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50" windowHeight="10035" activeTab="6"/>
  </bookViews>
  <sheets>
    <sheet name="Inputs" sheetId="1" r:id="rId1"/>
    <sheet name="Calc" sheetId="2" r:id="rId2"/>
    <sheet name="SalesTrend" sheetId="3" r:id="rId3"/>
    <sheet name="AttrRateTrend" sheetId="4" r:id="rId4"/>
    <sheet name="AttrTrend" sheetId="5" r:id="rId5"/>
    <sheet name="Chart" sheetId="6" r:id="rId6"/>
    <sheet name="PriceChangeImpact" sheetId="7" r:id="rId7"/>
  </sheets>
  <definedNames>
    <definedName name="MaxSD" localSheetId="3">AttrRateTrend!$R$198</definedName>
    <definedName name="MaxSD" localSheetId="4">AttrTrend!$R$198</definedName>
    <definedName name="MaxSD">SalesTrend!$R$198</definedName>
    <definedName name="NewBusMonths">Calc!$BD$8</definedName>
    <definedName name="Unit" localSheetId="3">AttrRateTrend!$D$55</definedName>
    <definedName name="Unit" localSheetId="4">AttrTrend!$D$55</definedName>
    <definedName name="Unit" localSheetId="1">Calc!$E$1</definedName>
    <definedName name="Unit">SalesTrend!$D$55</definedName>
    <definedName name="Unit2" localSheetId="3">AttrRateTrend!#REF!</definedName>
    <definedName name="Unit2" localSheetId="4">AttrTrend!#REF!</definedName>
    <definedName name="Unit2">SalesTrend!#REF!</definedName>
  </definedNames>
  <calcPr calcId="145621" calcMode="manual"/>
</workbook>
</file>

<file path=xl/calcChain.xml><?xml version="1.0" encoding="utf-8"?>
<calcChain xmlns="http://schemas.openxmlformats.org/spreadsheetml/2006/main">
  <c r="CI205" i="2" l="1"/>
  <c r="AO6" i="7" l="1"/>
  <c r="AM6" i="7"/>
  <c r="AH14" i="7"/>
  <c r="AF14" i="7"/>
  <c r="AH24" i="7"/>
  <c r="AH15" i="7"/>
  <c r="AH16" i="7" s="1"/>
  <c r="AH18" i="7" s="1"/>
  <c r="AH13" i="7"/>
  <c r="AH11" i="7"/>
  <c r="AH9" i="7"/>
  <c r="AF24" i="7"/>
  <c r="AF15" i="7"/>
  <c r="AF16" i="7" s="1"/>
  <c r="AF18" i="7" s="1"/>
  <c r="AF13" i="7"/>
  <c r="AF9" i="7"/>
  <c r="AF11" i="7" s="1"/>
  <c r="H1" i="7"/>
  <c r="F24" i="7"/>
  <c r="F14" i="7"/>
  <c r="F15" i="7" s="1"/>
  <c r="F10" i="7"/>
  <c r="F17" i="7"/>
  <c r="F13" i="7"/>
  <c r="F16" i="7" s="1"/>
  <c r="F18" i="7" s="1"/>
  <c r="F9" i="7"/>
  <c r="O254" i="2"/>
  <c r="T11" i="3"/>
  <c r="S17" i="3"/>
  <c r="AH20" i="7" l="1"/>
  <c r="AH21" i="7" s="1"/>
  <c r="AH22" i="7" s="1"/>
  <c r="AH25" i="7" s="1"/>
  <c r="AH27" i="7" s="1"/>
  <c r="AF20" i="7"/>
  <c r="AF21" i="7" s="1"/>
  <c r="AF22" i="7" s="1"/>
  <c r="AF25" i="7" s="1"/>
  <c r="AF27" i="7" s="1"/>
  <c r="F11" i="7"/>
  <c r="F20" i="7" s="1"/>
  <c r="F21" i="7" s="1"/>
  <c r="F22" i="7" s="1"/>
  <c r="F25" i="7" s="1"/>
  <c r="F27" i="7" s="1"/>
  <c r="H16" i="3" l="1"/>
  <c r="G15" i="3"/>
  <c r="E12" i="3"/>
  <c r="E13" i="3" s="1"/>
  <c r="E14" i="3" s="1"/>
  <c r="E15" i="3" s="1"/>
  <c r="E16" i="3" s="1"/>
  <c r="E17" i="3" s="1"/>
  <c r="C16" i="3"/>
  <c r="T12" i="3" l="1"/>
  <c r="T13" i="3" s="1"/>
  <c r="T14" i="3" s="1"/>
  <c r="T15" i="3" s="1"/>
  <c r="T16" i="3" s="1"/>
  <c r="T18" i="3"/>
  <c r="T19" i="3"/>
  <c r="T20" i="3"/>
  <c r="T21" i="3"/>
  <c r="T22" i="3" s="1"/>
  <c r="H211" i="1" l="1"/>
  <c r="H206" i="1"/>
  <c r="H207" i="1"/>
  <c r="H208" i="1"/>
  <c r="H209" i="1"/>
  <c r="H210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AE1" i="5"/>
  <c r="J21" i="5"/>
  <c r="CF22" i="2"/>
  <c r="CF21" i="2"/>
  <c r="CF33" i="2" s="1"/>
  <c r="CF20" i="2"/>
  <c r="CF19" i="2"/>
  <c r="CF18" i="2"/>
  <c r="CF17" i="2"/>
  <c r="CF29" i="2" s="1"/>
  <c r="CF41" i="2" s="1"/>
  <c r="CF16" i="2"/>
  <c r="CF28" i="2" s="1"/>
  <c r="CF15" i="2"/>
  <c r="CF14" i="2"/>
  <c r="CF13" i="2"/>
  <c r="CF12" i="2"/>
  <c r="CF24" i="2" s="1"/>
  <c r="CF36" i="2" s="1"/>
  <c r="CF48" i="2" s="1"/>
  <c r="CF11" i="2"/>
  <c r="V52" i="5"/>
  <c r="U52" i="5"/>
  <c r="T52" i="5"/>
  <c r="C43" i="5"/>
  <c r="CS250" i="2"/>
  <c r="CS249" i="2"/>
  <c r="CS248" i="2"/>
  <c r="CS247" i="2"/>
  <c r="CS246" i="2"/>
  <c r="CS245" i="2"/>
  <c r="CS244" i="2"/>
  <c r="CS243" i="2"/>
  <c r="CS242" i="2"/>
  <c r="CS241" i="2"/>
  <c r="CS240" i="2"/>
  <c r="CS239" i="2"/>
  <c r="CS238" i="2"/>
  <c r="CS237" i="2"/>
  <c r="CS236" i="2"/>
  <c r="CS235" i="2"/>
  <c r="CS234" i="2"/>
  <c r="CS233" i="2"/>
  <c r="CS232" i="2"/>
  <c r="CS231" i="2"/>
  <c r="CS230" i="2"/>
  <c r="CS229" i="2"/>
  <c r="CS228" i="2"/>
  <c r="CS279" i="2" s="1"/>
  <c r="CS227" i="2"/>
  <c r="CS226" i="2"/>
  <c r="CS225" i="2"/>
  <c r="CS224" i="2"/>
  <c r="CS223" i="2"/>
  <c r="CS222" i="2"/>
  <c r="CS221" i="2"/>
  <c r="CS220" i="2"/>
  <c r="CS219" i="2"/>
  <c r="CS218" i="2"/>
  <c r="CS217" i="2"/>
  <c r="CS216" i="2"/>
  <c r="CS215" i="2"/>
  <c r="CS214" i="2"/>
  <c r="CS213" i="2"/>
  <c r="CS212" i="2"/>
  <c r="CS211" i="2"/>
  <c r="CS210" i="2"/>
  <c r="CS209" i="2"/>
  <c r="CS208" i="2"/>
  <c r="CS207" i="2"/>
  <c r="CS206" i="2"/>
  <c r="CM8" i="2"/>
  <c r="CL250" i="2"/>
  <c r="CL249" i="2"/>
  <c r="CL248" i="2"/>
  <c r="CL247" i="2"/>
  <c r="CL246" i="2"/>
  <c r="CL245" i="2"/>
  <c r="CL244" i="2"/>
  <c r="CL243" i="2"/>
  <c r="CL242" i="2"/>
  <c r="CL241" i="2"/>
  <c r="CL240" i="2"/>
  <c r="CL239" i="2"/>
  <c r="CL238" i="2"/>
  <c r="CL237" i="2"/>
  <c r="CL236" i="2"/>
  <c r="CL235" i="2"/>
  <c r="CL234" i="2"/>
  <c r="CL233" i="2"/>
  <c r="CL232" i="2"/>
  <c r="CL231" i="2"/>
  <c r="CL230" i="2"/>
  <c r="CL229" i="2"/>
  <c r="CL228" i="2"/>
  <c r="CL227" i="2"/>
  <c r="CL226" i="2"/>
  <c r="CL225" i="2"/>
  <c r="CL224" i="2"/>
  <c r="CL223" i="2"/>
  <c r="CL222" i="2"/>
  <c r="CL221" i="2"/>
  <c r="CL220" i="2"/>
  <c r="CL219" i="2"/>
  <c r="CL218" i="2"/>
  <c r="CL217" i="2"/>
  <c r="CL216" i="2"/>
  <c r="CL215" i="2"/>
  <c r="CL214" i="2"/>
  <c r="CL213" i="2"/>
  <c r="CL212" i="2"/>
  <c r="CL211" i="2"/>
  <c r="CL210" i="2"/>
  <c r="CL209" i="2"/>
  <c r="CL208" i="2"/>
  <c r="CL207" i="2"/>
  <c r="CL206" i="2"/>
  <c r="CL205" i="2"/>
  <c r="CL204" i="2"/>
  <c r="CL203" i="2"/>
  <c r="CL202" i="2"/>
  <c r="CL201" i="2"/>
  <c r="CL200" i="2"/>
  <c r="CL199" i="2"/>
  <c r="CL198" i="2"/>
  <c r="CL197" i="2"/>
  <c r="CL196" i="2"/>
  <c r="CL195" i="2"/>
  <c r="CL194" i="2"/>
  <c r="CL193" i="2"/>
  <c r="CL192" i="2"/>
  <c r="CL191" i="2"/>
  <c r="CL190" i="2"/>
  <c r="CL189" i="2"/>
  <c r="CL188" i="2"/>
  <c r="CL187" i="2"/>
  <c r="CL186" i="2"/>
  <c r="CL185" i="2"/>
  <c r="CL184" i="2"/>
  <c r="CL183" i="2"/>
  <c r="CL182" i="2"/>
  <c r="CK182" i="2"/>
  <c r="CL181" i="2"/>
  <c r="CL180" i="2"/>
  <c r="CL179" i="2"/>
  <c r="CL178" i="2"/>
  <c r="CL177" i="2"/>
  <c r="CL176" i="2"/>
  <c r="CL175" i="2"/>
  <c r="CL174" i="2"/>
  <c r="CL173" i="2"/>
  <c r="CL172" i="2"/>
  <c r="CL171" i="2"/>
  <c r="CL170" i="2"/>
  <c r="CL169" i="2"/>
  <c r="CL168" i="2"/>
  <c r="CL167" i="2"/>
  <c r="CL166" i="2"/>
  <c r="CL165" i="2"/>
  <c r="CL164" i="2"/>
  <c r="CL163" i="2"/>
  <c r="CL162" i="2"/>
  <c r="CL161" i="2"/>
  <c r="CL160" i="2"/>
  <c r="CL159" i="2"/>
  <c r="CL158" i="2"/>
  <c r="CL157" i="2"/>
  <c r="CL156" i="2"/>
  <c r="CL155" i="2"/>
  <c r="CL154" i="2"/>
  <c r="CL153" i="2"/>
  <c r="CL152" i="2"/>
  <c r="CL151" i="2"/>
  <c r="CL150" i="2"/>
  <c r="CL149" i="2"/>
  <c r="CL148" i="2"/>
  <c r="CL147" i="2"/>
  <c r="CL146" i="2"/>
  <c r="CL145" i="2"/>
  <c r="CL144" i="2"/>
  <c r="CL142" i="2"/>
  <c r="CL141" i="2"/>
  <c r="CL140" i="2"/>
  <c r="CL139" i="2"/>
  <c r="CL138" i="2"/>
  <c r="CL137" i="2"/>
  <c r="CL136" i="2"/>
  <c r="CL135" i="2"/>
  <c r="CL134" i="2"/>
  <c r="CL133" i="2"/>
  <c r="CL132" i="2"/>
  <c r="CL131" i="2"/>
  <c r="CL130" i="2"/>
  <c r="CL129" i="2"/>
  <c r="CL128" i="2"/>
  <c r="CL127" i="2"/>
  <c r="CL126" i="2"/>
  <c r="CL125" i="2"/>
  <c r="CL124" i="2"/>
  <c r="CL123" i="2"/>
  <c r="CL122" i="2"/>
  <c r="CL121" i="2"/>
  <c r="CL120" i="2"/>
  <c r="CL119" i="2"/>
  <c r="CL118" i="2"/>
  <c r="CL117" i="2"/>
  <c r="CL116" i="2"/>
  <c r="CL115" i="2"/>
  <c r="CL114" i="2"/>
  <c r="CL113" i="2"/>
  <c r="CL112" i="2"/>
  <c r="CL111" i="2"/>
  <c r="CL110" i="2"/>
  <c r="CL109" i="2"/>
  <c r="CL108" i="2"/>
  <c r="CL107" i="2"/>
  <c r="CL106" i="2"/>
  <c r="CL105" i="2"/>
  <c r="CK105" i="2"/>
  <c r="CL104" i="2"/>
  <c r="CL103" i="2"/>
  <c r="CL102" i="2"/>
  <c r="CL101" i="2"/>
  <c r="CL100" i="2"/>
  <c r="CL99" i="2"/>
  <c r="CL98" i="2"/>
  <c r="CL97" i="2"/>
  <c r="CL96" i="2"/>
  <c r="CL95" i="2"/>
  <c r="CL94" i="2"/>
  <c r="CL93" i="2"/>
  <c r="CL92" i="2"/>
  <c r="CL91" i="2"/>
  <c r="CL90" i="2"/>
  <c r="CL89" i="2"/>
  <c r="CL88" i="2"/>
  <c r="CL87" i="2"/>
  <c r="CK87" i="2"/>
  <c r="CL86" i="2"/>
  <c r="CL85" i="2"/>
  <c r="CL84" i="2"/>
  <c r="CL83" i="2"/>
  <c r="CL82" i="2"/>
  <c r="CL81" i="2"/>
  <c r="CL80" i="2"/>
  <c r="CL79" i="2"/>
  <c r="CL78" i="2"/>
  <c r="CK78" i="2"/>
  <c r="CL77" i="2"/>
  <c r="CK77" i="2"/>
  <c r="CL76" i="2"/>
  <c r="CK76" i="2"/>
  <c r="CL75" i="2"/>
  <c r="CK75" i="2"/>
  <c r="CL74" i="2"/>
  <c r="CK74" i="2"/>
  <c r="CL73" i="2"/>
  <c r="CK73" i="2"/>
  <c r="CL72" i="2"/>
  <c r="CK72" i="2"/>
  <c r="CL71" i="2"/>
  <c r="CK71" i="2"/>
  <c r="CL70" i="2"/>
  <c r="CL69" i="2"/>
  <c r="CL68" i="2"/>
  <c r="CL67" i="2"/>
  <c r="CL66" i="2"/>
  <c r="CL65" i="2"/>
  <c r="CL64" i="2"/>
  <c r="CL63" i="2"/>
  <c r="CL62" i="2"/>
  <c r="CL61" i="2"/>
  <c r="CL60" i="2"/>
  <c r="CL59" i="2"/>
  <c r="CL58" i="2"/>
  <c r="CL57" i="2"/>
  <c r="CL56" i="2"/>
  <c r="CL55" i="2"/>
  <c r="CK55" i="2"/>
  <c r="CL54" i="2"/>
  <c r="CL53" i="2"/>
  <c r="CL52" i="2"/>
  <c r="CL51" i="2"/>
  <c r="CL50" i="2"/>
  <c r="CL49" i="2"/>
  <c r="CL48" i="2"/>
  <c r="CL47" i="2"/>
  <c r="CL46" i="2"/>
  <c r="CL45" i="2"/>
  <c r="CL44" i="2"/>
  <c r="CL43" i="2"/>
  <c r="CL42" i="2"/>
  <c r="CL41" i="2"/>
  <c r="CL40" i="2"/>
  <c r="CL39" i="2"/>
  <c r="CL38" i="2"/>
  <c r="CL37" i="2"/>
  <c r="CL36" i="2"/>
  <c r="CL35" i="2"/>
  <c r="CL34" i="2"/>
  <c r="CL33" i="2"/>
  <c r="CL32" i="2"/>
  <c r="CL31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K11" i="2"/>
  <c r="CH8" i="2"/>
  <c r="CC250" i="2"/>
  <c r="CC249" i="2"/>
  <c r="CC248" i="2"/>
  <c r="CD248" i="2" s="1"/>
  <c r="CC247" i="2"/>
  <c r="CD247" i="2" s="1"/>
  <c r="CC246" i="2"/>
  <c r="CC245" i="2"/>
  <c r="CC244" i="2"/>
  <c r="CD244" i="2" s="1"/>
  <c r="CC243" i="2"/>
  <c r="CD243" i="2" s="1"/>
  <c r="CC242" i="2"/>
  <c r="CC241" i="2"/>
  <c r="CC240" i="2"/>
  <c r="CD240" i="2" s="1"/>
  <c r="CC239" i="2"/>
  <c r="CD239" i="2" s="1"/>
  <c r="CC238" i="2"/>
  <c r="CC237" i="2"/>
  <c r="CC236" i="2"/>
  <c r="CD236" i="2" s="1"/>
  <c r="CC235" i="2"/>
  <c r="CD235" i="2" s="1"/>
  <c r="CC234" i="2"/>
  <c r="CC233" i="2"/>
  <c r="CC232" i="2"/>
  <c r="CD232" i="2" s="1"/>
  <c r="CC231" i="2"/>
  <c r="CD231" i="2" s="1"/>
  <c r="CC230" i="2"/>
  <c r="CC229" i="2"/>
  <c r="CC228" i="2"/>
  <c r="CD228" i="2" s="1"/>
  <c r="CC227" i="2"/>
  <c r="CD227" i="2" s="1"/>
  <c r="CC226" i="2"/>
  <c r="CC225" i="2"/>
  <c r="CC224" i="2"/>
  <c r="CD224" i="2" s="1"/>
  <c r="CC223" i="2"/>
  <c r="CD223" i="2" s="1"/>
  <c r="CC222" i="2"/>
  <c r="CC221" i="2"/>
  <c r="CC220" i="2"/>
  <c r="CD220" i="2" s="1"/>
  <c r="CC219" i="2"/>
  <c r="CD219" i="2" s="1"/>
  <c r="CC218" i="2"/>
  <c r="CC217" i="2"/>
  <c r="CC216" i="2"/>
  <c r="CD216" i="2" s="1"/>
  <c r="CC215" i="2"/>
  <c r="CC214" i="2"/>
  <c r="CC213" i="2"/>
  <c r="CC212" i="2"/>
  <c r="CD212" i="2" s="1"/>
  <c r="S110" i="5" s="1"/>
  <c r="CC211" i="2"/>
  <c r="CD211" i="2" s="1"/>
  <c r="S109" i="5" s="1"/>
  <c r="CC210" i="2"/>
  <c r="CC209" i="2"/>
  <c r="CC208" i="2"/>
  <c r="CD208" i="2" s="1"/>
  <c r="S106" i="5" s="1"/>
  <c r="CC207" i="2"/>
  <c r="CD207" i="2" s="1"/>
  <c r="S105" i="5" s="1"/>
  <c r="CC206" i="2"/>
  <c r="CC205" i="2"/>
  <c r="CC204" i="2"/>
  <c r="CC203" i="2"/>
  <c r="CC202" i="2"/>
  <c r="CC201" i="2"/>
  <c r="CC200" i="2"/>
  <c r="CC199" i="2"/>
  <c r="CC198" i="2"/>
  <c r="CC197" i="2"/>
  <c r="CC196" i="2"/>
  <c r="CC195" i="2"/>
  <c r="CC194" i="2"/>
  <c r="CC193" i="2"/>
  <c r="CC192" i="2"/>
  <c r="CC191" i="2"/>
  <c r="CC190" i="2"/>
  <c r="CC189" i="2"/>
  <c r="CC188" i="2"/>
  <c r="CC187" i="2"/>
  <c r="CC186" i="2"/>
  <c r="CC185" i="2"/>
  <c r="CC184" i="2"/>
  <c r="CC183" i="2"/>
  <c r="CC182" i="2"/>
  <c r="CC181" i="2"/>
  <c r="CC180" i="2"/>
  <c r="CC179" i="2"/>
  <c r="CC178" i="2"/>
  <c r="CC177" i="2"/>
  <c r="CC176" i="2"/>
  <c r="CC175" i="2"/>
  <c r="CC174" i="2"/>
  <c r="CC173" i="2"/>
  <c r="CC172" i="2"/>
  <c r="CC171" i="2"/>
  <c r="CC170" i="2"/>
  <c r="CC169" i="2"/>
  <c r="CC168" i="2"/>
  <c r="CC167" i="2"/>
  <c r="CC166" i="2"/>
  <c r="CC165" i="2"/>
  <c r="CC164" i="2"/>
  <c r="CC163" i="2"/>
  <c r="CC162" i="2"/>
  <c r="CC161" i="2"/>
  <c r="CC160" i="2"/>
  <c r="CC159" i="2"/>
  <c r="CC158" i="2"/>
  <c r="CC157" i="2"/>
  <c r="CC156" i="2"/>
  <c r="CC155" i="2"/>
  <c r="CC154" i="2"/>
  <c r="CC153" i="2"/>
  <c r="CC152" i="2"/>
  <c r="CC151" i="2"/>
  <c r="CC150" i="2"/>
  <c r="CC149" i="2"/>
  <c r="CC148" i="2"/>
  <c r="CC147" i="2"/>
  <c r="CC146" i="2"/>
  <c r="CC145" i="2"/>
  <c r="CC144" i="2"/>
  <c r="CC143" i="2"/>
  <c r="CC142" i="2"/>
  <c r="CC141" i="2"/>
  <c r="CC140" i="2"/>
  <c r="CC139" i="2"/>
  <c r="CC138" i="2"/>
  <c r="CC137" i="2"/>
  <c r="CC136" i="2"/>
  <c r="CC135" i="2"/>
  <c r="CC134" i="2"/>
  <c r="CC133" i="2"/>
  <c r="CC132" i="2"/>
  <c r="CC131" i="2"/>
  <c r="CC130" i="2"/>
  <c r="CC129" i="2"/>
  <c r="CC128" i="2"/>
  <c r="CC127" i="2"/>
  <c r="CC126" i="2"/>
  <c r="CC125" i="2"/>
  <c r="CC124" i="2"/>
  <c r="CC123" i="2"/>
  <c r="CC122" i="2"/>
  <c r="CC121" i="2"/>
  <c r="CC120" i="2"/>
  <c r="CC119" i="2"/>
  <c r="CC118" i="2"/>
  <c r="CC117" i="2"/>
  <c r="CC116" i="2"/>
  <c r="CC115" i="2"/>
  <c r="CC114" i="2"/>
  <c r="CC113" i="2"/>
  <c r="CC112" i="2"/>
  <c r="CC111" i="2"/>
  <c r="CC110" i="2"/>
  <c r="CC109" i="2"/>
  <c r="CC108" i="2"/>
  <c r="CC107" i="2"/>
  <c r="CC106" i="2"/>
  <c r="CC105" i="2"/>
  <c r="CC104" i="2"/>
  <c r="CC103" i="2"/>
  <c r="CC102" i="2"/>
  <c r="CC101" i="2"/>
  <c r="CC100" i="2"/>
  <c r="CC99" i="2"/>
  <c r="CC98" i="2"/>
  <c r="CC97" i="2"/>
  <c r="CC96" i="2"/>
  <c r="CC95" i="2"/>
  <c r="CC94" i="2"/>
  <c r="CC93" i="2"/>
  <c r="CC92" i="2"/>
  <c r="CC91" i="2"/>
  <c r="CC90" i="2"/>
  <c r="CC89" i="2"/>
  <c r="CC88" i="2"/>
  <c r="CC87" i="2"/>
  <c r="CC86" i="2"/>
  <c r="CC85" i="2"/>
  <c r="CC84" i="2"/>
  <c r="CC83" i="2"/>
  <c r="CC82" i="2"/>
  <c r="CC81" i="2"/>
  <c r="CC80" i="2"/>
  <c r="CC79" i="2"/>
  <c r="CC78" i="2"/>
  <c r="CC77" i="2"/>
  <c r="CC76" i="2"/>
  <c r="CC75" i="2"/>
  <c r="CC74" i="2"/>
  <c r="CC73" i="2"/>
  <c r="CC72" i="2"/>
  <c r="CC71" i="2"/>
  <c r="CC70" i="2"/>
  <c r="CC69" i="2"/>
  <c r="CC68" i="2"/>
  <c r="CC67" i="2"/>
  <c r="CC66" i="2"/>
  <c r="CC65" i="2"/>
  <c r="CC64" i="2"/>
  <c r="CC63" i="2"/>
  <c r="CC62" i="2"/>
  <c r="CC61" i="2"/>
  <c r="CC60" i="2"/>
  <c r="CC59" i="2"/>
  <c r="CC58" i="2"/>
  <c r="CC57" i="2"/>
  <c r="CC56" i="2"/>
  <c r="CC55" i="2"/>
  <c r="CC54" i="2"/>
  <c r="CC53" i="2"/>
  <c r="CC52" i="2"/>
  <c r="CC51" i="2"/>
  <c r="CC50" i="2"/>
  <c r="CC49" i="2"/>
  <c r="CC48" i="2"/>
  <c r="CC47" i="2"/>
  <c r="CC46" i="2"/>
  <c r="CC45" i="2"/>
  <c r="CC44" i="2"/>
  <c r="CC43" i="2"/>
  <c r="CC42" i="2"/>
  <c r="CC41" i="2"/>
  <c r="CC40" i="2"/>
  <c r="CC39" i="2"/>
  <c r="CC38" i="2"/>
  <c r="CC37" i="2"/>
  <c r="CC36" i="2"/>
  <c r="CC35" i="2"/>
  <c r="CC34" i="2"/>
  <c r="CC33" i="2"/>
  <c r="CC32" i="2"/>
  <c r="CC31" i="2"/>
  <c r="CC30" i="2"/>
  <c r="CC29" i="2"/>
  <c r="CC28" i="2"/>
  <c r="CC27" i="2"/>
  <c r="CC26" i="2"/>
  <c r="CC25" i="2"/>
  <c r="CC24" i="2"/>
  <c r="CC23" i="2"/>
  <c r="CC22" i="2"/>
  <c r="CC21" i="2"/>
  <c r="CC20" i="2"/>
  <c r="CC19" i="2"/>
  <c r="CC18" i="2"/>
  <c r="CC17" i="2"/>
  <c r="CC16" i="2"/>
  <c r="CC15" i="2"/>
  <c r="CC14" i="2"/>
  <c r="CC13" i="2"/>
  <c r="CC12" i="2"/>
  <c r="CC11" i="2"/>
  <c r="CB280" i="2"/>
  <c r="V51" i="5" s="1"/>
  <c r="CB279" i="2"/>
  <c r="U51" i="5" s="1"/>
  <c r="CB278" i="2"/>
  <c r="T51" i="5" s="1"/>
  <c r="CD250" i="2"/>
  <c r="CD249" i="2"/>
  <c r="CD246" i="2"/>
  <c r="CD245" i="2"/>
  <c r="CD242" i="2"/>
  <c r="CD241" i="2"/>
  <c r="CD238" i="2"/>
  <c r="CD237" i="2"/>
  <c r="CD234" i="2"/>
  <c r="CD233" i="2"/>
  <c r="CD230" i="2"/>
  <c r="CD229" i="2"/>
  <c r="CD226" i="2"/>
  <c r="CD225" i="2"/>
  <c r="CD222" i="2"/>
  <c r="CD221" i="2"/>
  <c r="CD218" i="2"/>
  <c r="CD217" i="2"/>
  <c r="CD214" i="2"/>
  <c r="S112" i="5" s="1"/>
  <c r="CD213" i="2"/>
  <c r="S111" i="5" s="1"/>
  <c r="CD210" i="2"/>
  <c r="S108" i="5" s="1"/>
  <c r="CD209" i="2"/>
  <c r="S107" i="5" s="1"/>
  <c r="CD206" i="2"/>
  <c r="S104" i="5" s="1"/>
  <c r="CF34" i="2"/>
  <c r="CF46" i="2" s="1"/>
  <c r="CF32" i="2"/>
  <c r="CF31" i="2"/>
  <c r="CF43" i="2" s="1"/>
  <c r="CF30" i="2"/>
  <c r="CF42" i="2" s="1"/>
  <c r="CF54" i="2" s="1"/>
  <c r="CF27" i="2"/>
  <c r="CF39" i="2" s="1"/>
  <c r="CF26" i="2"/>
  <c r="CF38" i="2" s="1"/>
  <c r="CF50" i="2" s="1"/>
  <c r="CF23" i="2"/>
  <c r="CF35" i="2" s="1"/>
  <c r="CM11" i="2"/>
  <c r="W236" i="5"/>
  <c r="V236" i="5"/>
  <c r="U236" i="5"/>
  <c r="T236" i="5"/>
  <c r="S236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W132" i="5"/>
  <c r="W131" i="5"/>
  <c r="J131" i="5"/>
  <c r="W130" i="5"/>
  <c r="W129" i="5"/>
  <c r="F129" i="5"/>
  <c r="W128" i="5"/>
  <c r="W127" i="5"/>
  <c r="W126" i="5"/>
  <c r="W125" i="5"/>
  <c r="I125" i="5"/>
  <c r="W124" i="5"/>
  <c r="W123" i="5"/>
  <c r="W122" i="5"/>
  <c r="W121" i="5"/>
  <c r="W141" i="5" s="1"/>
  <c r="H121" i="5"/>
  <c r="H141" i="5" s="1"/>
  <c r="C121" i="5"/>
  <c r="C141" i="5" s="1"/>
  <c r="W120" i="5"/>
  <c r="V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J35" i="5"/>
  <c r="N31" i="5"/>
  <c r="CL143" i="2" s="1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CK106" i="2"/>
  <c r="F20" i="5"/>
  <c r="F130" i="5" s="1"/>
  <c r="I16" i="5"/>
  <c r="I126" i="5" s="1"/>
  <c r="H15" i="5"/>
  <c r="H125" i="5" s="1"/>
  <c r="H14" i="5"/>
  <c r="H124" i="5" s="1"/>
  <c r="H13" i="5"/>
  <c r="H123" i="5" s="1"/>
  <c r="H12" i="5"/>
  <c r="H122" i="5" s="1"/>
  <c r="C12" i="5"/>
  <c r="C122" i="5" s="1"/>
  <c r="CL269" i="2" l="1"/>
  <c r="CC279" i="2"/>
  <c r="CL265" i="2"/>
  <c r="CC272" i="2"/>
  <c r="CS278" i="2"/>
  <c r="CS280" i="2"/>
  <c r="CF261" i="2"/>
  <c r="CL272" i="2"/>
  <c r="CF25" i="2"/>
  <c r="CF37" i="2" s="1"/>
  <c r="CC263" i="2"/>
  <c r="CC265" i="2"/>
  <c r="CC266" i="2"/>
  <c r="CC267" i="2"/>
  <c r="CC268" i="2"/>
  <c r="CC269" i="2"/>
  <c r="CC270" i="2"/>
  <c r="CC271" i="2"/>
  <c r="CC273" i="2"/>
  <c r="CC274" i="2"/>
  <c r="CC275" i="2"/>
  <c r="CC276" i="2"/>
  <c r="CC277" i="2"/>
  <c r="CC278" i="2"/>
  <c r="CC280" i="2"/>
  <c r="CL261" i="2"/>
  <c r="CL262" i="2"/>
  <c r="CL267" i="2"/>
  <c r="CL268" i="2"/>
  <c r="CL270" i="2"/>
  <c r="CL271" i="2"/>
  <c r="CL275" i="2"/>
  <c r="CL278" i="2"/>
  <c r="CL279" i="2"/>
  <c r="CL280" i="2"/>
  <c r="CD215" i="2"/>
  <c r="CL264" i="2"/>
  <c r="CL274" i="2"/>
  <c r="CL266" i="2"/>
  <c r="CL273" i="2"/>
  <c r="CL276" i="2"/>
  <c r="CL277" i="2"/>
  <c r="CK88" i="2"/>
  <c r="I17" i="5"/>
  <c r="CK56" i="2"/>
  <c r="CL263" i="2"/>
  <c r="CK12" i="2"/>
  <c r="CC261" i="2"/>
  <c r="CC264" i="2"/>
  <c r="CF49" i="2"/>
  <c r="CF53" i="2"/>
  <c r="CF60" i="2"/>
  <c r="CF62" i="2"/>
  <c r="CF44" i="2"/>
  <c r="CF262" i="2"/>
  <c r="CF40" i="2"/>
  <c r="CF66" i="2"/>
  <c r="CF58" i="2"/>
  <c r="CF47" i="2"/>
  <c r="CF51" i="2"/>
  <c r="CF55" i="2"/>
  <c r="CF45" i="2"/>
  <c r="CQ11" i="2"/>
  <c r="CC262" i="2"/>
  <c r="J132" i="5"/>
  <c r="K11" i="5"/>
  <c r="CK107" i="2" s="1"/>
  <c r="F21" i="5"/>
  <c r="CK57" i="2" s="1"/>
  <c r="H16" i="5"/>
  <c r="C13" i="5"/>
  <c r="CK13" i="2" s="1"/>
  <c r="H142" i="5"/>
  <c r="W142" i="5"/>
  <c r="C142" i="5"/>
  <c r="CC282" i="2" l="1"/>
  <c r="CF263" i="2"/>
  <c r="I127" i="5"/>
  <c r="CK89" i="2"/>
  <c r="I18" i="5"/>
  <c r="CM12" i="2"/>
  <c r="CF67" i="2"/>
  <c r="CF74" i="2"/>
  <c r="CF57" i="2"/>
  <c r="CF59" i="2"/>
  <c r="CF65" i="2"/>
  <c r="CF63" i="2"/>
  <c r="CF72" i="2"/>
  <c r="CF70" i="2"/>
  <c r="CF78" i="2"/>
  <c r="CF52" i="2"/>
  <c r="CF56" i="2"/>
  <c r="CF61" i="2"/>
  <c r="W143" i="5"/>
  <c r="H126" i="5"/>
  <c r="H17" i="5"/>
  <c r="F131" i="5"/>
  <c r="F22" i="5"/>
  <c r="CK58" i="2" s="1"/>
  <c r="K121" i="5"/>
  <c r="K141" i="5" s="1"/>
  <c r="K12" i="5"/>
  <c r="CK108" i="2" s="1"/>
  <c r="C123" i="5"/>
  <c r="C143" i="5" s="1"/>
  <c r="C14" i="5"/>
  <c r="CK14" i="2" s="1"/>
  <c r="H143" i="5"/>
  <c r="CF264" i="2" l="1"/>
  <c r="I128" i="5"/>
  <c r="CK90" i="2"/>
  <c r="I19" i="5"/>
  <c r="CQ12" i="2"/>
  <c r="CM13" i="2"/>
  <c r="CF90" i="2"/>
  <c r="CF68" i="2"/>
  <c r="CF84" i="2"/>
  <c r="CF77" i="2"/>
  <c r="CF82" i="2"/>
  <c r="CF75" i="2"/>
  <c r="CF69" i="2"/>
  <c r="CF79" i="2"/>
  <c r="CF73" i="2"/>
  <c r="CF64" i="2"/>
  <c r="CF71" i="2"/>
  <c r="CF86" i="2"/>
  <c r="H144" i="5"/>
  <c r="C124" i="5"/>
  <c r="C15" i="5"/>
  <c r="CK15" i="2" s="1"/>
  <c r="F132" i="5"/>
  <c r="G11" i="5"/>
  <c r="CK59" i="2" s="1"/>
  <c r="H127" i="5"/>
  <c r="C144" i="5"/>
  <c r="K122" i="5"/>
  <c r="K13" i="5"/>
  <c r="CK109" i="2" s="1"/>
  <c r="K142" i="5"/>
  <c r="W144" i="5"/>
  <c r="CK91" i="2" l="1"/>
  <c r="I20" i="5"/>
  <c r="I129" i="5"/>
  <c r="CQ13" i="2"/>
  <c r="CM14" i="2"/>
  <c r="CF265" i="2"/>
  <c r="CF91" i="2"/>
  <c r="CF80" i="2"/>
  <c r="CF102" i="2"/>
  <c r="CF83" i="2"/>
  <c r="CF87" i="2"/>
  <c r="CF89" i="2"/>
  <c r="CF98" i="2"/>
  <c r="CF85" i="2"/>
  <c r="CF81" i="2"/>
  <c r="CF94" i="2"/>
  <c r="CF96" i="2"/>
  <c r="CF76" i="2"/>
  <c r="G121" i="5"/>
  <c r="G141" i="5" s="1"/>
  <c r="G12" i="5"/>
  <c r="CK60" i="2" s="1"/>
  <c r="K123" i="5"/>
  <c r="K143" i="5" s="1"/>
  <c r="K14" i="5"/>
  <c r="CK110" i="2" s="1"/>
  <c r="H145" i="5"/>
  <c r="W145" i="5"/>
  <c r="H128" i="5"/>
  <c r="H19" i="5"/>
  <c r="CK79" i="2" s="1"/>
  <c r="C125" i="5"/>
  <c r="C145" i="5" s="1"/>
  <c r="C16" i="5"/>
  <c r="CK16" i="2" s="1"/>
  <c r="CK92" i="2" l="1"/>
  <c r="I130" i="5"/>
  <c r="I21" i="5"/>
  <c r="CQ14" i="2"/>
  <c r="CM15" i="2"/>
  <c r="CF266" i="2"/>
  <c r="CF110" i="2"/>
  <c r="CF106" i="2"/>
  <c r="CF93" i="2"/>
  <c r="CF99" i="2"/>
  <c r="CF114" i="2"/>
  <c r="CF103" i="2"/>
  <c r="CF88" i="2"/>
  <c r="CF108" i="2"/>
  <c r="CF97" i="2"/>
  <c r="CF101" i="2"/>
  <c r="CF95" i="2"/>
  <c r="CF92" i="2"/>
  <c r="H129" i="5"/>
  <c r="H20" i="5"/>
  <c r="CK80" i="2" s="1"/>
  <c r="G122" i="5"/>
  <c r="G13" i="5"/>
  <c r="CK61" i="2" s="1"/>
  <c r="G142" i="5"/>
  <c r="C126" i="5"/>
  <c r="C146" i="5" s="1"/>
  <c r="C17" i="5"/>
  <c r="CK17" i="2" s="1"/>
  <c r="W146" i="5"/>
  <c r="H146" i="5"/>
  <c r="K124" i="5"/>
  <c r="K144" i="5" s="1"/>
  <c r="K15" i="5"/>
  <c r="CK111" i="2" s="1"/>
  <c r="CK93" i="2" l="1"/>
  <c r="I131" i="5"/>
  <c r="I22" i="5"/>
  <c r="CQ15" i="2"/>
  <c r="CM16" i="2"/>
  <c r="CF107" i="2"/>
  <c r="CF100" i="2"/>
  <c r="CF126" i="2"/>
  <c r="CF104" i="2"/>
  <c r="CF267" i="2"/>
  <c r="CF109" i="2"/>
  <c r="CF105" i="2"/>
  <c r="CF120" i="2"/>
  <c r="CF118" i="2"/>
  <c r="CF122" i="2"/>
  <c r="CF115" i="2"/>
  <c r="CF113" i="2"/>
  <c r="CF111" i="2"/>
  <c r="K125" i="5"/>
  <c r="K145" i="5" s="1"/>
  <c r="K16" i="5"/>
  <c r="CK112" i="2" s="1"/>
  <c r="H147" i="5"/>
  <c r="C127" i="5"/>
  <c r="C147" i="5" s="1"/>
  <c r="C18" i="5"/>
  <c r="CK18" i="2" s="1"/>
  <c r="G123" i="5"/>
  <c r="G143" i="5" s="1"/>
  <c r="G14" i="5"/>
  <c r="CK62" i="2" s="1"/>
  <c r="H130" i="5"/>
  <c r="H21" i="5"/>
  <c r="CK81" i="2" s="1"/>
  <c r="W147" i="5"/>
  <c r="CK94" i="2" l="1"/>
  <c r="I132" i="5"/>
  <c r="J11" i="5"/>
  <c r="CQ16" i="2"/>
  <c r="CM17" i="2"/>
  <c r="CF123" i="2"/>
  <c r="CF127" i="2"/>
  <c r="CF130" i="2"/>
  <c r="CF117" i="2"/>
  <c r="CF116" i="2"/>
  <c r="CF125" i="2"/>
  <c r="CF134" i="2"/>
  <c r="CF132" i="2"/>
  <c r="CF138" i="2"/>
  <c r="CF119" i="2"/>
  <c r="CF121" i="2"/>
  <c r="CF112" i="2"/>
  <c r="CF268" i="2"/>
  <c r="H148" i="5"/>
  <c r="H131" i="5"/>
  <c r="H22" i="5"/>
  <c r="CK82" i="2" s="1"/>
  <c r="CK266" i="2" s="1"/>
  <c r="W148" i="5"/>
  <c r="G15" i="5"/>
  <c r="CK63" i="2" s="1"/>
  <c r="G124" i="5"/>
  <c r="G144" i="5" s="1"/>
  <c r="C128" i="5"/>
  <c r="C148" i="5" s="1"/>
  <c r="C19" i="5"/>
  <c r="CK19" i="2" s="1"/>
  <c r="K126" i="5"/>
  <c r="K146" i="5" s="1"/>
  <c r="K17" i="5"/>
  <c r="CK113" i="2" s="1"/>
  <c r="CF269" i="2" l="1"/>
  <c r="CK95" i="2"/>
  <c r="J121" i="5"/>
  <c r="J141" i="5" s="1"/>
  <c r="J12" i="5"/>
  <c r="CQ17" i="2"/>
  <c r="CM18" i="2"/>
  <c r="CF144" i="2"/>
  <c r="CF137" i="2"/>
  <c r="CF124" i="2"/>
  <c r="CF129" i="2"/>
  <c r="CF139" i="2"/>
  <c r="CF133" i="2"/>
  <c r="CF150" i="2"/>
  <c r="CF146" i="2"/>
  <c r="CF128" i="2"/>
  <c r="CF135" i="2"/>
  <c r="CF131" i="2"/>
  <c r="CF142" i="2"/>
  <c r="C129" i="5"/>
  <c r="C149" i="5" s="1"/>
  <c r="C20" i="5"/>
  <c r="CK20" i="2" s="1"/>
  <c r="H132" i="5"/>
  <c r="I11" i="5"/>
  <c r="CK83" i="2" s="1"/>
  <c r="W149" i="5"/>
  <c r="K127" i="5"/>
  <c r="K147" i="5" s="1"/>
  <c r="K18" i="5"/>
  <c r="CK114" i="2" s="1"/>
  <c r="Q124" i="5"/>
  <c r="Q15" i="5"/>
  <c r="CK183" i="2" s="1"/>
  <c r="G125" i="5"/>
  <c r="G145" i="5" s="1"/>
  <c r="G16" i="5"/>
  <c r="CK64" i="2" s="1"/>
  <c r="H149" i="5"/>
  <c r="CF270" i="2" l="1"/>
  <c r="CK96" i="2"/>
  <c r="J122" i="5"/>
  <c r="J142" i="5" s="1"/>
  <c r="J13" i="5"/>
  <c r="CQ18" i="2"/>
  <c r="CM19" i="2"/>
  <c r="CF158" i="2"/>
  <c r="CF145" i="2"/>
  <c r="CF154" i="2"/>
  <c r="CF140" i="2"/>
  <c r="CF141" i="2"/>
  <c r="CF149" i="2"/>
  <c r="CF162" i="2"/>
  <c r="CF143" i="2"/>
  <c r="CF147" i="2"/>
  <c r="CF151" i="2"/>
  <c r="CF136" i="2"/>
  <c r="CF156" i="2"/>
  <c r="Q125" i="5"/>
  <c r="Q16" i="5"/>
  <c r="CK184" i="2" s="1"/>
  <c r="W150" i="5"/>
  <c r="K19" i="5"/>
  <c r="CK115" i="2" s="1"/>
  <c r="K128" i="5"/>
  <c r="K148" i="5" s="1"/>
  <c r="I121" i="5"/>
  <c r="I141" i="5" s="1"/>
  <c r="I12" i="5"/>
  <c r="CK84" i="2" s="1"/>
  <c r="C130" i="5"/>
  <c r="C150" i="5" s="1"/>
  <c r="C21" i="5"/>
  <c r="CK21" i="2" s="1"/>
  <c r="H150" i="5"/>
  <c r="G126" i="5"/>
  <c r="G146" i="5" s="1"/>
  <c r="CK65" i="2"/>
  <c r="CK97" i="2" l="1"/>
  <c r="J123" i="5"/>
  <c r="J143" i="5" s="1"/>
  <c r="J14" i="5"/>
  <c r="CQ19" i="2"/>
  <c r="CM20" i="2"/>
  <c r="CF148" i="2"/>
  <c r="CF170" i="2"/>
  <c r="CF163" i="2"/>
  <c r="CF155" i="2"/>
  <c r="CF174" i="2"/>
  <c r="CF153" i="2"/>
  <c r="CF157" i="2"/>
  <c r="CF152" i="2"/>
  <c r="CF168" i="2"/>
  <c r="CF166" i="2"/>
  <c r="CF159" i="2"/>
  <c r="CF271" i="2"/>
  <c r="CF161" i="2"/>
  <c r="H151" i="5"/>
  <c r="I122" i="5"/>
  <c r="I142" i="5" s="1"/>
  <c r="I13" i="5"/>
  <c r="CK85" i="2" s="1"/>
  <c r="W151" i="5"/>
  <c r="G127" i="5"/>
  <c r="G147" i="5" s="1"/>
  <c r="G18" i="5"/>
  <c r="CK66" i="2" s="1"/>
  <c r="C131" i="5"/>
  <c r="C151" i="5" s="1"/>
  <c r="C22" i="5"/>
  <c r="CK22" i="2" s="1"/>
  <c r="CK261" i="2" s="1"/>
  <c r="Q126" i="5"/>
  <c r="Q17" i="5"/>
  <c r="CK185" i="2" s="1"/>
  <c r="K129" i="5"/>
  <c r="K149" i="5" s="1"/>
  <c r="K20" i="5"/>
  <c r="CK116" i="2" s="1"/>
  <c r="CK98" i="2" l="1"/>
  <c r="J15" i="5"/>
  <c r="J124" i="5"/>
  <c r="J144" i="5" s="1"/>
  <c r="CM21" i="2"/>
  <c r="CQ20" i="2"/>
  <c r="CF272" i="2"/>
  <c r="CF180" i="2"/>
  <c r="CF182" i="2"/>
  <c r="CF173" i="2"/>
  <c r="CF178" i="2"/>
  <c r="CF164" i="2"/>
  <c r="CF186" i="2"/>
  <c r="CF175" i="2"/>
  <c r="CF171" i="2"/>
  <c r="CF169" i="2"/>
  <c r="CF165" i="2"/>
  <c r="CF167" i="2"/>
  <c r="CF160" i="2"/>
  <c r="G128" i="5"/>
  <c r="G19" i="5"/>
  <c r="CK67" i="2" s="1"/>
  <c r="H152" i="5"/>
  <c r="G148" i="5"/>
  <c r="Q127" i="5"/>
  <c r="Q18" i="5"/>
  <c r="CK186" i="2" s="1"/>
  <c r="C132" i="5"/>
  <c r="C152" i="5" s="1"/>
  <c r="D11" i="5"/>
  <c r="CK23" i="2" s="1"/>
  <c r="I123" i="5"/>
  <c r="I143" i="5" s="1"/>
  <c r="I14" i="5"/>
  <c r="K130" i="5"/>
  <c r="K150" i="5" s="1"/>
  <c r="CK117" i="2"/>
  <c r="W152" i="5"/>
  <c r="CK99" i="2" l="1"/>
  <c r="J16" i="5"/>
  <c r="J125" i="5"/>
  <c r="J145" i="5" s="1"/>
  <c r="I124" i="5"/>
  <c r="CK86" i="2"/>
  <c r="CK267" i="2" s="1"/>
  <c r="CM22" i="2"/>
  <c r="CM261" i="2" s="1"/>
  <c r="CQ21" i="2"/>
  <c r="CF176" i="2"/>
  <c r="CF172" i="2"/>
  <c r="CF177" i="2"/>
  <c r="CF183" i="2"/>
  <c r="CF179" i="2"/>
  <c r="CF198" i="2"/>
  <c r="CF190" i="2"/>
  <c r="CF194" i="2"/>
  <c r="CF273" i="2"/>
  <c r="CF181" i="2"/>
  <c r="CF187" i="2"/>
  <c r="CF185" i="2"/>
  <c r="CF192" i="2"/>
  <c r="C153" i="5"/>
  <c r="C172" i="5" s="1"/>
  <c r="I144" i="5"/>
  <c r="D121" i="5"/>
  <c r="D141" i="5" s="1"/>
  <c r="D12" i="5"/>
  <c r="CK24" i="2" s="1"/>
  <c r="W153" i="5"/>
  <c r="W172" i="5" s="1"/>
  <c r="W192" i="5" s="1"/>
  <c r="K131" i="5"/>
  <c r="K151" i="5" s="1"/>
  <c r="K22" i="5"/>
  <c r="CK118" i="2" s="1"/>
  <c r="CK269" i="2" s="1"/>
  <c r="Q128" i="5"/>
  <c r="Q19" i="5"/>
  <c r="CK187" i="2" s="1"/>
  <c r="H153" i="5"/>
  <c r="G129" i="5"/>
  <c r="G149" i="5" s="1"/>
  <c r="G20" i="5"/>
  <c r="CK68" i="2" s="1"/>
  <c r="CF274" i="2" l="1"/>
  <c r="CK100" i="2"/>
  <c r="J126" i="5"/>
  <c r="J146" i="5" s="1"/>
  <c r="J17" i="5"/>
  <c r="CM23" i="2"/>
  <c r="CQ22" i="2"/>
  <c r="CQ261" i="2" s="1"/>
  <c r="CF204" i="2"/>
  <c r="CF197" i="2"/>
  <c r="CF191" i="2"/>
  <c r="CF195" i="2"/>
  <c r="CF202" i="2"/>
  <c r="CF184" i="2"/>
  <c r="CF199" i="2"/>
  <c r="CF210" i="2"/>
  <c r="CF189" i="2"/>
  <c r="CF193" i="2"/>
  <c r="CF206" i="2"/>
  <c r="CF188" i="2"/>
  <c r="Q129" i="5"/>
  <c r="Q20" i="5"/>
  <c r="CK188" i="2" s="1"/>
  <c r="I145" i="5"/>
  <c r="G130" i="5"/>
  <c r="G150" i="5" s="1"/>
  <c r="G21" i="5"/>
  <c r="CK69" i="2" s="1"/>
  <c r="H161" i="5"/>
  <c r="H162" i="5"/>
  <c r="H163" i="5"/>
  <c r="H164" i="5"/>
  <c r="H165" i="5"/>
  <c r="H166" i="5"/>
  <c r="H167" i="5"/>
  <c r="H168" i="5"/>
  <c r="H169" i="5"/>
  <c r="H170" i="5"/>
  <c r="H171" i="5"/>
  <c r="K132" i="5"/>
  <c r="K152" i="5" s="1"/>
  <c r="L11" i="5"/>
  <c r="CK119" i="2" s="1"/>
  <c r="D122" i="5"/>
  <c r="D13" i="5"/>
  <c r="CK25" i="2" s="1"/>
  <c r="W161" i="5"/>
  <c r="W162" i="5"/>
  <c r="W182" i="5" s="1"/>
  <c r="W163" i="5"/>
  <c r="W183" i="5" s="1"/>
  <c r="W164" i="5"/>
  <c r="W184" i="5" s="1"/>
  <c r="W165" i="5"/>
  <c r="W185" i="5" s="1"/>
  <c r="W166" i="5"/>
  <c r="W186" i="5" s="1"/>
  <c r="W167" i="5"/>
  <c r="W187" i="5" s="1"/>
  <c r="W168" i="5"/>
  <c r="W188" i="5" s="1"/>
  <c r="W169" i="5"/>
  <c r="W189" i="5" s="1"/>
  <c r="W170" i="5"/>
  <c r="W190" i="5" s="1"/>
  <c r="W171" i="5"/>
  <c r="W191" i="5" s="1"/>
  <c r="H172" i="5"/>
  <c r="D142" i="5"/>
  <c r="C161" i="5"/>
  <c r="C162" i="5"/>
  <c r="C163" i="5"/>
  <c r="C164" i="5"/>
  <c r="C165" i="5"/>
  <c r="C166" i="5"/>
  <c r="C167" i="5"/>
  <c r="C168" i="5"/>
  <c r="C169" i="5"/>
  <c r="C170" i="5"/>
  <c r="C171" i="5"/>
  <c r="CK101" i="2" l="1"/>
  <c r="J127" i="5"/>
  <c r="J147" i="5" s="1"/>
  <c r="J18" i="5"/>
  <c r="C173" i="5"/>
  <c r="CQ23" i="2"/>
  <c r="CM24" i="2"/>
  <c r="CF205" i="2"/>
  <c r="CF196" i="2"/>
  <c r="CF207" i="2"/>
  <c r="CF218" i="2"/>
  <c r="CF211" i="2"/>
  <c r="CF201" i="2"/>
  <c r="CF200" i="2"/>
  <c r="CF222" i="2"/>
  <c r="CF214" i="2"/>
  <c r="CF275" i="2"/>
  <c r="CF209" i="2"/>
  <c r="CF216" i="2"/>
  <c r="CF203" i="2"/>
  <c r="K153" i="5"/>
  <c r="D123" i="5"/>
  <c r="D143" i="5" s="1"/>
  <c r="D14" i="5"/>
  <c r="CK26" i="2" s="1"/>
  <c r="W181" i="5"/>
  <c r="W193" i="5" s="1"/>
  <c r="W173" i="5"/>
  <c r="G131" i="5"/>
  <c r="G151" i="5" s="1"/>
  <c r="G22" i="5"/>
  <c r="Q130" i="5"/>
  <c r="Q21" i="5"/>
  <c r="CK189" i="2" s="1"/>
  <c r="L121" i="5"/>
  <c r="L141" i="5" s="1"/>
  <c r="L12" i="5"/>
  <c r="CK120" i="2" s="1"/>
  <c r="H173" i="5"/>
  <c r="I146" i="5"/>
  <c r="CK102" i="2" l="1"/>
  <c r="J128" i="5"/>
  <c r="J148" i="5" s="1"/>
  <c r="J19" i="5"/>
  <c r="G132" i="5"/>
  <c r="CK70" i="2"/>
  <c r="CK265" i="2" s="1"/>
  <c r="CQ24" i="2"/>
  <c r="CM25" i="2"/>
  <c r="CF215" i="2"/>
  <c r="CF226" i="2"/>
  <c r="CF212" i="2"/>
  <c r="CF208" i="2"/>
  <c r="CF276" i="2"/>
  <c r="CF221" i="2"/>
  <c r="CF230" i="2"/>
  <c r="CF228" i="2"/>
  <c r="CF234" i="2"/>
  <c r="CF213" i="2"/>
  <c r="CF223" i="2"/>
  <c r="CF219" i="2"/>
  <c r="CF217" i="2"/>
  <c r="G152" i="5"/>
  <c r="L122" i="5"/>
  <c r="L142" i="5" s="1"/>
  <c r="L13" i="5"/>
  <c r="CK121" i="2" s="1"/>
  <c r="Q131" i="5"/>
  <c r="Q22" i="5"/>
  <c r="CK190" i="2" s="1"/>
  <c r="D124" i="5"/>
  <c r="D144" i="5" s="1"/>
  <c r="D15" i="5"/>
  <c r="CK27" i="2" s="1"/>
  <c r="K161" i="5"/>
  <c r="K162" i="5"/>
  <c r="K163" i="5"/>
  <c r="K164" i="5"/>
  <c r="K165" i="5"/>
  <c r="K166" i="5"/>
  <c r="K167" i="5"/>
  <c r="K168" i="5"/>
  <c r="K169" i="5"/>
  <c r="K170" i="5"/>
  <c r="K171" i="5"/>
  <c r="I147" i="5"/>
  <c r="K172" i="5"/>
  <c r="CK103" i="2" l="1"/>
  <c r="J20" i="5"/>
  <c r="J129" i="5"/>
  <c r="J149" i="5" s="1"/>
  <c r="CM26" i="2"/>
  <c r="CQ25" i="2"/>
  <c r="CF231" i="2"/>
  <c r="CF229" i="2"/>
  <c r="CF246" i="2"/>
  <c r="CF242" i="2"/>
  <c r="CF224" i="2"/>
  <c r="CF277" i="2"/>
  <c r="CF235" i="2"/>
  <c r="CF220" i="2"/>
  <c r="CF227" i="2"/>
  <c r="CF225" i="2"/>
  <c r="CF240" i="2"/>
  <c r="CF238" i="2"/>
  <c r="CF233" i="2"/>
  <c r="D125" i="5"/>
  <c r="D145" i="5" s="1"/>
  <c r="D16" i="5"/>
  <c r="CK28" i="2" s="1"/>
  <c r="Q132" i="5"/>
  <c r="R11" i="5"/>
  <c r="CK191" i="2" s="1"/>
  <c r="I148" i="5"/>
  <c r="L123" i="5"/>
  <c r="L143" i="5" s="1"/>
  <c r="L14" i="5"/>
  <c r="L15" i="5" s="1"/>
  <c r="K173" i="5"/>
  <c r="G153" i="5"/>
  <c r="G172" i="5" s="1"/>
  <c r="L125" i="5" l="1"/>
  <c r="L16" i="5"/>
  <c r="CK123" i="2"/>
  <c r="L124" i="5"/>
  <c r="L144" i="5" s="1"/>
  <c r="CK122" i="2"/>
  <c r="J130" i="5"/>
  <c r="J150" i="5" s="1"/>
  <c r="J151" i="5" s="1"/>
  <c r="J152" i="5" s="1"/>
  <c r="CK104" i="2"/>
  <c r="CK268" i="2" s="1"/>
  <c r="CM27" i="2"/>
  <c r="CQ26" i="2"/>
  <c r="CF278" i="2"/>
  <c r="CF239" i="2"/>
  <c r="CF250" i="2"/>
  <c r="CF236" i="2"/>
  <c r="CF241" i="2"/>
  <c r="CF245" i="2"/>
  <c r="CF237" i="2"/>
  <c r="CF232" i="2"/>
  <c r="CF243" i="2"/>
  <c r="CF247" i="2"/>
  <c r="I149" i="5"/>
  <c r="D126" i="5"/>
  <c r="D146" i="5" s="1"/>
  <c r="D17" i="5"/>
  <c r="CK29" i="2" s="1"/>
  <c r="R121" i="5"/>
  <c r="R141" i="5" s="1"/>
  <c r="R12" i="5"/>
  <c r="CK192" i="2" s="1"/>
  <c r="G161" i="5"/>
  <c r="G162" i="5"/>
  <c r="G163" i="5"/>
  <c r="G164" i="5"/>
  <c r="G165" i="5"/>
  <c r="G166" i="5"/>
  <c r="G167" i="5"/>
  <c r="G168" i="5"/>
  <c r="G169" i="5"/>
  <c r="G170" i="5"/>
  <c r="G171" i="5"/>
  <c r="CF279" i="2" l="1"/>
  <c r="L126" i="5"/>
  <c r="CK124" i="2"/>
  <c r="L17" i="5"/>
  <c r="CM28" i="2"/>
  <c r="CQ27" i="2"/>
  <c r="CF249" i="2"/>
  <c r="CF248" i="2"/>
  <c r="CF244" i="2"/>
  <c r="R122" i="5"/>
  <c r="R142" i="5" s="1"/>
  <c r="R13" i="5"/>
  <c r="CK193" i="2" s="1"/>
  <c r="D127" i="5"/>
  <c r="D147" i="5" s="1"/>
  <c r="D18" i="5"/>
  <c r="CK30" i="2" s="1"/>
  <c r="L145" i="5"/>
  <c r="G173" i="5"/>
  <c r="J153" i="5"/>
  <c r="J172" i="5" s="1"/>
  <c r="I150" i="5"/>
  <c r="L127" i="5" l="1"/>
  <c r="CK125" i="2"/>
  <c r="L18" i="5"/>
  <c r="CQ28" i="2"/>
  <c r="CM29" i="2"/>
  <c r="CF280" i="2"/>
  <c r="L146" i="5"/>
  <c r="I151" i="5"/>
  <c r="D128" i="5"/>
  <c r="D148" i="5" s="1"/>
  <c r="D19" i="5"/>
  <c r="CK31" i="2" s="1"/>
  <c r="J161" i="5"/>
  <c r="J162" i="5"/>
  <c r="J163" i="5"/>
  <c r="J164" i="5"/>
  <c r="J165" i="5"/>
  <c r="J166" i="5"/>
  <c r="J167" i="5"/>
  <c r="J168" i="5"/>
  <c r="J169" i="5"/>
  <c r="J170" i="5"/>
  <c r="J171" i="5"/>
  <c r="R123" i="5"/>
  <c r="R143" i="5" s="1"/>
  <c r="R14" i="5"/>
  <c r="CK194" i="2" s="1"/>
  <c r="CK126" i="2" l="1"/>
  <c r="L19" i="5"/>
  <c r="L128" i="5"/>
  <c r="CQ29" i="2"/>
  <c r="CM30" i="2"/>
  <c r="J173" i="5"/>
  <c r="R124" i="5"/>
  <c r="R144" i="5" s="1"/>
  <c r="R15" i="5"/>
  <c r="CK195" i="2" s="1"/>
  <c r="I152" i="5"/>
  <c r="L147" i="5"/>
  <c r="D129" i="5"/>
  <c r="D149" i="5" s="1"/>
  <c r="D20" i="5"/>
  <c r="CK32" i="2" s="1"/>
  <c r="CK127" i="2" l="1"/>
  <c r="L129" i="5"/>
  <c r="L20" i="5"/>
  <c r="CM31" i="2"/>
  <c r="CQ30" i="2"/>
  <c r="D130" i="5"/>
  <c r="D150" i="5" s="1"/>
  <c r="D21" i="5"/>
  <c r="CK33" i="2" s="1"/>
  <c r="I153" i="5"/>
  <c r="L148" i="5"/>
  <c r="R125" i="5"/>
  <c r="R145" i="5" s="1"/>
  <c r="R16" i="5"/>
  <c r="CK196" i="2" s="1"/>
  <c r="CK128" i="2" l="1"/>
  <c r="L21" i="5"/>
  <c r="L130" i="5"/>
  <c r="CQ31" i="2"/>
  <c r="CM32" i="2"/>
  <c r="R126" i="5"/>
  <c r="R146" i="5" s="1"/>
  <c r="R17" i="5"/>
  <c r="CK197" i="2" s="1"/>
  <c r="D22" i="5"/>
  <c r="CK34" i="2" s="1"/>
  <c r="CK262" i="2" s="1"/>
  <c r="D131" i="5"/>
  <c r="D151" i="5" s="1"/>
  <c r="I161" i="5"/>
  <c r="I162" i="5"/>
  <c r="I163" i="5"/>
  <c r="I164" i="5"/>
  <c r="I165" i="5"/>
  <c r="I166" i="5"/>
  <c r="I167" i="5"/>
  <c r="I168" i="5"/>
  <c r="I169" i="5"/>
  <c r="I170" i="5"/>
  <c r="I171" i="5"/>
  <c r="L149" i="5"/>
  <c r="I172" i="5"/>
  <c r="CK129" i="2" l="1"/>
  <c r="L22" i="5"/>
  <c r="L131" i="5"/>
  <c r="CM33" i="2"/>
  <c r="CQ32" i="2"/>
  <c r="I173" i="5"/>
  <c r="L150" i="5"/>
  <c r="D132" i="5"/>
  <c r="D152" i="5" s="1"/>
  <c r="E11" i="5"/>
  <c r="CK35" i="2" s="1"/>
  <c r="R127" i="5"/>
  <c r="R147" i="5" s="1"/>
  <c r="CK198" i="2"/>
  <c r="CK130" i="2" l="1"/>
  <c r="CK270" i="2" s="1"/>
  <c r="L132" i="5"/>
  <c r="M11" i="5"/>
  <c r="CM34" i="2"/>
  <c r="CM262" i="2" s="1"/>
  <c r="CQ33" i="2"/>
  <c r="D153" i="5"/>
  <c r="D172" i="5" s="1"/>
  <c r="R128" i="5"/>
  <c r="R148" i="5" s="1"/>
  <c r="R19" i="5"/>
  <c r="CK199" i="2" s="1"/>
  <c r="E121" i="5"/>
  <c r="E141" i="5" s="1"/>
  <c r="E12" i="5"/>
  <c r="CK36" i="2" s="1"/>
  <c r="L151" i="5"/>
  <c r="CK131" i="2" l="1"/>
  <c r="M121" i="5"/>
  <c r="M141" i="5" s="1"/>
  <c r="M12" i="5"/>
  <c r="CM35" i="2"/>
  <c r="CQ34" i="2"/>
  <c r="CQ262" i="2" s="1"/>
  <c r="L152" i="5"/>
  <c r="E122" i="5"/>
  <c r="E142" i="5" s="1"/>
  <c r="E13" i="5"/>
  <c r="CK37" i="2" s="1"/>
  <c r="D161" i="5"/>
  <c r="D162" i="5"/>
  <c r="D163" i="5"/>
  <c r="D164" i="5"/>
  <c r="D165" i="5"/>
  <c r="D166" i="5"/>
  <c r="D167" i="5"/>
  <c r="D168" i="5"/>
  <c r="D169" i="5"/>
  <c r="D170" i="5"/>
  <c r="D171" i="5"/>
  <c r="R129" i="5"/>
  <c r="R149" i="5" s="1"/>
  <c r="R20" i="5"/>
  <c r="CK200" i="2" s="1"/>
  <c r="CK132" i="2" l="1"/>
  <c r="M13" i="5"/>
  <c r="M122" i="5"/>
  <c r="M142" i="5" s="1"/>
  <c r="CM36" i="2"/>
  <c r="CQ35" i="2"/>
  <c r="R130" i="5"/>
  <c r="R150" i="5" s="1"/>
  <c r="R21" i="5"/>
  <c r="CK201" i="2" s="1"/>
  <c r="L153" i="5"/>
  <c r="L172" i="5" s="1"/>
  <c r="D173" i="5"/>
  <c r="E123" i="5"/>
  <c r="E143" i="5" s="1"/>
  <c r="E14" i="5"/>
  <c r="CK38" i="2" s="1"/>
  <c r="CK133" i="2" l="1"/>
  <c r="M123" i="5"/>
  <c r="M143" i="5" s="1"/>
  <c r="M14" i="5"/>
  <c r="CQ36" i="2"/>
  <c r="CM37" i="2"/>
  <c r="E124" i="5"/>
  <c r="E144" i="5" s="1"/>
  <c r="E15" i="5"/>
  <c r="CK39" i="2" s="1"/>
  <c r="L161" i="5"/>
  <c r="L162" i="5"/>
  <c r="L163" i="5"/>
  <c r="L164" i="5"/>
  <c r="L165" i="5"/>
  <c r="L166" i="5"/>
  <c r="L167" i="5"/>
  <c r="L168" i="5"/>
  <c r="L169" i="5"/>
  <c r="L170" i="5"/>
  <c r="L171" i="5"/>
  <c r="R131" i="5"/>
  <c r="R151" i="5" s="1"/>
  <c r="R22" i="5"/>
  <c r="CK202" i="2" s="1"/>
  <c r="CK276" i="2" s="1"/>
  <c r="CK134" i="2" l="1"/>
  <c r="M124" i="5"/>
  <c r="M144" i="5" s="1"/>
  <c r="M15" i="5"/>
  <c r="CM38" i="2"/>
  <c r="CQ37" i="2"/>
  <c r="R132" i="5"/>
  <c r="R152" i="5" s="1"/>
  <c r="S11" i="5"/>
  <c r="CK203" i="2" s="1"/>
  <c r="L173" i="5"/>
  <c r="E125" i="5"/>
  <c r="E145" i="5" s="1"/>
  <c r="E16" i="5"/>
  <c r="CK40" i="2" s="1"/>
  <c r="CK135" i="2" l="1"/>
  <c r="M125" i="5"/>
  <c r="M145" i="5" s="1"/>
  <c r="M16" i="5"/>
  <c r="CQ38" i="2"/>
  <c r="CM39" i="2"/>
  <c r="R153" i="5"/>
  <c r="E126" i="5"/>
  <c r="E146" i="5" s="1"/>
  <c r="E17" i="5"/>
  <c r="CK41" i="2" s="1"/>
  <c r="S121" i="5"/>
  <c r="S141" i="5" s="1"/>
  <c r="S12" i="5"/>
  <c r="CK204" i="2" s="1"/>
  <c r="CK136" i="2" l="1"/>
  <c r="M17" i="5"/>
  <c r="M126" i="5"/>
  <c r="M146" i="5" s="1"/>
  <c r="CQ39" i="2"/>
  <c r="CM40" i="2"/>
  <c r="R161" i="5"/>
  <c r="R162" i="5"/>
  <c r="R163" i="5"/>
  <c r="R164" i="5"/>
  <c r="R165" i="5"/>
  <c r="R166" i="5"/>
  <c r="R167" i="5"/>
  <c r="R168" i="5"/>
  <c r="R169" i="5"/>
  <c r="R170" i="5"/>
  <c r="R171" i="5"/>
  <c r="R172" i="5"/>
  <c r="S122" i="5"/>
  <c r="S142" i="5" s="1"/>
  <c r="S13" i="5"/>
  <c r="CK205" i="2" s="1"/>
  <c r="E127" i="5"/>
  <c r="E147" i="5" s="1"/>
  <c r="E18" i="5"/>
  <c r="CK42" i="2" s="1"/>
  <c r="CK137" i="2" l="1"/>
  <c r="M127" i="5"/>
  <c r="M147" i="5" s="1"/>
  <c r="M18" i="5"/>
  <c r="CQ40" i="2"/>
  <c r="CM41" i="2"/>
  <c r="R173" i="5"/>
  <c r="S123" i="5"/>
  <c r="S143" i="5" s="1"/>
  <c r="S14" i="5"/>
  <c r="CK206" i="2" s="1"/>
  <c r="E128" i="5"/>
  <c r="E148" i="5" s="1"/>
  <c r="E19" i="5"/>
  <c r="CK43" i="2" s="1"/>
  <c r="CK138" i="2" l="1"/>
  <c r="M128" i="5"/>
  <c r="M148" i="5" s="1"/>
  <c r="M19" i="5"/>
  <c r="CM42" i="2"/>
  <c r="CQ41" i="2"/>
  <c r="E129" i="5"/>
  <c r="E149" i="5" s="1"/>
  <c r="E20" i="5"/>
  <c r="CK44" i="2" s="1"/>
  <c r="S124" i="5"/>
  <c r="S144" i="5" s="1"/>
  <c r="S15" i="5"/>
  <c r="CK207" i="2" s="1"/>
  <c r="CK139" i="2" l="1"/>
  <c r="M129" i="5"/>
  <c r="M149" i="5" s="1"/>
  <c r="M20" i="5"/>
  <c r="CM43" i="2"/>
  <c r="CQ42" i="2"/>
  <c r="S125" i="5"/>
  <c r="S16" i="5"/>
  <c r="CK208" i="2" s="1"/>
  <c r="E130" i="5"/>
  <c r="E150" i="5" s="1"/>
  <c r="E21" i="5"/>
  <c r="CK45" i="2" s="1"/>
  <c r="S145" i="5"/>
  <c r="CK140" i="2" l="1"/>
  <c r="M21" i="5"/>
  <c r="M130" i="5"/>
  <c r="M150" i="5" s="1"/>
  <c r="CQ43" i="2"/>
  <c r="CM44" i="2"/>
  <c r="S126" i="5"/>
  <c r="S146" i="5" s="1"/>
  <c r="S17" i="5"/>
  <c r="CK209" i="2" s="1"/>
  <c r="E131" i="5"/>
  <c r="E151" i="5" s="1"/>
  <c r="E22" i="5"/>
  <c r="CK46" i="2" s="1"/>
  <c r="CK263" i="2" s="1"/>
  <c r="CK141" i="2" l="1"/>
  <c r="M22" i="5"/>
  <c r="M131" i="5"/>
  <c r="M151" i="5" s="1"/>
  <c r="CQ44" i="2"/>
  <c r="CM45" i="2"/>
  <c r="E132" i="5"/>
  <c r="E152" i="5" s="1"/>
  <c r="F11" i="5"/>
  <c r="CK47" i="2" s="1"/>
  <c r="S127" i="5"/>
  <c r="S147" i="5" s="1"/>
  <c r="S18" i="5"/>
  <c r="CK210" i="2" s="1"/>
  <c r="CK142" i="2" l="1"/>
  <c r="CK271" i="2" s="1"/>
  <c r="N11" i="5"/>
  <c r="M132" i="5"/>
  <c r="M152" i="5" s="1"/>
  <c r="CQ45" i="2"/>
  <c r="CM46" i="2"/>
  <c r="CM263" i="2" s="1"/>
  <c r="E153" i="5"/>
  <c r="F121" i="5"/>
  <c r="F141" i="5" s="1"/>
  <c r="F12" i="5"/>
  <c r="CK48" i="2" s="1"/>
  <c r="S128" i="5"/>
  <c r="S148" i="5" s="1"/>
  <c r="S19" i="5"/>
  <c r="CK211" i="2" s="1"/>
  <c r="M153" i="5" l="1"/>
  <c r="CK143" i="2"/>
  <c r="N12" i="5"/>
  <c r="N121" i="5"/>
  <c r="N141" i="5" s="1"/>
  <c r="CM47" i="2"/>
  <c r="CQ46" i="2"/>
  <c r="CQ263" i="2" s="1"/>
  <c r="S129" i="5"/>
  <c r="S149" i="5" s="1"/>
  <c r="S20" i="5"/>
  <c r="CK212" i="2" s="1"/>
  <c r="F122" i="5"/>
  <c r="F13" i="5"/>
  <c r="CK49" i="2" s="1"/>
  <c r="E161" i="5"/>
  <c r="E162" i="5"/>
  <c r="E163" i="5"/>
  <c r="E164" i="5"/>
  <c r="E165" i="5"/>
  <c r="E166" i="5"/>
  <c r="E167" i="5"/>
  <c r="E168" i="5"/>
  <c r="E169" i="5"/>
  <c r="E170" i="5"/>
  <c r="E171" i="5"/>
  <c r="F142" i="5"/>
  <c r="E172" i="5"/>
  <c r="CK144" i="2" l="1"/>
  <c r="N13" i="5"/>
  <c r="N122" i="5"/>
  <c r="N142" i="5" s="1"/>
  <c r="M161" i="5"/>
  <c r="M162" i="5"/>
  <c r="M163" i="5"/>
  <c r="M164" i="5"/>
  <c r="M165" i="5"/>
  <c r="M166" i="5"/>
  <c r="M167" i="5"/>
  <c r="M168" i="5"/>
  <c r="M169" i="5"/>
  <c r="M170" i="5"/>
  <c r="M171" i="5"/>
  <c r="M172" i="5"/>
  <c r="CQ47" i="2"/>
  <c r="CM48" i="2"/>
  <c r="E173" i="5"/>
  <c r="F123" i="5"/>
  <c r="F143" i="5" s="1"/>
  <c r="F14" i="5"/>
  <c r="CK50" i="2" s="1"/>
  <c r="S130" i="5"/>
  <c r="S150" i="5" s="1"/>
  <c r="S21" i="5"/>
  <c r="CK213" i="2" s="1"/>
  <c r="CK145" i="2" l="1"/>
  <c r="N123" i="5"/>
  <c r="N143" i="5" s="1"/>
  <c r="N14" i="5"/>
  <c r="M173" i="5"/>
  <c r="CQ48" i="2"/>
  <c r="CM49" i="2"/>
  <c r="F124" i="5"/>
  <c r="F144" i="5" s="1"/>
  <c r="F15" i="5"/>
  <c r="CK51" i="2" s="1"/>
  <c r="S131" i="5"/>
  <c r="S151" i="5" s="1"/>
  <c r="S22" i="5"/>
  <c r="CK214" i="2" s="1"/>
  <c r="CK277" i="2" s="1"/>
  <c r="CK146" i="2" l="1"/>
  <c r="N124" i="5"/>
  <c r="N144" i="5" s="1"/>
  <c r="N15" i="5"/>
  <c r="CM50" i="2"/>
  <c r="CQ49" i="2"/>
  <c r="F125" i="5"/>
  <c r="F145" i="5" s="1"/>
  <c r="F16" i="5"/>
  <c r="CK52" i="2" s="1"/>
  <c r="S132" i="5"/>
  <c r="S152" i="5" s="1"/>
  <c r="T11" i="5"/>
  <c r="CK215" i="2" s="1"/>
  <c r="CK147" i="2" l="1"/>
  <c r="N16" i="5"/>
  <c r="N125" i="5"/>
  <c r="N145" i="5" s="1"/>
  <c r="CM51" i="2"/>
  <c r="CQ50" i="2"/>
  <c r="S153" i="5"/>
  <c r="T121" i="5"/>
  <c r="T141" i="5" s="1"/>
  <c r="T12" i="5"/>
  <c r="CK216" i="2" s="1"/>
  <c r="F126" i="5"/>
  <c r="F146" i="5" s="1"/>
  <c r="F17" i="5"/>
  <c r="CK53" i="2" s="1"/>
  <c r="CK148" i="2" l="1"/>
  <c r="N17" i="5"/>
  <c r="N126" i="5"/>
  <c r="N146" i="5" s="1"/>
  <c r="CM52" i="2"/>
  <c r="CQ51" i="2"/>
  <c r="S161" i="5"/>
  <c r="S162" i="5"/>
  <c r="S163" i="5"/>
  <c r="S164" i="5"/>
  <c r="S184" i="5" s="1"/>
  <c r="S165" i="5"/>
  <c r="S185" i="5" s="1"/>
  <c r="S166" i="5"/>
  <c r="S186" i="5" s="1"/>
  <c r="S167" i="5"/>
  <c r="S187" i="5" s="1"/>
  <c r="S168" i="5"/>
  <c r="S188" i="5" s="1"/>
  <c r="S169" i="5"/>
  <c r="S189" i="5" s="1"/>
  <c r="S170" i="5"/>
  <c r="S190" i="5" s="1"/>
  <c r="S171" i="5"/>
  <c r="S191" i="5" s="1"/>
  <c r="F127" i="5"/>
  <c r="F147" i="5" s="1"/>
  <c r="F18" i="5"/>
  <c r="T122" i="5"/>
  <c r="T142" i="5" s="1"/>
  <c r="T13" i="5"/>
  <c r="CK217" i="2" s="1"/>
  <c r="S172" i="5"/>
  <c r="S192" i="5" s="1"/>
  <c r="CK149" i="2" l="1"/>
  <c r="N127" i="5"/>
  <c r="N147" i="5" s="1"/>
  <c r="N18" i="5"/>
  <c r="F128" i="5"/>
  <c r="CK54" i="2"/>
  <c r="CK264" i="2" s="1"/>
  <c r="CM53" i="2"/>
  <c r="CQ52" i="2"/>
  <c r="F148" i="5"/>
  <c r="S173" i="5"/>
  <c r="T123" i="5"/>
  <c r="T143" i="5" s="1"/>
  <c r="T14" i="5"/>
  <c r="CK218" i="2" s="1"/>
  <c r="CK150" i="2" l="1"/>
  <c r="N19" i="5"/>
  <c r="N128" i="5"/>
  <c r="N148" i="5" s="1"/>
  <c r="CQ53" i="2"/>
  <c r="CM54" i="2"/>
  <c r="F149" i="5"/>
  <c r="T124" i="5"/>
  <c r="T144" i="5" s="1"/>
  <c r="T15" i="5"/>
  <c r="CK219" i="2" s="1"/>
  <c r="CK151" i="2" l="1"/>
  <c r="N20" i="5"/>
  <c r="N129" i="5"/>
  <c r="N149" i="5" s="1"/>
  <c r="CQ54" i="2"/>
  <c r="CM55" i="2"/>
  <c r="F150" i="5"/>
  <c r="T125" i="5"/>
  <c r="T145" i="5" s="1"/>
  <c r="T16" i="5"/>
  <c r="CK220" i="2" s="1"/>
  <c r="CK152" i="2" l="1"/>
  <c r="N21" i="5"/>
  <c r="N130" i="5"/>
  <c r="N150" i="5" s="1"/>
  <c r="CQ55" i="2"/>
  <c r="CM56" i="2"/>
  <c r="T146" i="5"/>
  <c r="F151" i="5"/>
  <c r="T126" i="5"/>
  <c r="T17" i="5"/>
  <c r="CK221" i="2" s="1"/>
  <c r="CK153" i="2" l="1"/>
  <c r="N131" i="5"/>
  <c r="N151" i="5" s="1"/>
  <c r="N22" i="5"/>
  <c r="CM57" i="2"/>
  <c r="CQ56" i="2"/>
  <c r="F152" i="5"/>
  <c r="T127" i="5"/>
  <c r="T147" i="5" s="1"/>
  <c r="T18" i="5"/>
  <c r="CK222" i="2" s="1"/>
  <c r="CK154" i="2" l="1"/>
  <c r="CK272" i="2" s="1"/>
  <c r="O11" i="5"/>
  <c r="N132" i="5"/>
  <c r="N152" i="5" s="1"/>
  <c r="CM58" i="2"/>
  <c r="CM264" i="2" s="1"/>
  <c r="CQ57" i="2"/>
  <c r="T128" i="5"/>
  <c r="T148" i="5" s="1"/>
  <c r="T19" i="5"/>
  <c r="CK223" i="2" s="1"/>
  <c r="F153" i="5"/>
  <c r="F172" i="5" s="1"/>
  <c r="N153" i="5" l="1"/>
  <c r="CK155" i="2"/>
  <c r="O121" i="5"/>
  <c r="O141" i="5" s="1"/>
  <c r="O12" i="5"/>
  <c r="CM59" i="2"/>
  <c r="CQ58" i="2"/>
  <c r="CQ264" i="2" s="1"/>
  <c r="F161" i="5"/>
  <c r="F162" i="5"/>
  <c r="F163" i="5"/>
  <c r="F164" i="5"/>
  <c r="F165" i="5"/>
  <c r="F166" i="5"/>
  <c r="F167" i="5"/>
  <c r="F168" i="5"/>
  <c r="F169" i="5"/>
  <c r="F170" i="5"/>
  <c r="F171" i="5"/>
  <c r="T129" i="5"/>
  <c r="T149" i="5" s="1"/>
  <c r="T20" i="5"/>
  <c r="CK224" i="2" s="1"/>
  <c r="N161" i="5" l="1"/>
  <c r="N162" i="5"/>
  <c r="N163" i="5"/>
  <c r="N164" i="5"/>
  <c r="N165" i="5"/>
  <c r="N166" i="5"/>
  <c r="N167" i="5"/>
  <c r="N168" i="5"/>
  <c r="N169" i="5"/>
  <c r="N170" i="5"/>
  <c r="N171" i="5"/>
  <c r="CK156" i="2"/>
  <c r="O122" i="5"/>
  <c r="O142" i="5" s="1"/>
  <c r="O13" i="5"/>
  <c r="N172" i="5"/>
  <c r="CM60" i="2"/>
  <c r="CQ59" i="2"/>
  <c r="T130" i="5"/>
  <c r="T150" i="5" s="1"/>
  <c r="T21" i="5"/>
  <c r="CK225" i="2" s="1"/>
  <c r="F173" i="5"/>
  <c r="N173" i="5" l="1"/>
  <c r="CK157" i="2"/>
  <c r="O123" i="5"/>
  <c r="O143" i="5" s="1"/>
  <c r="O14" i="5"/>
  <c r="CM61" i="2"/>
  <c r="CQ60" i="2"/>
  <c r="T131" i="5"/>
  <c r="T151" i="5" s="1"/>
  <c r="T22" i="5"/>
  <c r="CK226" i="2" s="1"/>
  <c r="CK278" i="2" s="1"/>
  <c r="CK158" i="2" l="1"/>
  <c r="O15" i="5"/>
  <c r="O124" i="5"/>
  <c r="O144" i="5" s="1"/>
  <c r="CM62" i="2"/>
  <c r="CQ61" i="2"/>
  <c r="T132" i="5"/>
  <c r="U11" i="5"/>
  <c r="CK227" i="2" s="1"/>
  <c r="T152" i="5"/>
  <c r="CK159" i="2" l="1"/>
  <c r="O16" i="5"/>
  <c r="O125" i="5"/>
  <c r="O145" i="5" s="1"/>
  <c r="CM63" i="2"/>
  <c r="CQ62" i="2"/>
  <c r="T153" i="5"/>
  <c r="U121" i="5"/>
  <c r="U141" i="5" s="1"/>
  <c r="U12" i="5"/>
  <c r="CK228" i="2" s="1"/>
  <c r="CK160" i="2" l="1"/>
  <c r="O126" i="5"/>
  <c r="O146" i="5" s="1"/>
  <c r="O17" i="5"/>
  <c r="CM64" i="2"/>
  <c r="CQ63" i="2"/>
  <c r="U122" i="5"/>
  <c r="U142" i="5" s="1"/>
  <c r="U13" i="5"/>
  <c r="CK229" i="2" s="1"/>
  <c r="T161" i="5"/>
  <c r="T162" i="5"/>
  <c r="T163" i="5"/>
  <c r="T164" i="5"/>
  <c r="T165" i="5"/>
  <c r="T166" i="5"/>
  <c r="T167" i="5"/>
  <c r="T168" i="5"/>
  <c r="T169" i="5"/>
  <c r="T170" i="5"/>
  <c r="T171" i="5"/>
  <c r="T172" i="5"/>
  <c r="CK161" i="2" l="1"/>
  <c r="O127" i="5"/>
  <c r="O147" i="5" s="1"/>
  <c r="O18" i="5"/>
  <c r="CM65" i="2"/>
  <c r="CQ64" i="2"/>
  <c r="T173" i="5"/>
  <c r="U123" i="5"/>
  <c r="U143" i="5" s="1"/>
  <c r="U14" i="5"/>
  <c r="CK230" i="2" s="1"/>
  <c r="CK162" i="2" l="1"/>
  <c r="O19" i="5"/>
  <c r="O128" i="5"/>
  <c r="O148" i="5" s="1"/>
  <c r="CM66" i="2"/>
  <c r="CQ65" i="2"/>
  <c r="U124" i="5"/>
  <c r="U144" i="5" s="1"/>
  <c r="U15" i="5"/>
  <c r="CK231" i="2" s="1"/>
  <c r="CK163" i="2" l="1"/>
  <c r="O129" i="5"/>
  <c r="O149" i="5" s="1"/>
  <c r="O20" i="5"/>
  <c r="CM67" i="2"/>
  <c r="CQ66" i="2"/>
  <c r="U125" i="5"/>
  <c r="U145" i="5" s="1"/>
  <c r="U16" i="5"/>
  <c r="CK232" i="2" s="1"/>
  <c r="CK164" i="2" l="1"/>
  <c r="O130" i="5"/>
  <c r="O150" i="5" s="1"/>
  <c r="O21" i="5"/>
  <c r="CM68" i="2"/>
  <c r="CQ67" i="2"/>
  <c r="U126" i="5"/>
  <c r="U146" i="5" s="1"/>
  <c r="U17" i="5"/>
  <c r="CK233" i="2" s="1"/>
  <c r="CK165" i="2" l="1"/>
  <c r="O22" i="5"/>
  <c r="O131" i="5"/>
  <c r="O151" i="5" s="1"/>
  <c r="CM69" i="2"/>
  <c r="CQ68" i="2"/>
  <c r="U127" i="5"/>
  <c r="U147" i="5" s="1"/>
  <c r="U18" i="5"/>
  <c r="CK234" i="2" s="1"/>
  <c r="CK166" i="2" l="1"/>
  <c r="CK273" i="2" s="1"/>
  <c r="O132" i="5"/>
  <c r="O152" i="5" s="1"/>
  <c r="CM70" i="2"/>
  <c r="CM265" i="2" s="1"/>
  <c r="CQ69" i="2"/>
  <c r="U128" i="5"/>
  <c r="U148" i="5" s="1"/>
  <c r="U19" i="5"/>
  <c r="CK235" i="2" s="1"/>
  <c r="O153" i="5" l="1"/>
  <c r="CK167" i="2"/>
  <c r="P12" i="5"/>
  <c r="P121" i="5"/>
  <c r="P141" i="5" s="1"/>
  <c r="CQ70" i="2"/>
  <c r="CQ265" i="2" s="1"/>
  <c r="CM71" i="2"/>
  <c r="U129" i="5"/>
  <c r="U149" i="5" s="1"/>
  <c r="U20" i="5"/>
  <c r="CK236" i="2" s="1"/>
  <c r="CK168" i="2" l="1"/>
  <c r="P122" i="5"/>
  <c r="P142" i="5" s="1"/>
  <c r="P13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CM72" i="2"/>
  <c r="CQ71" i="2"/>
  <c r="U130" i="5"/>
  <c r="U150" i="5" s="1"/>
  <c r="U21" i="5"/>
  <c r="CK237" i="2" s="1"/>
  <c r="O173" i="5" l="1"/>
  <c r="CK169" i="2"/>
  <c r="P123" i="5"/>
  <c r="P143" i="5" s="1"/>
  <c r="P14" i="5"/>
  <c r="CM73" i="2"/>
  <c r="CQ72" i="2"/>
  <c r="U131" i="5"/>
  <c r="U151" i="5" s="1"/>
  <c r="U22" i="5"/>
  <c r="CK238" i="2" s="1"/>
  <c r="CK279" i="2" s="1"/>
  <c r="CK170" i="2" l="1"/>
  <c r="P15" i="5"/>
  <c r="P16" i="5" s="1"/>
  <c r="P124" i="5"/>
  <c r="P144" i="5" s="1"/>
  <c r="CM74" i="2"/>
  <c r="CQ73" i="2"/>
  <c r="U132" i="5"/>
  <c r="U152" i="5" s="1"/>
  <c r="V11" i="5"/>
  <c r="CK239" i="2" s="1"/>
  <c r="P17" i="5" l="1"/>
  <c r="P126" i="5"/>
  <c r="CK172" i="2"/>
  <c r="P125" i="5"/>
  <c r="P145" i="5" s="1"/>
  <c r="CK171" i="2"/>
  <c r="CM75" i="2"/>
  <c r="CQ74" i="2"/>
  <c r="U153" i="5"/>
  <c r="V121" i="5"/>
  <c r="V141" i="5" s="1"/>
  <c r="V12" i="5"/>
  <c r="CK240" i="2" s="1"/>
  <c r="P127" i="5" l="1"/>
  <c r="P18" i="5"/>
  <c r="CK173" i="2"/>
  <c r="P146" i="5"/>
  <c r="CQ75" i="2"/>
  <c r="CM76" i="2"/>
  <c r="U161" i="5"/>
  <c r="U162" i="5"/>
  <c r="U163" i="5"/>
  <c r="U164" i="5"/>
  <c r="U165" i="5"/>
  <c r="U166" i="5"/>
  <c r="U167" i="5"/>
  <c r="U168" i="5"/>
  <c r="U169" i="5"/>
  <c r="U170" i="5"/>
  <c r="U171" i="5"/>
  <c r="V122" i="5"/>
  <c r="V142" i="5" s="1"/>
  <c r="V13" i="5"/>
  <c r="CK241" i="2" s="1"/>
  <c r="U172" i="5"/>
  <c r="P128" i="5" l="1"/>
  <c r="P19" i="5"/>
  <c r="CK174" i="2"/>
  <c r="P147" i="5"/>
  <c r="CQ76" i="2"/>
  <c r="CM77" i="2"/>
  <c r="V123" i="5"/>
  <c r="V143" i="5" s="1"/>
  <c r="V14" i="5"/>
  <c r="CK242" i="2" s="1"/>
  <c r="U173" i="5"/>
  <c r="P129" i="5" l="1"/>
  <c r="P20" i="5"/>
  <c r="CK175" i="2"/>
  <c r="P148" i="5"/>
  <c r="CM78" i="2"/>
  <c r="CQ77" i="2"/>
  <c r="V124" i="5"/>
  <c r="V144" i="5" s="1"/>
  <c r="V15" i="5"/>
  <c r="CK243" i="2" s="1"/>
  <c r="CK176" i="2" l="1"/>
  <c r="P130" i="5"/>
  <c r="P21" i="5"/>
  <c r="P149" i="5"/>
  <c r="CM79" i="2"/>
  <c r="CQ78" i="2"/>
  <c r="V125" i="5"/>
  <c r="V145" i="5" s="1"/>
  <c r="V16" i="5"/>
  <c r="CK244" i="2" s="1"/>
  <c r="CK177" i="2" l="1"/>
  <c r="P131" i="5"/>
  <c r="P22" i="5"/>
  <c r="P150" i="5"/>
  <c r="CM80" i="2"/>
  <c r="CQ79" i="2"/>
  <c r="V126" i="5"/>
  <c r="V146" i="5" s="1"/>
  <c r="V17" i="5"/>
  <c r="CK245" i="2" s="1"/>
  <c r="CK178" i="2" l="1"/>
  <c r="CK274" i="2" s="1"/>
  <c r="Q11" i="5"/>
  <c r="P132" i="5"/>
  <c r="P151" i="5"/>
  <c r="CM81" i="2"/>
  <c r="CQ80" i="2"/>
  <c r="V147" i="5"/>
  <c r="V127" i="5"/>
  <c r="V18" i="5"/>
  <c r="CK246" i="2" s="1"/>
  <c r="CK179" i="2" l="1"/>
  <c r="Q121" i="5"/>
  <c r="Q141" i="5" s="1"/>
  <c r="Q12" i="5"/>
  <c r="P152" i="5"/>
  <c r="CQ81" i="2"/>
  <c r="CM82" i="2"/>
  <c r="CM266" i="2" s="1"/>
  <c r="V128" i="5"/>
  <c r="V148" i="5" s="1"/>
  <c r="V19" i="5"/>
  <c r="CK247" i="2" s="1"/>
  <c r="CK180" i="2" l="1"/>
  <c r="Q122" i="5"/>
  <c r="Q142" i="5" s="1"/>
  <c r="Q13" i="5"/>
  <c r="P153" i="5"/>
  <c r="CQ82" i="2"/>
  <c r="CQ266" i="2" s="1"/>
  <c r="CM83" i="2"/>
  <c r="V129" i="5"/>
  <c r="V149" i="5" s="1"/>
  <c r="V20" i="5"/>
  <c r="CK248" i="2" s="1"/>
  <c r="CK181" i="2" l="1"/>
  <c r="CK275" i="2" s="1"/>
  <c r="Q123" i="5"/>
  <c r="Q143" i="5" s="1"/>
  <c r="P161" i="5"/>
  <c r="P162" i="5"/>
  <c r="P163" i="5"/>
  <c r="P164" i="5"/>
  <c r="P165" i="5"/>
  <c r="P166" i="5"/>
  <c r="P167" i="5"/>
  <c r="P168" i="5"/>
  <c r="P169" i="5"/>
  <c r="P170" i="5"/>
  <c r="P171" i="5"/>
  <c r="P172" i="5"/>
  <c r="CM84" i="2"/>
  <c r="CQ83" i="2"/>
  <c r="V130" i="5"/>
  <c r="V150" i="5" s="1"/>
  <c r="V21" i="5"/>
  <c r="CK249" i="2" s="1"/>
  <c r="Q144" i="5" l="1"/>
  <c r="P173" i="5"/>
  <c r="CM85" i="2"/>
  <c r="CQ84" i="2"/>
  <c r="V131" i="5"/>
  <c r="V151" i="5" s="1"/>
  <c r="V22" i="5"/>
  <c r="Q145" i="5" l="1"/>
  <c r="V132" i="5"/>
  <c r="CK250" i="2"/>
  <c r="CK280" i="2" s="1"/>
  <c r="CQ85" i="2"/>
  <c r="CM86" i="2"/>
  <c r="V152" i="5"/>
  <c r="Q146" i="5" l="1"/>
  <c r="CQ86" i="2"/>
  <c r="CM87" i="2"/>
  <c r="V153" i="5"/>
  <c r="Q147" i="5" l="1"/>
  <c r="CM88" i="2"/>
  <c r="CQ87" i="2"/>
  <c r="V161" i="5"/>
  <c r="V162" i="5"/>
  <c r="V163" i="5"/>
  <c r="V164" i="5"/>
  <c r="V165" i="5"/>
  <c r="V166" i="5"/>
  <c r="V167" i="5"/>
  <c r="V168" i="5"/>
  <c r="V169" i="5"/>
  <c r="V170" i="5"/>
  <c r="V171" i="5"/>
  <c r="V172" i="5"/>
  <c r="Q148" i="5" l="1"/>
  <c r="CM89" i="2"/>
  <c r="CQ88" i="2"/>
  <c r="V173" i="5"/>
  <c r="Q149" i="5" l="1"/>
  <c r="CM90" i="2"/>
  <c r="CQ89" i="2"/>
  <c r="Q150" i="5" l="1"/>
  <c r="CM91" i="2"/>
  <c r="CQ90" i="2"/>
  <c r="Q151" i="5" l="1"/>
  <c r="CQ91" i="2"/>
  <c r="CM92" i="2"/>
  <c r="Q152" i="5" l="1"/>
  <c r="Q153" i="5" s="1"/>
  <c r="Q171" i="5" s="1"/>
  <c r="CM93" i="2"/>
  <c r="CQ92" i="2"/>
  <c r="Q172" i="5" l="1"/>
  <c r="Q161" i="5"/>
  <c r="Q162" i="5"/>
  <c r="Q163" i="5"/>
  <c r="Q164" i="5"/>
  <c r="Q165" i="5"/>
  <c r="Q166" i="5"/>
  <c r="Q167" i="5"/>
  <c r="Q168" i="5"/>
  <c r="Q169" i="5"/>
  <c r="Q170" i="5"/>
  <c r="CM94" i="2"/>
  <c r="CM267" i="2" s="1"/>
  <c r="CQ93" i="2"/>
  <c r="Q173" i="5" l="1"/>
  <c r="CQ94" i="2"/>
  <c r="CQ267" i="2" s="1"/>
  <c r="CM95" i="2"/>
  <c r="CQ95" i="2" l="1"/>
  <c r="CM96" i="2"/>
  <c r="CM97" i="2" l="1"/>
  <c r="CQ96" i="2"/>
  <c r="CQ97" i="2" l="1"/>
  <c r="CM98" i="2"/>
  <c r="CM99" i="2" l="1"/>
  <c r="CQ98" i="2"/>
  <c r="CM100" i="2" l="1"/>
  <c r="CQ99" i="2"/>
  <c r="CM101" i="2" l="1"/>
  <c r="CQ100" i="2"/>
  <c r="CQ101" i="2" l="1"/>
  <c r="CM102" i="2"/>
  <c r="CM103" i="2" l="1"/>
  <c r="CQ102" i="2"/>
  <c r="CM104" i="2" l="1"/>
  <c r="CQ103" i="2"/>
  <c r="CM105" i="2" l="1"/>
  <c r="CQ104" i="2"/>
  <c r="CM106" i="2" l="1"/>
  <c r="CM268" i="2" s="1"/>
  <c r="CQ105" i="2"/>
  <c r="CM107" i="2" l="1"/>
  <c r="CQ106" i="2"/>
  <c r="CQ268" i="2" s="1"/>
  <c r="CM108" i="2" l="1"/>
  <c r="CQ107" i="2"/>
  <c r="CM109" i="2" l="1"/>
  <c r="CQ108" i="2"/>
  <c r="CQ109" i="2" l="1"/>
  <c r="CM110" i="2"/>
  <c r="CQ110" i="2" l="1"/>
  <c r="CM111" i="2"/>
  <c r="CM112" i="2" l="1"/>
  <c r="CQ111" i="2"/>
  <c r="CM113" i="2" l="1"/>
  <c r="CQ112" i="2"/>
  <c r="CM114" i="2" l="1"/>
  <c r="CQ113" i="2"/>
  <c r="CQ114" i="2" l="1"/>
  <c r="CM115" i="2"/>
  <c r="CQ115" i="2" l="1"/>
  <c r="CM116" i="2"/>
  <c r="CQ116" i="2" l="1"/>
  <c r="CM117" i="2"/>
  <c r="CM118" i="2" l="1"/>
  <c r="CM269" i="2" s="1"/>
  <c r="CQ117" i="2"/>
  <c r="CQ118" i="2" l="1"/>
  <c r="CQ269" i="2" s="1"/>
  <c r="CM119" i="2"/>
  <c r="CM120" i="2" l="1"/>
  <c r="CQ119" i="2"/>
  <c r="CQ120" i="2" l="1"/>
  <c r="CM121" i="2"/>
  <c r="CQ121" i="2" l="1"/>
  <c r="CM122" i="2"/>
  <c r="CM123" i="2" l="1"/>
  <c r="CQ122" i="2"/>
  <c r="CM124" i="2" l="1"/>
  <c r="CQ123" i="2"/>
  <c r="CM125" i="2" l="1"/>
  <c r="CQ124" i="2"/>
  <c r="CQ125" i="2" l="1"/>
  <c r="CM126" i="2"/>
  <c r="CQ126" i="2" l="1"/>
  <c r="CM127" i="2"/>
  <c r="CM128" i="2" l="1"/>
  <c r="CQ127" i="2"/>
  <c r="CM129" i="2" l="1"/>
  <c r="CQ128" i="2"/>
  <c r="CQ129" i="2" l="1"/>
  <c r="CM130" i="2"/>
  <c r="CM270" i="2" s="1"/>
  <c r="CQ130" i="2" l="1"/>
  <c r="CQ270" i="2" s="1"/>
  <c r="CM131" i="2"/>
  <c r="CM132" i="2" l="1"/>
  <c r="CQ131" i="2"/>
  <c r="CM133" i="2" l="1"/>
  <c r="CQ132" i="2"/>
  <c r="CM134" i="2" l="1"/>
  <c r="CQ133" i="2"/>
  <c r="CM135" i="2" l="1"/>
  <c r="CQ134" i="2"/>
  <c r="CQ135" i="2" l="1"/>
  <c r="CM136" i="2"/>
  <c r="CQ136" i="2" l="1"/>
  <c r="CM137" i="2"/>
  <c r="CQ137" i="2" l="1"/>
  <c r="CM138" i="2"/>
  <c r="CM139" i="2" l="1"/>
  <c r="CQ138" i="2"/>
  <c r="CM140" i="2" l="1"/>
  <c r="CQ139" i="2"/>
  <c r="CM141" i="2" l="1"/>
  <c r="CQ140" i="2"/>
  <c r="CM142" i="2" l="1"/>
  <c r="CM271" i="2" s="1"/>
  <c r="CQ141" i="2"/>
  <c r="CQ142" i="2" l="1"/>
  <c r="CQ271" i="2" s="1"/>
  <c r="CM143" i="2"/>
  <c r="CQ143" i="2" l="1"/>
  <c r="CM144" i="2"/>
  <c r="CM145" i="2" l="1"/>
  <c r="CQ144" i="2"/>
  <c r="CM146" i="2" l="1"/>
  <c r="CQ145" i="2"/>
  <c r="CM147" i="2" l="1"/>
  <c r="CQ146" i="2"/>
  <c r="CQ147" i="2" l="1"/>
  <c r="CM148" i="2"/>
  <c r="CM149" i="2" l="1"/>
  <c r="CQ148" i="2"/>
  <c r="CM150" i="2" l="1"/>
  <c r="CQ149" i="2"/>
  <c r="CM151" i="2" l="1"/>
  <c r="CQ150" i="2"/>
  <c r="CM152" i="2" l="1"/>
  <c r="CQ151" i="2"/>
  <c r="CM153" i="2" l="1"/>
  <c r="CQ152" i="2"/>
  <c r="CM154" i="2" l="1"/>
  <c r="CM272" i="2" s="1"/>
  <c r="CQ153" i="2"/>
  <c r="CM155" i="2" l="1"/>
  <c r="CQ154" i="2"/>
  <c r="CQ272" i="2" s="1"/>
  <c r="CQ155" i="2" l="1"/>
  <c r="CM156" i="2"/>
  <c r="CM157" i="2" l="1"/>
  <c r="CQ156" i="2"/>
  <c r="CM158" i="2" l="1"/>
  <c r="CQ157" i="2"/>
  <c r="CM159" i="2" l="1"/>
  <c r="CQ158" i="2"/>
  <c r="CM160" i="2" l="1"/>
  <c r="CQ159" i="2"/>
  <c r="CM161" i="2" l="1"/>
  <c r="CQ160" i="2"/>
  <c r="CQ161" i="2" l="1"/>
  <c r="CM162" i="2"/>
  <c r="CQ162" i="2" l="1"/>
  <c r="CM163" i="2"/>
  <c r="CM164" i="2" l="1"/>
  <c r="CQ163" i="2"/>
  <c r="CM165" i="2" l="1"/>
  <c r="CQ164" i="2"/>
  <c r="CQ165" i="2" l="1"/>
  <c r="CM166" i="2"/>
  <c r="CM273" i="2" s="1"/>
  <c r="CM167" i="2" l="1"/>
  <c r="CQ166" i="2"/>
  <c r="CQ273" i="2" s="1"/>
  <c r="CQ167" i="2" l="1"/>
  <c r="CM168" i="2"/>
  <c r="CM169" i="2" l="1"/>
  <c r="CQ168" i="2"/>
  <c r="CM170" i="2" l="1"/>
  <c r="CQ169" i="2"/>
  <c r="CQ170" i="2" l="1"/>
  <c r="CM171" i="2"/>
  <c r="CQ171" i="2" l="1"/>
  <c r="CM172" i="2"/>
  <c r="CQ172" i="2" l="1"/>
  <c r="CM173" i="2"/>
  <c r="CM174" i="2" l="1"/>
  <c r="CQ173" i="2"/>
  <c r="CM175" i="2" l="1"/>
  <c r="CQ174" i="2"/>
  <c r="CQ175" i="2" l="1"/>
  <c r="CM176" i="2"/>
  <c r="CQ176" i="2" l="1"/>
  <c r="CM177" i="2"/>
  <c r="CQ177" i="2" l="1"/>
  <c r="CM178" i="2"/>
  <c r="CM274" i="2" s="1"/>
  <c r="CM179" i="2" l="1"/>
  <c r="CQ178" i="2"/>
  <c r="CQ274" i="2" s="1"/>
  <c r="CM180" i="2" l="1"/>
  <c r="CQ179" i="2"/>
  <c r="CQ180" i="2" l="1"/>
  <c r="CM181" i="2"/>
  <c r="CM182" i="2" l="1"/>
  <c r="CQ181" i="2"/>
  <c r="CM183" i="2" l="1"/>
  <c r="CQ182" i="2"/>
  <c r="CM184" i="2" l="1"/>
  <c r="CQ183" i="2"/>
  <c r="CM185" i="2" l="1"/>
  <c r="CQ184" i="2"/>
  <c r="CM186" i="2" l="1"/>
  <c r="CQ185" i="2"/>
  <c r="CM187" i="2" l="1"/>
  <c r="CQ186" i="2"/>
  <c r="CM188" i="2" l="1"/>
  <c r="CQ187" i="2"/>
  <c r="CQ188" i="2" l="1"/>
  <c r="CM189" i="2"/>
  <c r="CM190" i="2" l="1"/>
  <c r="CM275" i="2" s="1"/>
  <c r="CQ189" i="2"/>
  <c r="CM191" i="2" l="1"/>
  <c r="CQ190" i="2"/>
  <c r="CQ275" i="2" s="1"/>
  <c r="CM192" i="2" l="1"/>
  <c r="CQ191" i="2"/>
  <c r="CQ192" i="2" l="1"/>
  <c r="CM193" i="2"/>
  <c r="CM194" i="2" l="1"/>
  <c r="CQ193" i="2"/>
  <c r="CM195" i="2" l="1"/>
  <c r="CQ194" i="2"/>
  <c r="CQ195" i="2" l="1"/>
  <c r="CM196" i="2"/>
  <c r="CQ196" i="2" l="1"/>
  <c r="CM197" i="2"/>
  <c r="CQ197" i="2" l="1"/>
  <c r="CM198" i="2"/>
  <c r="CM199" i="2" l="1"/>
  <c r="CQ198" i="2"/>
  <c r="CQ199" i="2" l="1"/>
  <c r="CM200" i="2"/>
  <c r="CM201" i="2" l="1"/>
  <c r="CQ200" i="2"/>
  <c r="CM202" i="2" l="1"/>
  <c r="CM276" i="2" s="1"/>
  <c r="CQ201" i="2"/>
  <c r="CQ202" i="2" l="1"/>
  <c r="CQ276" i="2" s="1"/>
  <c r="CM203" i="2"/>
  <c r="CQ203" i="2" l="1"/>
  <c r="CM204" i="2"/>
  <c r="CM205" i="2" l="1"/>
  <c r="CM277" i="2" s="1"/>
  <c r="CQ204" i="2"/>
  <c r="CO206" i="2" l="1"/>
  <c r="CQ205" i="2"/>
  <c r="CO207" i="2" l="1"/>
  <c r="CQ206" i="2"/>
  <c r="CQ207" i="2" l="1"/>
  <c r="CO208" i="2"/>
  <c r="CO209" i="2" l="1"/>
  <c r="CQ208" i="2"/>
  <c r="CO210" i="2" l="1"/>
  <c r="CQ209" i="2"/>
  <c r="CO211" i="2" l="1"/>
  <c r="CQ210" i="2"/>
  <c r="CQ211" i="2" l="1"/>
  <c r="CO212" i="2"/>
  <c r="CQ212" i="2" l="1"/>
  <c r="CO213" i="2"/>
  <c r="CO214" i="2" l="1"/>
  <c r="CQ213" i="2"/>
  <c r="CO277" i="2" l="1"/>
  <c r="CO215" i="2"/>
  <c r="CQ214" i="2"/>
  <c r="CQ277" i="2" s="1"/>
  <c r="CQ215" i="2" l="1"/>
  <c r="CO216" i="2"/>
  <c r="CO217" i="2" l="1"/>
  <c r="CQ216" i="2"/>
  <c r="CQ217" i="2" l="1"/>
  <c r="CO218" i="2"/>
  <c r="CO219" i="2" l="1"/>
  <c r="CQ218" i="2"/>
  <c r="CO220" i="2" l="1"/>
  <c r="CQ219" i="2"/>
  <c r="CO221" i="2" l="1"/>
  <c r="CQ220" i="2"/>
  <c r="CO222" i="2" l="1"/>
  <c r="CQ221" i="2"/>
  <c r="CQ222" i="2" l="1"/>
  <c r="CO223" i="2"/>
  <c r="CQ223" i="2" l="1"/>
  <c r="CO224" i="2"/>
  <c r="CQ224" i="2" l="1"/>
  <c r="CO225" i="2"/>
  <c r="CQ225" i="2" l="1"/>
  <c r="CO226" i="2"/>
  <c r="CO278" i="2" l="1"/>
  <c r="CQ226" i="2"/>
  <c r="CQ278" i="2" s="1"/>
  <c r="CO227" i="2"/>
  <c r="CQ227" i="2" l="1"/>
  <c r="CO228" i="2"/>
  <c r="CO229" i="2" l="1"/>
  <c r="CQ228" i="2"/>
  <c r="CO230" i="2" l="1"/>
  <c r="CQ229" i="2"/>
  <c r="CQ230" i="2" l="1"/>
  <c r="CO231" i="2"/>
  <c r="CQ231" i="2" l="1"/>
  <c r="CO232" i="2"/>
  <c r="CO233" i="2" l="1"/>
  <c r="CQ232" i="2"/>
  <c r="CQ233" i="2" l="1"/>
  <c r="CO234" i="2"/>
  <c r="CQ234" i="2" l="1"/>
  <c r="CO235" i="2"/>
  <c r="CQ235" i="2" l="1"/>
  <c r="CO236" i="2"/>
  <c r="CQ236" i="2" l="1"/>
  <c r="CO237" i="2"/>
  <c r="CQ237" i="2" l="1"/>
  <c r="CO238" i="2"/>
  <c r="CO279" i="2" l="1"/>
  <c r="CO239" i="2"/>
  <c r="CQ238" i="2"/>
  <c r="CQ279" i="2" s="1"/>
  <c r="CQ239" i="2" l="1"/>
  <c r="CO240" i="2"/>
  <c r="CQ240" i="2" l="1"/>
  <c r="CO241" i="2"/>
  <c r="CO242" i="2" l="1"/>
  <c r="CQ241" i="2"/>
  <c r="CO243" i="2" l="1"/>
  <c r="CQ242" i="2"/>
  <c r="CO244" i="2" l="1"/>
  <c r="CQ243" i="2"/>
  <c r="CQ244" i="2" l="1"/>
  <c r="CO245" i="2"/>
  <c r="CQ245" i="2" l="1"/>
  <c r="CO246" i="2"/>
  <c r="CQ246" i="2" l="1"/>
  <c r="CO247" i="2"/>
  <c r="CO248" i="2" l="1"/>
  <c r="CQ247" i="2"/>
  <c r="CQ248" i="2" l="1"/>
  <c r="CO249" i="2"/>
  <c r="CQ249" i="2" l="1"/>
  <c r="CO250" i="2"/>
  <c r="CO280" i="2" l="1"/>
  <c r="CQ250" i="2"/>
  <c r="CQ280" i="2" s="1"/>
  <c r="BJ22" i="2" l="1"/>
  <c r="CE22" i="2" s="1"/>
  <c r="CE34" i="2" s="1"/>
  <c r="CE46" i="2" s="1"/>
  <c r="CE58" i="2" s="1"/>
  <c r="CE70" i="2" s="1"/>
  <c r="CE82" i="2" s="1"/>
  <c r="CE94" i="2" s="1"/>
  <c r="CE106" i="2" s="1"/>
  <c r="CE118" i="2" s="1"/>
  <c r="CE130" i="2" s="1"/>
  <c r="CE142" i="2" s="1"/>
  <c r="CE154" i="2" s="1"/>
  <c r="CE166" i="2" s="1"/>
  <c r="CE178" i="2" s="1"/>
  <c r="CE190" i="2" s="1"/>
  <c r="CE202" i="2" s="1"/>
  <c r="CE214" i="2" s="1"/>
  <c r="CE226" i="2" s="1"/>
  <c r="CE238" i="2" s="1"/>
  <c r="CE250" i="2" s="1"/>
  <c r="BJ21" i="2"/>
  <c r="CE21" i="2" s="1"/>
  <c r="CE33" i="2" s="1"/>
  <c r="CE45" i="2" s="1"/>
  <c r="CE57" i="2" s="1"/>
  <c r="CE69" i="2" s="1"/>
  <c r="CE81" i="2" s="1"/>
  <c r="CE93" i="2" s="1"/>
  <c r="CE105" i="2" s="1"/>
  <c r="CE117" i="2" s="1"/>
  <c r="CE129" i="2" s="1"/>
  <c r="CE141" i="2" s="1"/>
  <c r="CE153" i="2" s="1"/>
  <c r="CE165" i="2" s="1"/>
  <c r="CE177" i="2" s="1"/>
  <c r="CE189" i="2" s="1"/>
  <c r="CE201" i="2" s="1"/>
  <c r="CE213" i="2" s="1"/>
  <c r="CE225" i="2" s="1"/>
  <c r="CE237" i="2" s="1"/>
  <c r="CE249" i="2" s="1"/>
  <c r="BJ20" i="2"/>
  <c r="CE20" i="2" s="1"/>
  <c r="CE32" i="2" s="1"/>
  <c r="CE44" i="2" s="1"/>
  <c r="CE56" i="2" s="1"/>
  <c r="CE68" i="2" s="1"/>
  <c r="CE80" i="2" s="1"/>
  <c r="CE92" i="2" s="1"/>
  <c r="CE104" i="2" s="1"/>
  <c r="CE116" i="2" s="1"/>
  <c r="CE128" i="2" s="1"/>
  <c r="CE140" i="2" s="1"/>
  <c r="CE152" i="2" s="1"/>
  <c r="CE164" i="2" s="1"/>
  <c r="CE176" i="2" s="1"/>
  <c r="CE188" i="2" s="1"/>
  <c r="CE200" i="2" s="1"/>
  <c r="CE212" i="2" s="1"/>
  <c r="CE224" i="2" s="1"/>
  <c r="CE236" i="2" s="1"/>
  <c r="CE248" i="2" s="1"/>
  <c r="BJ19" i="2"/>
  <c r="CE19" i="2" s="1"/>
  <c r="CE31" i="2" s="1"/>
  <c r="CE43" i="2" s="1"/>
  <c r="CE55" i="2" s="1"/>
  <c r="CE67" i="2" s="1"/>
  <c r="CE79" i="2" s="1"/>
  <c r="CE91" i="2" s="1"/>
  <c r="CE103" i="2" s="1"/>
  <c r="CE115" i="2" s="1"/>
  <c r="CE127" i="2" s="1"/>
  <c r="CE139" i="2" s="1"/>
  <c r="CE151" i="2" s="1"/>
  <c r="CE163" i="2" s="1"/>
  <c r="CE175" i="2" s="1"/>
  <c r="CE187" i="2" s="1"/>
  <c r="CE199" i="2" s="1"/>
  <c r="CE211" i="2" s="1"/>
  <c r="CE223" i="2" s="1"/>
  <c r="CE235" i="2" s="1"/>
  <c r="CE247" i="2" s="1"/>
  <c r="BJ18" i="2"/>
  <c r="CE18" i="2" s="1"/>
  <c r="CE30" i="2" s="1"/>
  <c r="CE42" i="2" s="1"/>
  <c r="CE54" i="2" s="1"/>
  <c r="CE66" i="2" s="1"/>
  <c r="CE78" i="2" s="1"/>
  <c r="CE90" i="2" s="1"/>
  <c r="CE102" i="2" s="1"/>
  <c r="CE114" i="2" s="1"/>
  <c r="CE126" i="2" s="1"/>
  <c r="CE138" i="2" s="1"/>
  <c r="CE150" i="2" s="1"/>
  <c r="CE162" i="2" s="1"/>
  <c r="CE174" i="2" s="1"/>
  <c r="CE186" i="2" s="1"/>
  <c r="CE198" i="2" s="1"/>
  <c r="CE210" i="2" s="1"/>
  <c r="CE222" i="2" s="1"/>
  <c r="CE234" i="2" s="1"/>
  <c r="CE246" i="2" s="1"/>
  <c r="BJ17" i="2"/>
  <c r="CE17" i="2" s="1"/>
  <c r="CE29" i="2" s="1"/>
  <c r="CE41" i="2" s="1"/>
  <c r="CE53" i="2" s="1"/>
  <c r="CE65" i="2" s="1"/>
  <c r="CE77" i="2" s="1"/>
  <c r="CE89" i="2" s="1"/>
  <c r="CE101" i="2" s="1"/>
  <c r="CE113" i="2" s="1"/>
  <c r="CE125" i="2" s="1"/>
  <c r="CE137" i="2" s="1"/>
  <c r="CE149" i="2" s="1"/>
  <c r="CE161" i="2" s="1"/>
  <c r="CE173" i="2" s="1"/>
  <c r="CE185" i="2" s="1"/>
  <c r="CE197" i="2" s="1"/>
  <c r="CE209" i="2" s="1"/>
  <c r="CE221" i="2" s="1"/>
  <c r="CE233" i="2" s="1"/>
  <c r="CE245" i="2" s="1"/>
  <c r="BJ16" i="2"/>
  <c r="CE16" i="2" s="1"/>
  <c r="CE28" i="2" s="1"/>
  <c r="CE40" i="2" s="1"/>
  <c r="CE52" i="2" s="1"/>
  <c r="CE64" i="2" s="1"/>
  <c r="CE76" i="2" s="1"/>
  <c r="CE88" i="2" s="1"/>
  <c r="CE100" i="2" s="1"/>
  <c r="CE112" i="2" s="1"/>
  <c r="CE124" i="2" s="1"/>
  <c r="CE136" i="2" s="1"/>
  <c r="CE148" i="2" s="1"/>
  <c r="CE160" i="2" s="1"/>
  <c r="CE172" i="2" s="1"/>
  <c r="CE184" i="2" s="1"/>
  <c r="CE196" i="2" s="1"/>
  <c r="CE208" i="2" s="1"/>
  <c r="CE220" i="2" s="1"/>
  <c r="CE232" i="2" s="1"/>
  <c r="CE244" i="2" s="1"/>
  <c r="BJ15" i="2"/>
  <c r="CE15" i="2" s="1"/>
  <c r="CE27" i="2" s="1"/>
  <c r="CE39" i="2" s="1"/>
  <c r="CE51" i="2" s="1"/>
  <c r="CE63" i="2" s="1"/>
  <c r="CE75" i="2" s="1"/>
  <c r="CE87" i="2" s="1"/>
  <c r="CE99" i="2" s="1"/>
  <c r="CE111" i="2" s="1"/>
  <c r="CE123" i="2" s="1"/>
  <c r="CE135" i="2" s="1"/>
  <c r="CE147" i="2" s="1"/>
  <c r="CE159" i="2" s="1"/>
  <c r="CE171" i="2" s="1"/>
  <c r="CE183" i="2" s="1"/>
  <c r="CE195" i="2" s="1"/>
  <c r="CE207" i="2" s="1"/>
  <c r="CE219" i="2" s="1"/>
  <c r="CE231" i="2" s="1"/>
  <c r="CE243" i="2" s="1"/>
  <c r="BJ14" i="2"/>
  <c r="CE14" i="2" s="1"/>
  <c r="CE26" i="2" s="1"/>
  <c r="CE38" i="2" s="1"/>
  <c r="CE50" i="2" s="1"/>
  <c r="CE62" i="2" s="1"/>
  <c r="CE74" i="2" s="1"/>
  <c r="CE86" i="2" s="1"/>
  <c r="CE98" i="2" s="1"/>
  <c r="CE110" i="2" s="1"/>
  <c r="CE122" i="2" s="1"/>
  <c r="CE134" i="2" s="1"/>
  <c r="CE146" i="2" s="1"/>
  <c r="CE158" i="2" s="1"/>
  <c r="CE170" i="2" s="1"/>
  <c r="CE182" i="2" s="1"/>
  <c r="CE194" i="2" s="1"/>
  <c r="CE206" i="2" s="1"/>
  <c r="CE218" i="2" s="1"/>
  <c r="CE230" i="2" s="1"/>
  <c r="CE242" i="2" s="1"/>
  <c r="BJ13" i="2"/>
  <c r="CE13" i="2" s="1"/>
  <c r="CE25" i="2" s="1"/>
  <c r="CE37" i="2" s="1"/>
  <c r="CE49" i="2" s="1"/>
  <c r="CE61" i="2" s="1"/>
  <c r="CE73" i="2" s="1"/>
  <c r="CE85" i="2" s="1"/>
  <c r="CE97" i="2" s="1"/>
  <c r="CE109" i="2" s="1"/>
  <c r="CE121" i="2" s="1"/>
  <c r="CE133" i="2" s="1"/>
  <c r="CE145" i="2" s="1"/>
  <c r="CE157" i="2" s="1"/>
  <c r="CE169" i="2" s="1"/>
  <c r="CE181" i="2" s="1"/>
  <c r="CE193" i="2" s="1"/>
  <c r="CE205" i="2" s="1"/>
  <c r="CE217" i="2" s="1"/>
  <c r="CE229" i="2" s="1"/>
  <c r="CE241" i="2" s="1"/>
  <c r="BJ12" i="2"/>
  <c r="CE12" i="2" s="1"/>
  <c r="CE24" i="2" s="1"/>
  <c r="CE36" i="2" s="1"/>
  <c r="CE48" i="2" s="1"/>
  <c r="CE60" i="2" s="1"/>
  <c r="CE72" i="2" s="1"/>
  <c r="CE84" i="2" s="1"/>
  <c r="CE96" i="2" s="1"/>
  <c r="CE108" i="2" s="1"/>
  <c r="CE120" i="2" s="1"/>
  <c r="CE132" i="2" s="1"/>
  <c r="CE144" i="2" s="1"/>
  <c r="CE156" i="2" s="1"/>
  <c r="CE168" i="2" s="1"/>
  <c r="CE180" i="2" s="1"/>
  <c r="CE192" i="2" s="1"/>
  <c r="CE204" i="2" s="1"/>
  <c r="CE216" i="2" s="1"/>
  <c r="CE228" i="2" s="1"/>
  <c r="CE240" i="2" s="1"/>
  <c r="BJ11" i="2"/>
  <c r="CE11" i="2" s="1"/>
  <c r="CE261" i="2" l="1"/>
  <c r="CE23" i="2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N31" i="4"/>
  <c r="F17" i="4"/>
  <c r="F18" i="4"/>
  <c r="AE1" i="4"/>
  <c r="BB12" i="2"/>
  <c r="DV12" i="2" s="1"/>
  <c r="CE262" i="2" l="1"/>
  <c r="CE35" i="2"/>
  <c r="P17" i="4"/>
  <c r="J35" i="4"/>
  <c r="S112" i="4"/>
  <c r="S111" i="4"/>
  <c r="S110" i="4"/>
  <c r="S109" i="4"/>
  <c r="S108" i="4"/>
  <c r="S107" i="4"/>
  <c r="S106" i="4"/>
  <c r="S105" i="4"/>
  <c r="S104" i="4"/>
  <c r="BB9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CE263" i="2" l="1"/>
  <c r="CE47" i="2"/>
  <c r="BI261" i="2"/>
  <c r="BC280" i="2"/>
  <c r="BC279" i="2"/>
  <c r="BC278" i="2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P18" i="4"/>
  <c r="P19" i="4" s="1"/>
  <c r="I16" i="4"/>
  <c r="I17" i="4" s="1"/>
  <c r="I18" i="4" s="1"/>
  <c r="I19" i="4" s="1"/>
  <c r="I20" i="4" s="1"/>
  <c r="I21" i="4" s="1"/>
  <c r="I22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2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L11" i="4" s="1"/>
  <c r="L12" i="4" s="1"/>
  <c r="L13" i="4" s="1"/>
  <c r="L14" i="4" s="1"/>
  <c r="L16" i="4" s="1"/>
  <c r="C12" i="4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F11" i="4" s="1"/>
  <c r="F12" i="4" s="1"/>
  <c r="F13" i="4" s="1"/>
  <c r="F14" i="4" s="1"/>
  <c r="F15" i="4" s="1"/>
  <c r="F16" i="4" s="1"/>
  <c r="F20" i="4" s="1"/>
  <c r="F21" i="4" s="1"/>
  <c r="F22" i="4" s="1"/>
  <c r="G11" i="4" s="1"/>
  <c r="BW214" i="2"/>
  <c r="BW213" i="2"/>
  <c r="BW212" i="2"/>
  <c r="BW211" i="2"/>
  <c r="BW210" i="2"/>
  <c r="BW209" i="2"/>
  <c r="BW208" i="2"/>
  <c r="BW207" i="2"/>
  <c r="BW206" i="2"/>
  <c r="BQ8" i="2"/>
  <c r="BQ11" i="2" s="1"/>
  <c r="N8" i="2"/>
  <c r="N11" i="2" s="1"/>
  <c r="BP250" i="2"/>
  <c r="BP249" i="2"/>
  <c r="BP248" i="2"/>
  <c r="BP247" i="2"/>
  <c r="BP246" i="2"/>
  <c r="BP245" i="2"/>
  <c r="BP244" i="2"/>
  <c r="BP243" i="2"/>
  <c r="BP242" i="2"/>
  <c r="BP241" i="2"/>
  <c r="BP240" i="2"/>
  <c r="BP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P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P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P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P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P174" i="2"/>
  <c r="BO174" i="2"/>
  <c r="BP173" i="2"/>
  <c r="BO173" i="2"/>
  <c r="BP172" i="2"/>
  <c r="BP171" i="2"/>
  <c r="BP170" i="2"/>
  <c r="BP169" i="2"/>
  <c r="BP168" i="2"/>
  <c r="BP167" i="2"/>
  <c r="BP166" i="2"/>
  <c r="BP165" i="2"/>
  <c r="BP164" i="2"/>
  <c r="BP163" i="2"/>
  <c r="BP162" i="2"/>
  <c r="BP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P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P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P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P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P96" i="2"/>
  <c r="BP95" i="2"/>
  <c r="BP94" i="2"/>
  <c r="BP93" i="2"/>
  <c r="BP92" i="2"/>
  <c r="BP91" i="2"/>
  <c r="BP90" i="2"/>
  <c r="BP89" i="2"/>
  <c r="BP88" i="2"/>
  <c r="BP87" i="2"/>
  <c r="BO87" i="2"/>
  <c r="BP86" i="2"/>
  <c r="BP85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O11" i="2"/>
  <c r="BL8" i="2"/>
  <c r="W236" i="4"/>
  <c r="V236" i="4"/>
  <c r="U236" i="4"/>
  <c r="T236" i="4"/>
  <c r="S236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W132" i="4"/>
  <c r="W131" i="4"/>
  <c r="W130" i="4"/>
  <c r="W129" i="4"/>
  <c r="W128" i="4"/>
  <c r="W127" i="4"/>
  <c r="W126" i="4"/>
  <c r="W125" i="4"/>
  <c r="K125" i="4"/>
  <c r="W124" i="4"/>
  <c r="W123" i="4"/>
  <c r="W122" i="4"/>
  <c r="W121" i="4"/>
  <c r="W141" i="4" s="1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V30" i="4"/>
  <c r="U30" i="4"/>
  <c r="T30" i="4"/>
  <c r="J123" i="4"/>
  <c r="BI34" i="2"/>
  <c r="BI46" i="2" s="1"/>
  <c r="BI58" i="2" s="1"/>
  <c r="BI70" i="2" s="1"/>
  <c r="BI82" i="2" s="1"/>
  <c r="BI94" i="2" s="1"/>
  <c r="BI106" i="2" s="1"/>
  <c r="BI118" i="2" s="1"/>
  <c r="BI130" i="2" s="1"/>
  <c r="BI142" i="2" s="1"/>
  <c r="BI154" i="2" s="1"/>
  <c r="BI166" i="2" s="1"/>
  <c r="BI178" i="2" s="1"/>
  <c r="BI190" i="2" s="1"/>
  <c r="BI202" i="2" s="1"/>
  <c r="BI214" i="2" s="1"/>
  <c r="BI226" i="2" s="1"/>
  <c r="BI238" i="2" s="1"/>
  <c r="BI250" i="2" s="1"/>
  <c r="BI33" i="2"/>
  <c r="BI45" i="2" s="1"/>
  <c r="BI57" i="2" s="1"/>
  <c r="BI69" i="2" s="1"/>
  <c r="BI81" i="2" s="1"/>
  <c r="BI93" i="2" s="1"/>
  <c r="BI105" i="2" s="1"/>
  <c r="BI117" i="2" s="1"/>
  <c r="BI129" i="2" s="1"/>
  <c r="BI141" i="2" s="1"/>
  <c r="BI153" i="2" s="1"/>
  <c r="BI165" i="2" s="1"/>
  <c r="BI177" i="2" s="1"/>
  <c r="BI189" i="2" s="1"/>
  <c r="BI201" i="2" s="1"/>
  <c r="BI213" i="2" s="1"/>
  <c r="BI225" i="2" s="1"/>
  <c r="BI237" i="2" s="1"/>
  <c r="BI249" i="2" s="1"/>
  <c r="BI32" i="2"/>
  <c r="BI44" i="2" s="1"/>
  <c r="BI56" i="2" s="1"/>
  <c r="BI68" i="2" s="1"/>
  <c r="BI80" i="2" s="1"/>
  <c r="BI92" i="2" s="1"/>
  <c r="BI104" i="2" s="1"/>
  <c r="BI116" i="2" s="1"/>
  <c r="BI128" i="2" s="1"/>
  <c r="BI140" i="2" s="1"/>
  <c r="BI152" i="2" s="1"/>
  <c r="BI164" i="2" s="1"/>
  <c r="BI176" i="2" s="1"/>
  <c r="BI188" i="2" s="1"/>
  <c r="BI200" i="2" s="1"/>
  <c r="BI212" i="2" s="1"/>
  <c r="BI224" i="2" s="1"/>
  <c r="BI236" i="2" s="1"/>
  <c r="BI248" i="2" s="1"/>
  <c r="BI31" i="2"/>
  <c r="BI43" i="2" s="1"/>
  <c r="BI55" i="2" s="1"/>
  <c r="BI67" i="2" s="1"/>
  <c r="BI79" i="2" s="1"/>
  <c r="BI91" i="2" s="1"/>
  <c r="BI103" i="2" s="1"/>
  <c r="BI115" i="2" s="1"/>
  <c r="BI127" i="2" s="1"/>
  <c r="BI139" i="2" s="1"/>
  <c r="BI151" i="2" s="1"/>
  <c r="BI163" i="2" s="1"/>
  <c r="BI175" i="2" s="1"/>
  <c r="BI187" i="2" s="1"/>
  <c r="BI199" i="2" s="1"/>
  <c r="BI211" i="2" s="1"/>
  <c r="BI223" i="2" s="1"/>
  <c r="BI235" i="2" s="1"/>
  <c r="BI247" i="2" s="1"/>
  <c r="BI30" i="2"/>
  <c r="BI42" i="2" s="1"/>
  <c r="BI54" i="2" s="1"/>
  <c r="BI66" i="2" s="1"/>
  <c r="BI78" i="2" s="1"/>
  <c r="BI90" i="2" s="1"/>
  <c r="BI102" i="2" s="1"/>
  <c r="BI114" i="2" s="1"/>
  <c r="BI126" i="2" s="1"/>
  <c r="BI138" i="2" s="1"/>
  <c r="BI150" i="2" s="1"/>
  <c r="BI162" i="2" s="1"/>
  <c r="BI174" i="2" s="1"/>
  <c r="BI186" i="2" s="1"/>
  <c r="BI198" i="2" s="1"/>
  <c r="BI210" i="2" s="1"/>
  <c r="BI222" i="2" s="1"/>
  <c r="BI234" i="2" s="1"/>
  <c r="BI246" i="2" s="1"/>
  <c r="BI29" i="2"/>
  <c r="BI41" i="2" s="1"/>
  <c r="BI53" i="2" s="1"/>
  <c r="BI65" i="2" s="1"/>
  <c r="BI77" i="2" s="1"/>
  <c r="BI89" i="2" s="1"/>
  <c r="BI101" i="2" s="1"/>
  <c r="BI113" i="2" s="1"/>
  <c r="BI125" i="2" s="1"/>
  <c r="BI137" i="2" s="1"/>
  <c r="BI149" i="2" s="1"/>
  <c r="BI161" i="2" s="1"/>
  <c r="BI173" i="2" s="1"/>
  <c r="BI185" i="2" s="1"/>
  <c r="BI197" i="2" s="1"/>
  <c r="BI209" i="2" s="1"/>
  <c r="BI221" i="2" s="1"/>
  <c r="BI233" i="2" s="1"/>
  <c r="BI245" i="2" s="1"/>
  <c r="BI28" i="2"/>
  <c r="BI40" i="2" s="1"/>
  <c r="BI52" i="2" s="1"/>
  <c r="BI64" i="2" s="1"/>
  <c r="BI76" i="2" s="1"/>
  <c r="BI88" i="2" s="1"/>
  <c r="BI100" i="2" s="1"/>
  <c r="BI112" i="2" s="1"/>
  <c r="BI124" i="2" s="1"/>
  <c r="BI136" i="2" s="1"/>
  <c r="BI148" i="2" s="1"/>
  <c r="BI160" i="2" s="1"/>
  <c r="BI172" i="2" s="1"/>
  <c r="BI184" i="2" s="1"/>
  <c r="BI196" i="2" s="1"/>
  <c r="BI208" i="2" s="1"/>
  <c r="BI220" i="2" s="1"/>
  <c r="BI232" i="2" s="1"/>
  <c r="BI244" i="2" s="1"/>
  <c r="BI27" i="2"/>
  <c r="BI39" i="2" s="1"/>
  <c r="BI51" i="2" s="1"/>
  <c r="BI63" i="2" s="1"/>
  <c r="BI75" i="2" s="1"/>
  <c r="BI87" i="2" s="1"/>
  <c r="BI99" i="2" s="1"/>
  <c r="BI111" i="2" s="1"/>
  <c r="BI123" i="2" s="1"/>
  <c r="BI135" i="2" s="1"/>
  <c r="BI147" i="2" s="1"/>
  <c r="BI159" i="2" s="1"/>
  <c r="BI171" i="2" s="1"/>
  <c r="BI183" i="2" s="1"/>
  <c r="BI195" i="2" s="1"/>
  <c r="BI207" i="2" s="1"/>
  <c r="BI219" i="2" s="1"/>
  <c r="BI231" i="2" s="1"/>
  <c r="BI243" i="2" s="1"/>
  <c r="BI26" i="2"/>
  <c r="BI38" i="2" s="1"/>
  <c r="BI50" i="2" s="1"/>
  <c r="BI62" i="2" s="1"/>
  <c r="BI74" i="2" s="1"/>
  <c r="BI86" i="2" s="1"/>
  <c r="BI98" i="2" s="1"/>
  <c r="BI110" i="2" s="1"/>
  <c r="BI122" i="2" s="1"/>
  <c r="BI134" i="2" s="1"/>
  <c r="BI146" i="2" s="1"/>
  <c r="BI158" i="2" s="1"/>
  <c r="BI170" i="2" s="1"/>
  <c r="BI182" i="2" s="1"/>
  <c r="BI194" i="2" s="1"/>
  <c r="BI206" i="2" s="1"/>
  <c r="BI218" i="2" s="1"/>
  <c r="BI230" i="2" s="1"/>
  <c r="BI242" i="2" s="1"/>
  <c r="BI25" i="2"/>
  <c r="BI37" i="2" s="1"/>
  <c r="BI49" i="2" s="1"/>
  <c r="BI61" i="2" s="1"/>
  <c r="BI73" i="2" s="1"/>
  <c r="BI85" i="2" s="1"/>
  <c r="BI97" i="2" s="1"/>
  <c r="BI109" i="2" s="1"/>
  <c r="BI121" i="2" s="1"/>
  <c r="BI133" i="2" s="1"/>
  <c r="BI145" i="2" s="1"/>
  <c r="BI157" i="2" s="1"/>
  <c r="BI169" i="2" s="1"/>
  <c r="BI181" i="2" s="1"/>
  <c r="BI193" i="2" s="1"/>
  <c r="BI205" i="2" s="1"/>
  <c r="BI217" i="2" s="1"/>
  <c r="BI229" i="2" s="1"/>
  <c r="BI241" i="2" s="1"/>
  <c r="BI24" i="2"/>
  <c r="BI36" i="2" s="1"/>
  <c r="BI48" i="2" s="1"/>
  <c r="BI60" i="2" s="1"/>
  <c r="BI72" i="2" s="1"/>
  <c r="BI84" i="2" s="1"/>
  <c r="BI96" i="2" s="1"/>
  <c r="BI108" i="2" s="1"/>
  <c r="BI120" i="2" s="1"/>
  <c r="BI132" i="2" s="1"/>
  <c r="BI144" i="2" s="1"/>
  <c r="BI156" i="2" s="1"/>
  <c r="BI168" i="2" s="1"/>
  <c r="BI180" i="2" s="1"/>
  <c r="BI192" i="2" s="1"/>
  <c r="BI204" i="2" s="1"/>
  <c r="BI216" i="2" s="1"/>
  <c r="BI228" i="2" s="1"/>
  <c r="BI240" i="2" s="1"/>
  <c r="BI23" i="2"/>
  <c r="BI35" i="2" s="1"/>
  <c r="BI47" i="2" s="1"/>
  <c r="BI59" i="2" s="1"/>
  <c r="BI71" i="2" s="1"/>
  <c r="BI83" i="2" s="1"/>
  <c r="BI95" i="2" s="1"/>
  <c r="BI107" i="2" s="1"/>
  <c r="BI119" i="2" s="1"/>
  <c r="BI131" i="2" s="1"/>
  <c r="BI143" i="2" s="1"/>
  <c r="BI155" i="2" s="1"/>
  <c r="BI167" i="2" s="1"/>
  <c r="BI179" i="2" s="1"/>
  <c r="BI191" i="2" s="1"/>
  <c r="BI203" i="2" s="1"/>
  <c r="BI215" i="2" s="1"/>
  <c r="BI227" i="2" s="1"/>
  <c r="BI239" i="2" s="1"/>
  <c r="BB205" i="2"/>
  <c r="DV205" i="2" s="1"/>
  <c r="BB204" i="2"/>
  <c r="DV204" i="2" s="1"/>
  <c r="BB203" i="2"/>
  <c r="DV203" i="2" s="1"/>
  <c r="BB202" i="2"/>
  <c r="DV202" i="2" s="1"/>
  <c r="BB201" i="2"/>
  <c r="DV201" i="2" s="1"/>
  <c r="BB200" i="2"/>
  <c r="DV200" i="2" s="1"/>
  <c r="BB199" i="2"/>
  <c r="DV199" i="2" s="1"/>
  <c r="BB198" i="2"/>
  <c r="DV198" i="2" s="1"/>
  <c r="BB197" i="2"/>
  <c r="DV197" i="2" s="1"/>
  <c r="BB196" i="2"/>
  <c r="DV196" i="2" s="1"/>
  <c r="BB195" i="2"/>
  <c r="DV195" i="2" s="1"/>
  <c r="BB194" i="2"/>
  <c r="DV194" i="2" s="1"/>
  <c r="BB193" i="2"/>
  <c r="DV193" i="2" s="1"/>
  <c r="BB192" i="2"/>
  <c r="DV192" i="2" s="1"/>
  <c r="BB191" i="2"/>
  <c r="DV191" i="2" s="1"/>
  <c r="BB190" i="2"/>
  <c r="DV190" i="2" s="1"/>
  <c r="BB189" i="2"/>
  <c r="DV189" i="2" s="1"/>
  <c r="BB188" i="2"/>
  <c r="DV188" i="2" s="1"/>
  <c r="BB187" i="2"/>
  <c r="DV187" i="2" s="1"/>
  <c r="BB186" i="2"/>
  <c r="DV186" i="2" s="1"/>
  <c r="BB185" i="2"/>
  <c r="DV185" i="2" s="1"/>
  <c r="BB184" i="2"/>
  <c r="DV184" i="2" s="1"/>
  <c r="BB183" i="2"/>
  <c r="DV183" i="2" s="1"/>
  <c r="BB182" i="2"/>
  <c r="DV182" i="2" s="1"/>
  <c r="BB181" i="2"/>
  <c r="DV181" i="2" s="1"/>
  <c r="BB180" i="2"/>
  <c r="DV180" i="2" s="1"/>
  <c r="BB179" i="2"/>
  <c r="DV179" i="2" s="1"/>
  <c r="BB178" i="2"/>
  <c r="DV178" i="2" s="1"/>
  <c r="BB177" i="2"/>
  <c r="DV177" i="2" s="1"/>
  <c r="BB176" i="2"/>
  <c r="DV176" i="2" s="1"/>
  <c r="BB175" i="2"/>
  <c r="DV175" i="2" s="1"/>
  <c r="BB174" i="2"/>
  <c r="DV174" i="2" s="1"/>
  <c r="BB173" i="2"/>
  <c r="DV173" i="2" s="1"/>
  <c r="BB172" i="2"/>
  <c r="DV172" i="2" s="1"/>
  <c r="BB171" i="2"/>
  <c r="DV171" i="2" s="1"/>
  <c r="BB170" i="2"/>
  <c r="DV170" i="2" s="1"/>
  <c r="BB169" i="2"/>
  <c r="DV169" i="2" s="1"/>
  <c r="BB168" i="2"/>
  <c r="DV168" i="2" s="1"/>
  <c r="BB167" i="2"/>
  <c r="DV167" i="2" s="1"/>
  <c r="BB166" i="2"/>
  <c r="DV166" i="2" s="1"/>
  <c r="BB165" i="2"/>
  <c r="DV165" i="2" s="1"/>
  <c r="BB164" i="2"/>
  <c r="DV164" i="2" s="1"/>
  <c r="BB163" i="2"/>
  <c r="DV163" i="2" s="1"/>
  <c r="BB162" i="2"/>
  <c r="DV162" i="2" s="1"/>
  <c r="BB161" i="2"/>
  <c r="DV161" i="2" s="1"/>
  <c r="BB160" i="2"/>
  <c r="DV160" i="2" s="1"/>
  <c r="BB159" i="2"/>
  <c r="DV159" i="2" s="1"/>
  <c r="BB158" i="2"/>
  <c r="DV158" i="2" s="1"/>
  <c r="BB157" i="2"/>
  <c r="DV157" i="2" s="1"/>
  <c r="BB156" i="2"/>
  <c r="DV156" i="2" s="1"/>
  <c r="BB155" i="2"/>
  <c r="DV155" i="2" s="1"/>
  <c r="BB154" i="2"/>
  <c r="DV154" i="2" s="1"/>
  <c r="BB153" i="2"/>
  <c r="DV153" i="2" s="1"/>
  <c r="BB152" i="2"/>
  <c r="DV152" i="2" s="1"/>
  <c r="BB151" i="2"/>
  <c r="DV151" i="2" s="1"/>
  <c r="BB150" i="2"/>
  <c r="DV150" i="2" s="1"/>
  <c r="BB149" i="2"/>
  <c r="DV149" i="2" s="1"/>
  <c r="BB148" i="2"/>
  <c r="DV148" i="2" s="1"/>
  <c r="BB147" i="2"/>
  <c r="DV147" i="2" s="1"/>
  <c r="BB146" i="2"/>
  <c r="DV146" i="2" s="1"/>
  <c r="BB145" i="2"/>
  <c r="DV145" i="2" s="1"/>
  <c r="BB144" i="2"/>
  <c r="DV144" i="2" s="1"/>
  <c r="BB143" i="2"/>
  <c r="DV143" i="2" s="1"/>
  <c r="BB142" i="2"/>
  <c r="DV142" i="2" s="1"/>
  <c r="BB141" i="2"/>
  <c r="DV141" i="2" s="1"/>
  <c r="BB140" i="2"/>
  <c r="DV140" i="2" s="1"/>
  <c r="BB139" i="2"/>
  <c r="DV139" i="2" s="1"/>
  <c r="BB138" i="2"/>
  <c r="DV138" i="2" s="1"/>
  <c r="BB137" i="2"/>
  <c r="DV137" i="2" s="1"/>
  <c r="BB136" i="2"/>
  <c r="DV136" i="2" s="1"/>
  <c r="BB135" i="2"/>
  <c r="DV135" i="2" s="1"/>
  <c r="BB134" i="2"/>
  <c r="DV134" i="2" s="1"/>
  <c r="BB133" i="2"/>
  <c r="DV133" i="2" s="1"/>
  <c r="BB132" i="2"/>
  <c r="DV132" i="2" s="1"/>
  <c r="BB131" i="2"/>
  <c r="DV131" i="2" s="1"/>
  <c r="BB130" i="2"/>
  <c r="DV130" i="2" s="1"/>
  <c r="BB129" i="2"/>
  <c r="DV129" i="2" s="1"/>
  <c r="BB128" i="2"/>
  <c r="DV128" i="2" s="1"/>
  <c r="BB127" i="2"/>
  <c r="DV127" i="2" s="1"/>
  <c r="BB126" i="2"/>
  <c r="DV126" i="2" s="1"/>
  <c r="BB125" i="2"/>
  <c r="DV125" i="2" s="1"/>
  <c r="BB124" i="2"/>
  <c r="DV124" i="2" s="1"/>
  <c r="BB123" i="2"/>
  <c r="DV123" i="2" s="1"/>
  <c r="BB122" i="2"/>
  <c r="DV122" i="2" s="1"/>
  <c r="BB121" i="2"/>
  <c r="DV121" i="2" s="1"/>
  <c r="BB120" i="2"/>
  <c r="DV120" i="2" s="1"/>
  <c r="BB119" i="2"/>
  <c r="DV119" i="2" s="1"/>
  <c r="BB118" i="2"/>
  <c r="DV118" i="2" s="1"/>
  <c r="BB117" i="2"/>
  <c r="DV117" i="2" s="1"/>
  <c r="BB116" i="2"/>
  <c r="DV116" i="2" s="1"/>
  <c r="BB115" i="2"/>
  <c r="DV115" i="2" s="1"/>
  <c r="BB114" i="2"/>
  <c r="DV114" i="2" s="1"/>
  <c r="BB113" i="2"/>
  <c r="DV113" i="2" s="1"/>
  <c r="BB112" i="2"/>
  <c r="DV112" i="2" s="1"/>
  <c r="BB111" i="2"/>
  <c r="DV111" i="2" s="1"/>
  <c r="BB110" i="2"/>
  <c r="DV110" i="2" s="1"/>
  <c r="BB109" i="2"/>
  <c r="DV109" i="2" s="1"/>
  <c r="BB108" i="2"/>
  <c r="DV108" i="2" s="1"/>
  <c r="BB107" i="2"/>
  <c r="DV107" i="2" s="1"/>
  <c r="BB106" i="2"/>
  <c r="DV106" i="2" s="1"/>
  <c r="BB105" i="2"/>
  <c r="DV105" i="2" s="1"/>
  <c r="BB104" i="2"/>
  <c r="DV104" i="2" s="1"/>
  <c r="BB103" i="2"/>
  <c r="DV103" i="2" s="1"/>
  <c r="BB102" i="2"/>
  <c r="DV102" i="2" s="1"/>
  <c r="BB101" i="2"/>
  <c r="DV101" i="2" s="1"/>
  <c r="BB100" i="2"/>
  <c r="DV100" i="2" s="1"/>
  <c r="BB99" i="2"/>
  <c r="DV99" i="2" s="1"/>
  <c r="BB98" i="2"/>
  <c r="DV98" i="2" s="1"/>
  <c r="BB97" i="2"/>
  <c r="DV97" i="2" s="1"/>
  <c r="BB96" i="2"/>
  <c r="DV96" i="2" s="1"/>
  <c r="BB95" i="2"/>
  <c r="DV95" i="2" s="1"/>
  <c r="BB94" i="2"/>
  <c r="DV94" i="2" s="1"/>
  <c r="BB93" i="2"/>
  <c r="DV93" i="2" s="1"/>
  <c r="BB92" i="2"/>
  <c r="DV92" i="2" s="1"/>
  <c r="BB91" i="2"/>
  <c r="DV91" i="2" s="1"/>
  <c r="BB90" i="2"/>
  <c r="DV90" i="2" s="1"/>
  <c r="BB89" i="2"/>
  <c r="DV89" i="2" s="1"/>
  <c r="BB88" i="2"/>
  <c r="DV88" i="2" s="1"/>
  <c r="BB87" i="2"/>
  <c r="DV87" i="2" s="1"/>
  <c r="BB86" i="2"/>
  <c r="DV86" i="2" s="1"/>
  <c r="BB85" i="2"/>
  <c r="DV85" i="2" s="1"/>
  <c r="BB84" i="2"/>
  <c r="DV84" i="2" s="1"/>
  <c r="BB83" i="2"/>
  <c r="DV83" i="2" s="1"/>
  <c r="BB82" i="2"/>
  <c r="DV82" i="2" s="1"/>
  <c r="BB81" i="2"/>
  <c r="DV81" i="2" s="1"/>
  <c r="BB80" i="2"/>
  <c r="DV80" i="2" s="1"/>
  <c r="BB79" i="2"/>
  <c r="DV79" i="2" s="1"/>
  <c r="BB78" i="2"/>
  <c r="DV78" i="2" s="1"/>
  <c r="BB77" i="2"/>
  <c r="DV77" i="2" s="1"/>
  <c r="BB76" i="2"/>
  <c r="DV76" i="2" s="1"/>
  <c r="BB75" i="2"/>
  <c r="DV75" i="2" s="1"/>
  <c r="BB74" i="2"/>
  <c r="DV74" i="2" s="1"/>
  <c r="BB73" i="2"/>
  <c r="DV73" i="2" s="1"/>
  <c r="BB72" i="2"/>
  <c r="DV72" i="2" s="1"/>
  <c r="BB71" i="2"/>
  <c r="DV71" i="2" s="1"/>
  <c r="BB70" i="2"/>
  <c r="DV70" i="2" s="1"/>
  <c r="BB69" i="2"/>
  <c r="DV69" i="2" s="1"/>
  <c r="BB68" i="2"/>
  <c r="DV68" i="2" s="1"/>
  <c r="BB67" i="2"/>
  <c r="DV67" i="2" s="1"/>
  <c r="BB66" i="2"/>
  <c r="DV66" i="2" s="1"/>
  <c r="BB65" i="2"/>
  <c r="DV65" i="2" s="1"/>
  <c r="BB64" i="2"/>
  <c r="DV64" i="2" s="1"/>
  <c r="BB63" i="2"/>
  <c r="DV63" i="2" s="1"/>
  <c r="BB62" i="2"/>
  <c r="DV62" i="2" s="1"/>
  <c r="BB61" i="2"/>
  <c r="DV61" i="2" s="1"/>
  <c r="BB60" i="2"/>
  <c r="DV60" i="2" s="1"/>
  <c r="BB59" i="2"/>
  <c r="DV59" i="2" s="1"/>
  <c r="BB58" i="2"/>
  <c r="DV58" i="2" s="1"/>
  <c r="BB57" i="2"/>
  <c r="DV57" i="2" s="1"/>
  <c r="BB56" i="2"/>
  <c r="DV56" i="2" s="1"/>
  <c r="BB55" i="2"/>
  <c r="DV55" i="2" s="1"/>
  <c r="BB54" i="2"/>
  <c r="DV54" i="2" s="1"/>
  <c r="BB53" i="2"/>
  <c r="DV53" i="2" s="1"/>
  <c r="BB52" i="2"/>
  <c r="DV52" i="2" s="1"/>
  <c r="BB51" i="2"/>
  <c r="DV51" i="2" s="1"/>
  <c r="BB50" i="2"/>
  <c r="DV50" i="2" s="1"/>
  <c r="BB49" i="2"/>
  <c r="DV49" i="2" s="1"/>
  <c r="BB48" i="2"/>
  <c r="DV48" i="2" s="1"/>
  <c r="BB47" i="2"/>
  <c r="DV47" i="2" s="1"/>
  <c r="BB46" i="2"/>
  <c r="DV46" i="2" s="1"/>
  <c r="BB45" i="2"/>
  <c r="DV45" i="2" s="1"/>
  <c r="BB44" i="2"/>
  <c r="DV44" i="2" s="1"/>
  <c r="BB43" i="2"/>
  <c r="DV43" i="2" s="1"/>
  <c r="BB42" i="2"/>
  <c r="DV42" i="2" s="1"/>
  <c r="BB41" i="2"/>
  <c r="DV41" i="2" s="1"/>
  <c r="BB40" i="2"/>
  <c r="DV40" i="2" s="1"/>
  <c r="BB39" i="2"/>
  <c r="DV39" i="2" s="1"/>
  <c r="BB38" i="2"/>
  <c r="DV38" i="2" s="1"/>
  <c r="BB37" i="2"/>
  <c r="DV37" i="2" s="1"/>
  <c r="BB36" i="2"/>
  <c r="DV36" i="2" s="1"/>
  <c r="BB35" i="2"/>
  <c r="DV35" i="2" s="1"/>
  <c r="BB34" i="2"/>
  <c r="DV34" i="2" s="1"/>
  <c r="BB33" i="2"/>
  <c r="DV33" i="2" s="1"/>
  <c r="BB32" i="2"/>
  <c r="DV32" i="2" s="1"/>
  <c r="BB31" i="2"/>
  <c r="DV31" i="2" s="1"/>
  <c r="BB30" i="2"/>
  <c r="DV30" i="2" s="1"/>
  <c r="BB29" i="2"/>
  <c r="DV29" i="2" s="1"/>
  <c r="BB28" i="2"/>
  <c r="DV28" i="2" s="1"/>
  <c r="BB27" i="2"/>
  <c r="DV27" i="2" s="1"/>
  <c r="BB26" i="2"/>
  <c r="DV26" i="2" s="1"/>
  <c r="BB25" i="2"/>
  <c r="DV25" i="2" s="1"/>
  <c r="BB24" i="2"/>
  <c r="DV24" i="2" s="1"/>
  <c r="BB23" i="2"/>
  <c r="DV23" i="2" s="1"/>
  <c r="BB22" i="2"/>
  <c r="DV22" i="2" s="1"/>
  <c r="BB21" i="2"/>
  <c r="DV21" i="2" s="1"/>
  <c r="BB20" i="2"/>
  <c r="DV20" i="2" s="1"/>
  <c r="BB19" i="2"/>
  <c r="DV19" i="2" s="1"/>
  <c r="BB18" i="2"/>
  <c r="DV18" i="2" s="1"/>
  <c r="BB17" i="2"/>
  <c r="DV17" i="2" s="1"/>
  <c r="BB16" i="2"/>
  <c r="DV16" i="2" s="1"/>
  <c r="BB15" i="2"/>
  <c r="DV15" i="2" s="1"/>
  <c r="BB14" i="2"/>
  <c r="BB13" i="2"/>
  <c r="DV13" i="2" s="1"/>
  <c r="BB11" i="2"/>
  <c r="DV11" i="2" s="1"/>
  <c r="W236" i="3"/>
  <c r="V236" i="3"/>
  <c r="U236" i="3"/>
  <c r="T236" i="3"/>
  <c r="S236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W141" i="3"/>
  <c r="W142" i="3" s="1"/>
  <c r="O141" i="3"/>
  <c r="C141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W132" i="3"/>
  <c r="P132" i="3"/>
  <c r="O132" i="3"/>
  <c r="N132" i="3"/>
  <c r="K132" i="3"/>
  <c r="F132" i="3"/>
  <c r="W131" i="3"/>
  <c r="P131" i="3"/>
  <c r="O131" i="3"/>
  <c r="M131" i="3"/>
  <c r="K131" i="3"/>
  <c r="W130" i="3"/>
  <c r="P130" i="3"/>
  <c r="O130" i="3"/>
  <c r="K130" i="3"/>
  <c r="F130" i="3"/>
  <c r="W129" i="3"/>
  <c r="R129" i="3"/>
  <c r="P129" i="3"/>
  <c r="O129" i="3"/>
  <c r="K129" i="3"/>
  <c r="E129" i="3"/>
  <c r="C129" i="3"/>
  <c r="W128" i="3"/>
  <c r="Q128" i="3"/>
  <c r="P128" i="3"/>
  <c r="O128" i="3"/>
  <c r="L128" i="3"/>
  <c r="K128" i="3"/>
  <c r="G128" i="3"/>
  <c r="E128" i="3"/>
  <c r="W127" i="3"/>
  <c r="Q127" i="3"/>
  <c r="P127" i="3"/>
  <c r="O127" i="3"/>
  <c r="N127" i="3"/>
  <c r="K127" i="3"/>
  <c r="E127" i="3"/>
  <c r="W126" i="3"/>
  <c r="Q126" i="3"/>
  <c r="P126" i="3"/>
  <c r="O126" i="3"/>
  <c r="N126" i="3"/>
  <c r="K126" i="3"/>
  <c r="H126" i="3"/>
  <c r="G126" i="3"/>
  <c r="C126" i="3"/>
  <c r="W125" i="3"/>
  <c r="Q125" i="3"/>
  <c r="P125" i="3"/>
  <c r="O125" i="3"/>
  <c r="L125" i="3"/>
  <c r="K125" i="3"/>
  <c r="G125" i="3"/>
  <c r="F125" i="3"/>
  <c r="C125" i="3"/>
  <c r="W124" i="3"/>
  <c r="Q124" i="3"/>
  <c r="P124" i="3"/>
  <c r="O124" i="3"/>
  <c r="M124" i="3"/>
  <c r="L124" i="3"/>
  <c r="D124" i="3"/>
  <c r="C124" i="3"/>
  <c r="W123" i="3"/>
  <c r="Q123" i="3"/>
  <c r="P123" i="3"/>
  <c r="O123" i="3"/>
  <c r="L123" i="3"/>
  <c r="C123" i="3"/>
  <c r="W122" i="3"/>
  <c r="Q122" i="3"/>
  <c r="P122" i="3"/>
  <c r="O122" i="3"/>
  <c r="L122" i="3"/>
  <c r="C122" i="3"/>
  <c r="W121" i="3"/>
  <c r="Q121" i="3"/>
  <c r="Q141" i="3" s="1"/>
  <c r="P121" i="3"/>
  <c r="P141" i="3" s="1"/>
  <c r="O121" i="3"/>
  <c r="N121" i="3"/>
  <c r="N141" i="3" s="1"/>
  <c r="L121" i="3"/>
  <c r="L141" i="3" s="1"/>
  <c r="H121" i="3"/>
  <c r="H141" i="3" s="1"/>
  <c r="C121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D280" i="2"/>
  <c r="AC280" i="2"/>
  <c r="AB280" i="2"/>
  <c r="AD279" i="2"/>
  <c r="AC279" i="2"/>
  <c r="AB279" i="2"/>
  <c r="AD278" i="2"/>
  <c r="AC278" i="2"/>
  <c r="AB278" i="2"/>
  <c r="AD277" i="2"/>
  <c r="AC277" i="2"/>
  <c r="AB277" i="2"/>
  <c r="AD276" i="2"/>
  <c r="AC276" i="2"/>
  <c r="AB276" i="2"/>
  <c r="AD275" i="2"/>
  <c r="AC275" i="2"/>
  <c r="AB275" i="2"/>
  <c r="AD274" i="2"/>
  <c r="AC274" i="2"/>
  <c r="AB274" i="2"/>
  <c r="AD273" i="2"/>
  <c r="AC273" i="2"/>
  <c r="AB273" i="2"/>
  <c r="AD272" i="2"/>
  <c r="AC272" i="2"/>
  <c r="AB272" i="2"/>
  <c r="AD271" i="2"/>
  <c r="AC271" i="2"/>
  <c r="AB271" i="2"/>
  <c r="AD270" i="2"/>
  <c r="AC270" i="2"/>
  <c r="AB270" i="2"/>
  <c r="AD269" i="2"/>
  <c r="AC269" i="2"/>
  <c r="AB269" i="2"/>
  <c r="AD268" i="2"/>
  <c r="AC268" i="2"/>
  <c r="AB268" i="2"/>
  <c r="AD267" i="2"/>
  <c r="AC267" i="2"/>
  <c r="AB267" i="2"/>
  <c r="AD266" i="2"/>
  <c r="AC266" i="2"/>
  <c r="AB266" i="2"/>
  <c r="AD265" i="2"/>
  <c r="AC265" i="2"/>
  <c r="AB265" i="2"/>
  <c r="AD264" i="2"/>
  <c r="AC264" i="2"/>
  <c r="AB264" i="2"/>
  <c r="AD263" i="2"/>
  <c r="AC263" i="2"/>
  <c r="AB263" i="2"/>
  <c r="AD262" i="2"/>
  <c r="AC262" i="2"/>
  <c r="AB262" i="2"/>
  <c r="AD261" i="2"/>
  <c r="AC261" i="2"/>
  <c r="AB26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F251" i="2"/>
  <c r="AO251" i="2" s="1"/>
  <c r="AF250" i="2"/>
  <c r="AF249" i="2"/>
  <c r="AK249" i="2" s="1"/>
  <c r="AF248" i="2"/>
  <c r="AF247" i="2"/>
  <c r="AK247" i="2" s="1"/>
  <c r="AF246" i="2"/>
  <c r="AF245" i="2"/>
  <c r="AK245" i="2" s="1"/>
  <c r="AF244" i="2"/>
  <c r="AF243" i="2"/>
  <c r="AK243" i="2" s="1"/>
  <c r="AF242" i="2"/>
  <c r="AF241" i="2"/>
  <c r="AK241" i="2" s="1"/>
  <c r="AF240" i="2"/>
  <c r="AF239" i="2"/>
  <c r="AF238" i="2"/>
  <c r="AF237" i="2"/>
  <c r="AK237" i="2" s="1"/>
  <c r="AF236" i="2"/>
  <c r="AF235" i="2"/>
  <c r="AK235" i="2" s="1"/>
  <c r="AF234" i="2"/>
  <c r="AF233" i="2"/>
  <c r="AK233" i="2" s="1"/>
  <c r="AF232" i="2"/>
  <c r="AF231" i="2"/>
  <c r="AK231" i="2" s="1"/>
  <c r="AF230" i="2"/>
  <c r="AF229" i="2"/>
  <c r="AK229" i="2" s="1"/>
  <c r="AF228" i="2"/>
  <c r="AF227" i="2"/>
  <c r="AF226" i="2"/>
  <c r="AF225" i="2"/>
  <c r="AK225" i="2" s="1"/>
  <c r="AF224" i="2"/>
  <c r="AF223" i="2"/>
  <c r="AK223" i="2" s="1"/>
  <c r="AF222" i="2"/>
  <c r="AF221" i="2"/>
  <c r="AK221" i="2" s="1"/>
  <c r="AF220" i="2"/>
  <c r="AF219" i="2"/>
  <c r="AK219" i="2" s="1"/>
  <c r="AF218" i="2"/>
  <c r="AF217" i="2"/>
  <c r="AK217" i="2" s="1"/>
  <c r="AF216" i="2"/>
  <c r="AF215" i="2"/>
  <c r="AK215" i="2" s="1"/>
  <c r="AF214" i="2"/>
  <c r="AF213" i="2"/>
  <c r="AI213" i="2" s="1"/>
  <c r="AF212" i="2"/>
  <c r="AK212" i="2" s="1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O199" i="2" s="1"/>
  <c r="AF198" i="2"/>
  <c r="AO198" i="2" s="1"/>
  <c r="AF197" i="2"/>
  <c r="AO197" i="2" s="1"/>
  <c r="AF196" i="2"/>
  <c r="AF195" i="2"/>
  <c r="AO195" i="2" s="1"/>
  <c r="AF194" i="2"/>
  <c r="AO194" i="2" s="1"/>
  <c r="AF193" i="2"/>
  <c r="AO193" i="2" s="1"/>
  <c r="AF192" i="2"/>
  <c r="AO192" i="2" s="1"/>
  <c r="AF191" i="2"/>
  <c r="AK191" i="2" s="1"/>
  <c r="AF190" i="2"/>
  <c r="AO190" i="2" s="1"/>
  <c r="AF189" i="2"/>
  <c r="AO189" i="2" s="1"/>
  <c r="AF188" i="2"/>
  <c r="AO188" i="2" s="1"/>
  <c r="AF187" i="2"/>
  <c r="AI187" i="2" s="1"/>
  <c r="AF186" i="2"/>
  <c r="AO186" i="2" s="1"/>
  <c r="AF185" i="2"/>
  <c r="AJ185" i="2" s="1"/>
  <c r="AF184" i="2"/>
  <c r="AK184" i="2" s="1"/>
  <c r="AF183" i="2"/>
  <c r="AI183" i="2" s="1"/>
  <c r="AF182" i="2"/>
  <c r="AI182" i="2" s="1"/>
  <c r="AF181" i="2"/>
  <c r="AO181" i="2" s="1"/>
  <c r="AF180" i="2"/>
  <c r="AO180" i="2" s="1"/>
  <c r="AF179" i="2"/>
  <c r="AF178" i="2"/>
  <c r="AI178" i="2" s="1"/>
  <c r="AF177" i="2"/>
  <c r="AJ177" i="2" s="1"/>
  <c r="AF176" i="2"/>
  <c r="AJ176" i="2" s="1"/>
  <c r="AF175" i="2"/>
  <c r="AI175" i="2" s="1"/>
  <c r="AF174" i="2"/>
  <c r="AO174" i="2" s="1"/>
  <c r="AF173" i="2"/>
  <c r="AO173" i="2" s="1"/>
  <c r="AF172" i="2"/>
  <c r="AO172" i="2" s="1"/>
  <c r="AF171" i="2"/>
  <c r="AH171" i="2" s="1"/>
  <c r="AF170" i="2"/>
  <c r="AI170" i="2" s="1"/>
  <c r="AF169" i="2"/>
  <c r="AI169" i="2" s="1"/>
  <c r="AF168" i="2"/>
  <c r="AF167" i="2"/>
  <c r="AF166" i="2"/>
  <c r="AI166" i="2" s="1"/>
  <c r="AF165" i="2"/>
  <c r="AJ165" i="2" s="1"/>
  <c r="AF164" i="2"/>
  <c r="AF163" i="2"/>
  <c r="AI163" i="2" s="1"/>
  <c r="AF162" i="2"/>
  <c r="AF161" i="2"/>
  <c r="AF160" i="2"/>
  <c r="AF159" i="2"/>
  <c r="AI159" i="2" s="1"/>
  <c r="AF158" i="2"/>
  <c r="AI158" i="2" s="1"/>
  <c r="AF157" i="2"/>
  <c r="AF156" i="2"/>
  <c r="AI156" i="2" s="1"/>
  <c r="AF155" i="2"/>
  <c r="AO155" i="2" s="1"/>
  <c r="AF154" i="2"/>
  <c r="AO154" i="2" s="1"/>
  <c r="AF153" i="2"/>
  <c r="AH153" i="2" s="1"/>
  <c r="AF152" i="2"/>
  <c r="AH152" i="2" s="1"/>
  <c r="AF151" i="2"/>
  <c r="AI151" i="2" s="1"/>
  <c r="AF150" i="2"/>
  <c r="AI150" i="2" s="1"/>
  <c r="AF149" i="2"/>
  <c r="AF148" i="2"/>
  <c r="AO148" i="2" s="1"/>
  <c r="AF147" i="2"/>
  <c r="AO147" i="2" s="1"/>
  <c r="AF146" i="2"/>
  <c r="AO146" i="2" s="1"/>
  <c r="AF145" i="2"/>
  <c r="AH145" i="2" s="1"/>
  <c r="AF144" i="2"/>
  <c r="AH144" i="2" s="1"/>
  <c r="AF143" i="2"/>
  <c r="AH143" i="2" s="1"/>
  <c r="AF142" i="2"/>
  <c r="AF141" i="2"/>
  <c r="AJ141" i="2" s="1"/>
  <c r="AF140" i="2"/>
  <c r="AF139" i="2"/>
  <c r="AF138" i="2"/>
  <c r="AO138" i="2" s="1"/>
  <c r="AF137" i="2"/>
  <c r="AO137" i="2" s="1"/>
  <c r="AF136" i="2"/>
  <c r="AH136" i="2" s="1"/>
  <c r="AF135" i="2"/>
  <c r="AF134" i="2"/>
  <c r="AO134" i="2" s="1"/>
  <c r="AF133" i="2"/>
  <c r="AO133" i="2" s="1"/>
  <c r="AF132" i="2"/>
  <c r="AH132" i="2" s="1"/>
  <c r="AF131" i="2"/>
  <c r="AF130" i="2"/>
  <c r="AO130" i="2" s="1"/>
  <c r="AF129" i="2"/>
  <c r="AO129" i="2" s="1"/>
  <c r="AF128" i="2"/>
  <c r="AH128" i="2" s="1"/>
  <c r="AF127" i="2"/>
  <c r="AF126" i="2"/>
  <c r="AO126" i="2" s="1"/>
  <c r="AF125" i="2"/>
  <c r="AO125" i="2" s="1"/>
  <c r="AF124" i="2"/>
  <c r="AF123" i="2"/>
  <c r="AF122" i="2"/>
  <c r="AO122" i="2" s="1"/>
  <c r="AF121" i="2"/>
  <c r="AO121" i="2" s="1"/>
  <c r="AF120" i="2"/>
  <c r="AH120" i="2" s="1"/>
  <c r="AF119" i="2"/>
  <c r="AF118" i="2"/>
  <c r="AO118" i="2" s="1"/>
  <c r="AF117" i="2"/>
  <c r="AO117" i="2" s="1"/>
  <c r="AF116" i="2"/>
  <c r="AH116" i="2" s="1"/>
  <c r="AF115" i="2"/>
  <c r="AF114" i="2"/>
  <c r="AO114" i="2" s="1"/>
  <c r="AF113" i="2"/>
  <c r="AH113" i="2" s="1"/>
  <c r="AF112" i="2"/>
  <c r="AF111" i="2"/>
  <c r="AF110" i="2"/>
  <c r="AJ110" i="2" s="1"/>
  <c r="AF109" i="2"/>
  <c r="AH109" i="2" s="1"/>
  <c r="AF108" i="2"/>
  <c r="AI108" i="2" s="1"/>
  <c r="AF107" i="2"/>
  <c r="AF106" i="2"/>
  <c r="AI106" i="2" s="1"/>
  <c r="AF105" i="2"/>
  <c r="AF104" i="2"/>
  <c r="AH104" i="2" s="1"/>
  <c r="AF103" i="2"/>
  <c r="AH103" i="2" s="1"/>
  <c r="AF102" i="2"/>
  <c r="AH102" i="2" s="1"/>
  <c r="AF101" i="2"/>
  <c r="AH101" i="2" s="1"/>
  <c r="AF100" i="2"/>
  <c r="AH100" i="2" s="1"/>
  <c r="AF99" i="2"/>
  <c r="AH99" i="2" s="1"/>
  <c r="AF98" i="2"/>
  <c r="AH98" i="2" s="1"/>
  <c r="AF97" i="2"/>
  <c r="AH97" i="2" s="1"/>
  <c r="AF96" i="2"/>
  <c r="AH96" i="2" s="1"/>
  <c r="AF95" i="2"/>
  <c r="AF94" i="2"/>
  <c r="AH94" i="2" s="1"/>
  <c r="AF93" i="2"/>
  <c r="AH93" i="2" s="1"/>
  <c r="AF92" i="2"/>
  <c r="AH92" i="2" s="1"/>
  <c r="AF91" i="2"/>
  <c r="AH91" i="2" s="1"/>
  <c r="AF90" i="2"/>
  <c r="AH90" i="2" s="1"/>
  <c r="AF89" i="2"/>
  <c r="AH89" i="2" s="1"/>
  <c r="AF88" i="2"/>
  <c r="AH88" i="2" s="1"/>
  <c r="AF87" i="2"/>
  <c r="AH87" i="2" s="1"/>
  <c r="AF86" i="2"/>
  <c r="AH86" i="2" s="1"/>
  <c r="AF85" i="2"/>
  <c r="AH85" i="2" s="1"/>
  <c r="AF84" i="2"/>
  <c r="AF83" i="2"/>
  <c r="AH83" i="2" s="1"/>
  <c r="AF82" i="2"/>
  <c r="AH82" i="2" s="1"/>
  <c r="AF81" i="2"/>
  <c r="AF80" i="2"/>
  <c r="AF79" i="2"/>
  <c r="AH79" i="2" s="1"/>
  <c r="AF78" i="2"/>
  <c r="AK78" i="2" s="1"/>
  <c r="AF77" i="2"/>
  <c r="AF76" i="2"/>
  <c r="AK76" i="2" s="1"/>
  <c r="AF75" i="2"/>
  <c r="AF74" i="2"/>
  <c r="AK74" i="2" s="1"/>
  <c r="AF73" i="2"/>
  <c r="AF72" i="2"/>
  <c r="AK72" i="2" s="1"/>
  <c r="AF71" i="2"/>
  <c r="AF70" i="2"/>
  <c r="AK70" i="2" s="1"/>
  <c r="AF69" i="2"/>
  <c r="AF68" i="2"/>
  <c r="AK68" i="2" s="1"/>
  <c r="AF67" i="2"/>
  <c r="AF66" i="2"/>
  <c r="AK66" i="2" s="1"/>
  <c r="AF65" i="2"/>
  <c r="AF64" i="2"/>
  <c r="AK64" i="2" s="1"/>
  <c r="AF63" i="2"/>
  <c r="AF62" i="2"/>
  <c r="AK62" i="2" s="1"/>
  <c r="AF61" i="2"/>
  <c r="AF60" i="2"/>
  <c r="AK60" i="2" s="1"/>
  <c r="AF59" i="2"/>
  <c r="AF58" i="2"/>
  <c r="AK58" i="2" s="1"/>
  <c r="AF57" i="2"/>
  <c r="AF56" i="2"/>
  <c r="AK56" i="2" s="1"/>
  <c r="AF55" i="2"/>
  <c r="AF54" i="2"/>
  <c r="AK54" i="2" s="1"/>
  <c r="AF53" i="2"/>
  <c r="AF52" i="2"/>
  <c r="AK52" i="2" s="1"/>
  <c r="AF51" i="2"/>
  <c r="AF50" i="2"/>
  <c r="AK50" i="2" s="1"/>
  <c r="AF49" i="2"/>
  <c r="AF48" i="2"/>
  <c r="AK48" i="2" s="1"/>
  <c r="AF47" i="2"/>
  <c r="AF46" i="2"/>
  <c r="AI46" i="2" s="1"/>
  <c r="AF45" i="2"/>
  <c r="AI45" i="2" s="1"/>
  <c r="AF44" i="2"/>
  <c r="AI44" i="2" s="1"/>
  <c r="AF43" i="2"/>
  <c r="AK43" i="2" s="1"/>
  <c r="AF42" i="2"/>
  <c r="AF41" i="2"/>
  <c r="AH41" i="2" s="1"/>
  <c r="AF40" i="2"/>
  <c r="AH40" i="2" s="1"/>
  <c r="AF39" i="2"/>
  <c r="AF38" i="2"/>
  <c r="AF37" i="2"/>
  <c r="AH37" i="2" s="1"/>
  <c r="AF36" i="2"/>
  <c r="AH36" i="2" s="1"/>
  <c r="AF35" i="2"/>
  <c r="AK35" i="2" s="1"/>
  <c r="AF34" i="2"/>
  <c r="AF33" i="2"/>
  <c r="AH33" i="2" s="1"/>
  <c r="AF32" i="2"/>
  <c r="AH32" i="2" s="1"/>
  <c r="AF31" i="2"/>
  <c r="AF30" i="2"/>
  <c r="AF29" i="2"/>
  <c r="AH29" i="2" s="1"/>
  <c r="AF28" i="2"/>
  <c r="AH28" i="2" s="1"/>
  <c r="AF27" i="2"/>
  <c r="AF26" i="2"/>
  <c r="AF25" i="2"/>
  <c r="AH25" i="2" s="1"/>
  <c r="AF24" i="2"/>
  <c r="AH24" i="2" s="1"/>
  <c r="AF23" i="2"/>
  <c r="AK23" i="2" s="1"/>
  <c r="AF22" i="2"/>
  <c r="AF21" i="2"/>
  <c r="AH21" i="2" s="1"/>
  <c r="AF20" i="2"/>
  <c r="AI20" i="2" s="1"/>
  <c r="AF19" i="2"/>
  <c r="AI19" i="2" s="1"/>
  <c r="AF18" i="2"/>
  <c r="AF17" i="2"/>
  <c r="AI17" i="2" s="1"/>
  <c r="AF16" i="2"/>
  <c r="AI16" i="2" s="1"/>
  <c r="AF15" i="2"/>
  <c r="AJ15" i="2" s="1"/>
  <c r="AF14" i="2"/>
  <c r="AF13" i="2"/>
  <c r="AF12" i="2"/>
  <c r="AI12" i="2" s="1"/>
  <c r="AF11" i="2"/>
  <c r="AJ11" i="2" s="1"/>
  <c r="O280" i="2"/>
  <c r="N280" i="2"/>
  <c r="O279" i="2"/>
  <c r="N279" i="2"/>
  <c r="O278" i="2"/>
  <c r="N278" i="2"/>
  <c r="Q276" i="2"/>
  <c r="P276" i="2"/>
  <c r="Q275" i="2"/>
  <c r="P275" i="2"/>
  <c r="Q274" i="2"/>
  <c r="P274" i="2"/>
  <c r="Q273" i="2"/>
  <c r="P273" i="2"/>
  <c r="Q272" i="2"/>
  <c r="P272" i="2"/>
  <c r="Q271" i="2"/>
  <c r="P271" i="2"/>
  <c r="Q270" i="2"/>
  <c r="P270" i="2"/>
  <c r="Q269" i="2"/>
  <c r="P269" i="2"/>
  <c r="Q268" i="2"/>
  <c r="P268" i="2"/>
  <c r="Q267" i="2"/>
  <c r="P267" i="2"/>
  <c r="Q266" i="2"/>
  <c r="P266" i="2"/>
  <c r="Q265" i="2"/>
  <c r="P265" i="2"/>
  <c r="Q264" i="2"/>
  <c r="P264" i="2"/>
  <c r="Q263" i="2"/>
  <c r="P263" i="2"/>
  <c r="Q262" i="2"/>
  <c r="P262" i="2"/>
  <c r="Q261" i="2"/>
  <c r="P261" i="2"/>
  <c r="I8" i="2"/>
  <c r="I251" i="2" s="1"/>
  <c r="M250" i="2"/>
  <c r="M249" i="2"/>
  <c r="M248" i="2"/>
  <c r="M238" i="2"/>
  <c r="M237" i="2"/>
  <c r="M236" i="2"/>
  <c r="M226" i="2"/>
  <c r="M225" i="2"/>
  <c r="M224" i="2"/>
  <c r="M214" i="2"/>
  <c r="M213" i="2"/>
  <c r="M212" i="2"/>
  <c r="M202" i="2"/>
  <c r="M201" i="2"/>
  <c r="M200" i="2"/>
  <c r="M190" i="2"/>
  <c r="M189" i="2"/>
  <c r="M188" i="2"/>
  <c r="M178" i="2"/>
  <c r="M177" i="2"/>
  <c r="M176" i="2"/>
  <c r="M166" i="2"/>
  <c r="M165" i="2"/>
  <c r="M164" i="2"/>
  <c r="M154" i="2"/>
  <c r="M153" i="2"/>
  <c r="M152" i="2"/>
  <c r="M142" i="2"/>
  <c r="M141" i="2"/>
  <c r="M140" i="2"/>
  <c r="M130" i="2"/>
  <c r="M129" i="2"/>
  <c r="M128" i="2"/>
  <c r="M118" i="2"/>
  <c r="M117" i="2"/>
  <c r="M116" i="2"/>
  <c r="M106" i="2"/>
  <c r="M105" i="2"/>
  <c r="M104" i="2"/>
  <c r="M94" i="2"/>
  <c r="M93" i="2"/>
  <c r="M92" i="2"/>
  <c r="M82" i="2"/>
  <c r="M81" i="2"/>
  <c r="M80" i="2"/>
  <c r="M70" i="2"/>
  <c r="M69" i="2"/>
  <c r="M68" i="2"/>
  <c r="M58" i="2"/>
  <c r="M57" i="2"/>
  <c r="M56" i="2"/>
  <c r="M46" i="2"/>
  <c r="M45" i="2"/>
  <c r="M44" i="2"/>
  <c r="M34" i="2"/>
  <c r="M33" i="2"/>
  <c r="M32" i="2"/>
  <c r="M22" i="2"/>
  <c r="M21" i="2"/>
  <c r="M20" i="2"/>
  <c r="M247" i="2"/>
  <c r="M246" i="2"/>
  <c r="M245" i="2"/>
  <c r="M244" i="2"/>
  <c r="M243" i="2"/>
  <c r="M242" i="2"/>
  <c r="M241" i="2"/>
  <c r="M240" i="2"/>
  <c r="M239" i="2"/>
  <c r="M235" i="2"/>
  <c r="M234" i="2"/>
  <c r="M233" i="2"/>
  <c r="M232" i="2"/>
  <c r="M231" i="2"/>
  <c r="M230" i="2"/>
  <c r="M229" i="2"/>
  <c r="M228" i="2"/>
  <c r="M227" i="2"/>
  <c r="M223" i="2"/>
  <c r="M222" i="2"/>
  <c r="M221" i="2"/>
  <c r="M220" i="2"/>
  <c r="M219" i="2"/>
  <c r="M218" i="2"/>
  <c r="M217" i="2"/>
  <c r="M216" i="2"/>
  <c r="M215" i="2"/>
  <c r="M211" i="2"/>
  <c r="M210" i="2"/>
  <c r="M209" i="2"/>
  <c r="M208" i="2"/>
  <c r="M207" i="2"/>
  <c r="M206" i="2"/>
  <c r="M205" i="2"/>
  <c r="M204" i="2"/>
  <c r="M203" i="2"/>
  <c r="M199" i="2"/>
  <c r="M198" i="2"/>
  <c r="M197" i="2"/>
  <c r="M196" i="2"/>
  <c r="M195" i="2"/>
  <c r="M194" i="2"/>
  <c r="M193" i="2"/>
  <c r="M192" i="2"/>
  <c r="M191" i="2"/>
  <c r="M187" i="2"/>
  <c r="M186" i="2"/>
  <c r="M185" i="2"/>
  <c r="M184" i="2"/>
  <c r="M183" i="2"/>
  <c r="M182" i="2"/>
  <c r="M181" i="2"/>
  <c r="M180" i="2"/>
  <c r="M179" i="2"/>
  <c r="M175" i="2"/>
  <c r="M174" i="2"/>
  <c r="M173" i="2"/>
  <c r="M172" i="2"/>
  <c r="M171" i="2"/>
  <c r="M170" i="2"/>
  <c r="M169" i="2"/>
  <c r="M168" i="2"/>
  <c r="M167" i="2"/>
  <c r="M163" i="2"/>
  <c r="M162" i="2"/>
  <c r="M161" i="2"/>
  <c r="M160" i="2"/>
  <c r="M159" i="2"/>
  <c r="M158" i="2"/>
  <c r="M157" i="2"/>
  <c r="M156" i="2"/>
  <c r="M155" i="2"/>
  <c r="M151" i="2"/>
  <c r="M150" i="2"/>
  <c r="M149" i="2"/>
  <c r="M148" i="2"/>
  <c r="M147" i="2"/>
  <c r="M146" i="2"/>
  <c r="M145" i="2"/>
  <c r="M144" i="2"/>
  <c r="M143" i="2"/>
  <c r="M139" i="2"/>
  <c r="M138" i="2"/>
  <c r="M137" i="2"/>
  <c r="M136" i="2"/>
  <c r="M135" i="2"/>
  <c r="M134" i="2"/>
  <c r="M133" i="2"/>
  <c r="M132" i="2"/>
  <c r="M131" i="2"/>
  <c r="M127" i="2"/>
  <c r="M126" i="2"/>
  <c r="M125" i="2"/>
  <c r="M124" i="2"/>
  <c r="M123" i="2"/>
  <c r="M122" i="2"/>
  <c r="M121" i="2"/>
  <c r="M120" i="2"/>
  <c r="M119" i="2"/>
  <c r="M115" i="2"/>
  <c r="M114" i="2"/>
  <c r="M113" i="2"/>
  <c r="M112" i="2"/>
  <c r="M111" i="2"/>
  <c r="M110" i="2"/>
  <c r="M109" i="2"/>
  <c r="M108" i="2"/>
  <c r="M107" i="2"/>
  <c r="M103" i="2"/>
  <c r="M102" i="2"/>
  <c r="M101" i="2"/>
  <c r="M100" i="2"/>
  <c r="M99" i="2"/>
  <c r="M98" i="2"/>
  <c r="M97" i="2"/>
  <c r="M96" i="2"/>
  <c r="M95" i="2"/>
  <c r="M91" i="2"/>
  <c r="M90" i="2"/>
  <c r="M89" i="2"/>
  <c r="M88" i="2"/>
  <c r="M87" i="2"/>
  <c r="M86" i="2"/>
  <c r="M85" i="2"/>
  <c r="M84" i="2"/>
  <c r="M83" i="2"/>
  <c r="M79" i="2"/>
  <c r="M78" i="2"/>
  <c r="M77" i="2"/>
  <c r="M76" i="2"/>
  <c r="M75" i="2"/>
  <c r="M74" i="2"/>
  <c r="M73" i="2"/>
  <c r="M72" i="2"/>
  <c r="M71" i="2"/>
  <c r="M67" i="2"/>
  <c r="M66" i="2"/>
  <c r="M65" i="2"/>
  <c r="M64" i="2"/>
  <c r="M63" i="2"/>
  <c r="M62" i="2"/>
  <c r="M61" i="2"/>
  <c r="M60" i="2"/>
  <c r="M59" i="2"/>
  <c r="M55" i="2"/>
  <c r="M54" i="2"/>
  <c r="M53" i="2"/>
  <c r="M52" i="2"/>
  <c r="M51" i="2"/>
  <c r="M50" i="2"/>
  <c r="M49" i="2"/>
  <c r="M48" i="2"/>
  <c r="M47" i="2"/>
  <c r="M43" i="2"/>
  <c r="M42" i="2"/>
  <c r="M41" i="2"/>
  <c r="M40" i="2"/>
  <c r="M39" i="2"/>
  <c r="M38" i="2"/>
  <c r="M37" i="2"/>
  <c r="M36" i="2"/>
  <c r="M35" i="2"/>
  <c r="M31" i="2"/>
  <c r="M30" i="2"/>
  <c r="M29" i="2"/>
  <c r="M28" i="2"/>
  <c r="M27" i="2"/>
  <c r="M26" i="2"/>
  <c r="M25" i="2"/>
  <c r="M24" i="2"/>
  <c r="M23" i="2"/>
  <c r="M19" i="2"/>
  <c r="M18" i="2"/>
  <c r="M17" i="2"/>
  <c r="M16" i="2"/>
  <c r="M15" i="2"/>
  <c r="M14" i="2"/>
  <c r="M13" i="2"/>
  <c r="M12" i="2"/>
  <c r="M11" i="2"/>
  <c r="L76" i="2"/>
  <c r="L71" i="2"/>
  <c r="L186" i="2"/>
  <c r="L185" i="2"/>
  <c r="L184" i="2"/>
  <c r="L183" i="2"/>
  <c r="L182" i="2"/>
  <c r="L181" i="2"/>
  <c r="L180" i="2"/>
  <c r="L179" i="2"/>
  <c r="L19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3" i="2"/>
  <c r="L149" i="2"/>
  <c r="L145" i="2"/>
  <c r="L141" i="2"/>
  <c r="L137" i="2"/>
  <c r="L134" i="2"/>
  <c r="L130" i="2"/>
  <c r="L126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68" i="2"/>
  <c r="L64" i="2"/>
  <c r="L63" i="2"/>
  <c r="L62" i="2"/>
  <c r="L58" i="2"/>
  <c r="L57" i="2"/>
  <c r="L54" i="2"/>
  <c r="L53" i="2"/>
  <c r="L50" i="2"/>
  <c r="L49" i="2"/>
  <c r="L46" i="2"/>
  <c r="L45" i="2"/>
  <c r="L42" i="2"/>
  <c r="L41" i="2"/>
  <c r="L40" i="2"/>
  <c r="L26" i="2"/>
  <c r="L23" i="2"/>
  <c r="L19" i="2"/>
  <c r="L16" i="2"/>
  <c r="L15" i="2"/>
  <c r="L14" i="2"/>
  <c r="L13" i="2"/>
  <c r="L12" i="2"/>
  <c r="L11" i="2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P21" i="3"/>
  <c r="P22" i="3" s="1"/>
  <c r="R20" i="3"/>
  <c r="R21" i="3" s="1"/>
  <c r="R22" i="3" s="1"/>
  <c r="L202" i="2" s="1"/>
  <c r="E18" i="3"/>
  <c r="E19" i="3" s="1"/>
  <c r="E20" i="3" s="1"/>
  <c r="E21" i="3" s="1"/>
  <c r="E22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H17" i="3"/>
  <c r="H18" i="3" s="1"/>
  <c r="H19" i="3" s="1"/>
  <c r="H20" i="3" s="1"/>
  <c r="H21" i="3" s="1"/>
  <c r="H22" i="3" s="1"/>
  <c r="I12" i="3" s="1"/>
  <c r="I13" i="3" s="1"/>
  <c r="I14" i="3" s="1"/>
  <c r="I15" i="3" s="1"/>
  <c r="C17" i="3"/>
  <c r="C18" i="3" s="1"/>
  <c r="C19" i="3" s="1"/>
  <c r="C20" i="3" s="1"/>
  <c r="C21" i="3" s="1"/>
  <c r="C22" i="3" s="1"/>
  <c r="D11" i="3" s="1"/>
  <c r="D12" i="3" s="1"/>
  <c r="D13" i="3" s="1"/>
  <c r="L25" i="2" s="1"/>
  <c r="L16" i="3"/>
  <c r="L17" i="3" s="1"/>
  <c r="L18" i="3" s="1"/>
  <c r="L19" i="3" s="1"/>
  <c r="L20" i="3" s="1"/>
  <c r="L21" i="3" s="1"/>
  <c r="L22" i="3" s="1"/>
  <c r="M11" i="3" s="1"/>
  <c r="M12" i="3" s="1"/>
  <c r="M13" i="3" s="1"/>
  <c r="M123" i="3" s="1"/>
  <c r="K16" i="3"/>
  <c r="K17" i="3" s="1"/>
  <c r="K18" i="3" s="1"/>
  <c r="K19" i="3" s="1"/>
  <c r="K20" i="3" s="1"/>
  <c r="K21" i="3" s="1"/>
  <c r="K22" i="3" s="1"/>
  <c r="G16" i="3"/>
  <c r="G17" i="3" s="1"/>
  <c r="G18" i="3" s="1"/>
  <c r="G19" i="3" s="1"/>
  <c r="G20" i="3" s="1"/>
  <c r="G21" i="3" s="1"/>
  <c r="G22" i="3" s="1"/>
  <c r="H11" i="3" s="1"/>
  <c r="M15" i="3"/>
  <c r="M16" i="3" s="1"/>
  <c r="M17" i="3" s="1"/>
  <c r="M18" i="3" s="1"/>
  <c r="M19" i="3" s="1"/>
  <c r="M20" i="3" s="1"/>
  <c r="M21" i="3" s="1"/>
  <c r="M22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L154" i="2" s="1"/>
  <c r="D15" i="3"/>
  <c r="D16" i="3" s="1"/>
  <c r="D17" i="3" s="1"/>
  <c r="D18" i="3" s="1"/>
  <c r="D19" i="3" s="1"/>
  <c r="D20" i="3" s="1"/>
  <c r="D21" i="3" s="1"/>
  <c r="D22" i="3" s="1"/>
  <c r="E126" i="3" s="1"/>
  <c r="P13" i="3"/>
  <c r="P14" i="3" s="1"/>
  <c r="P15" i="3" s="1"/>
  <c r="P16" i="3" s="1"/>
  <c r="P17" i="3" s="1"/>
  <c r="P18" i="3" s="1"/>
  <c r="P19" i="3" s="1"/>
  <c r="O12" i="3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P11" i="3" s="1"/>
  <c r="H12" i="3"/>
  <c r="H13" i="3" s="1"/>
  <c r="H14" i="3" s="1"/>
  <c r="H15" i="3" s="1"/>
  <c r="L75" i="2" s="1"/>
  <c r="Q11" i="3"/>
  <c r="Q12" i="3" s="1"/>
  <c r="Q13" i="3" s="1"/>
  <c r="Q14" i="3" s="1"/>
  <c r="Q15" i="3" s="1"/>
  <c r="Q16" i="3" s="1"/>
  <c r="Q17" i="3" s="1"/>
  <c r="Q19" i="3" s="1"/>
  <c r="Q20" i="3" s="1"/>
  <c r="Q21" i="3" s="1"/>
  <c r="Q22" i="3" s="1"/>
  <c r="R11" i="3" s="1"/>
  <c r="R12" i="3" s="1"/>
  <c r="R13" i="3" s="1"/>
  <c r="R14" i="3" s="1"/>
  <c r="R15" i="3" s="1"/>
  <c r="R16" i="3" s="1"/>
  <c r="R17" i="3" s="1"/>
  <c r="R18" i="3" s="1"/>
  <c r="R128" i="3" s="1"/>
  <c r="L11" i="3"/>
  <c r="L12" i="3" s="1"/>
  <c r="L13" i="3" s="1"/>
  <c r="L14" i="3" s="1"/>
  <c r="G11" i="3"/>
  <c r="G12" i="3" s="1"/>
  <c r="G13" i="3" s="1"/>
  <c r="G14" i="3" s="1"/>
  <c r="G124" i="3" s="1"/>
  <c r="C11" i="3"/>
  <c r="C12" i="3" s="1"/>
  <c r="C13" i="3" s="1"/>
  <c r="C14" i="3" s="1"/>
  <c r="C15" i="3" s="1"/>
  <c r="AE1" i="3"/>
  <c r="H22" i="2"/>
  <c r="G22" i="2"/>
  <c r="G34" i="2" s="1"/>
  <c r="G46" i="2" s="1"/>
  <c r="G58" i="2" s="1"/>
  <c r="G70" i="2" s="1"/>
  <c r="G82" i="2" s="1"/>
  <c r="G94" i="2" s="1"/>
  <c r="G106" i="2" s="1"/>
  <c r="G118" i="2" s="1"/>
  <c r="G130" i="2" s="1"/>
  <c r="G142" i="2" s="1"/>
  <c r="G154" i="2" s="1"/>
  <c r="G166" i="2" s="1"/>
  <c r="G178" i="2" s="1"/>
  <c r="G190" i="2" s="1"/>
  <c r="G202" i="2" s="1"/>
  <c r="G214" i="2" s="1"/>
  <c r="G226" i="2" s="1"/>
  <c r="G238" i="2" s="1"/>
  <c r="G250" i="2" s="1"/>
  <c r="H21" i="2"/>
  <c r="G21" i="2"/>
  <c r="G33" i="2" s="1"/>
  <c r="G45" i="2" s="1"/>
  <c r="G57" i="2" s="1"/>
  <c r="G69" i="2" s="1"/>
  <c r="G81" i="2" s="1"/>
  <c r="G93" i="2" s="1"/>
  <c r="G105" i="2" s="1"/>
  <c r="G117" i="2" s="1"/>
  <c r="G129" i="2" s="1"/>
  <c r="G141" i="2" s="1"/>
  <c r="G153" i="2" s="1"/>
  <c r="G165" i="2" s="1"/>
  <c r="G177" i="2" s="1"/>
  <c r="G189" i="2" s="1"/>
  <c r="G201" i="2" s="1"/>
  <c r="G213" i="2" s="1"/>
  <c r="G225" i="2" s="1"/>
  <c r="G237" i="2" s="1"/>
  <c r="G249" i="2" s="1"/>
  <c r="H20" i="2"/>
  <c r="H32" i="2" s="1"/>
  <c r="G20" i="2"/>
  <c r="G32" i="2" s="1"/>
  <c r="G44" i="2" s="1"/>
  <c r="G56" i="2" s="1"/>
  <c r="G68" i="2" s="1"/>
  <c r="G80" i="2" s="1"/>
  <c r="G92" i="2" s="1"/>
  <c r="G104" i="2" s="1"/>
  <c r="G116" i="2" s="1"/>
  <c r="G128" i="2" s="1"/>
  <c r="G140" i="2" s="1"/>
  <c r="G152" i="2" s="1"/>
  <c r="G164" i="2" s="1"/>
  <c r="G176" i="2" s="1"/>
  <c r="G188" i="2" s="1"/>
  <c r="G200" i="2" s="1"/>
  <c r="G212" i="2" s="1"/>
  <c r="G224" i="2" s="1"/>
  <c r="G236" i="2" s="1"/>
  <c r="G248" i="2" s="1"/>
  <c r="H19" i="2"/>
  <c r="G19" i="2"/>
  <c r="G31" i="2" s="1"/>
  <c r="G43" i="2" s="1"/>
  <c r="G55" i="2" s="1"/>
  <c r="G67" i="2" s="1"/>
  <c r="G79" i="2" s="1"/>
  <c r="G91" i="2" s="1"/>
  <c r="G103" i="2" s="1"/>
  <c r="G115" i="2" s="1"/>
  <c r="G127" i="2" s="1"/>
  <c r="G139" i="2" s="1"/>
  <c r="G151" i="2" s="1"/>
  <c r="G163" i="2" s="1"/>
  <c r="G175" i="2" s="1"/>
  <c r="G187" i="2" s="1"/>
  <c r="G199" i="2" s="1"/>
  <c r="G211" i="2" s="1"/>
  <c r="G223" i="2" s="1"/>
  <c r="G235" i="2" s="1"/>
  <c r="G247" i="2" s="1"/>
  <c r="H18" i="2"/>
  <c r="G18" i="2"/>
  <c r="G30" i="2" s="1"/>
  <c r="G42" i="2" s="1"/>
  <c r="G54" i="2" s="1"/>
  <c r="G66" i="2" s="1"/>
  <c r="G78" i="2" s="1"/>
  <c r="G90" i="2" s="1"/>
  <c r="G102" i="2" s="1"/>
  <c r="G114" i="2" s="1"/>
  <c r="G126" i="2" s="1"/>
  <c r="G138" i="2" s="1"/>
  <c r="G150" i="2" s="1"/>
  <c r="G162" i="2" s="1"/>
  <c r="G174" i="2" s="1"/>
  <c r="G186" i="2" s="1"/>
  <c r="G198" i="2" s="1"/>
  <c r="G210" i="2" s="1"/>
  <c r="G222" i="2" s="1"/>
  <c r="G234" i="2" s="1"/>
  <c r="G246" i="2" s="1"/>
  <c r="H17" i="2"/>
  <c r="G17" i="2"/>
  <c r="G29" i="2" s="1"/>
  <c r="G41" i="2" s="1"/>
  <c r="G53" i="2" s="1"/>
  <c r="G65" i="2" s="1"/>
  <c r="G77" i="2" s="1"/>
  <c r="G89" i="2" s="1"/>
  <c r="G101" i="2" s="1"/>
  <c r="G113" i="2" s="1"/>
  <c r="G125" i="2" s="1"/>
  <c r="G137" i="2" s="1"/>
  <c r="G149" i="2" s="1"/>
  <c r="G161" i="2" s="1"/>
  <c r="G173" i="2" s="1"/>
  <c r="G185" i="2" s="1"/>
  <c r="G197" i="2" s="1"/>
  <c r="G209" i="2" s="1"/>
  <c r="G221" i="2" s="1"/>
  <c r="G233" i="2" s="1"/>
  <c r="G245" i="2" s="1"/>
  <c r="H16" i="2"/>
  <c r="H28" i="2" s="1"/>
  <c r="G16" i="2"/>
  <c r="G28" i="2" s="1"/>
  <c r="G40" i="2" s="1"/>
  <c r="G52" i="2" s="1"/>
  <c r="G64" i="2" s="1"/>
  <c r="G76" i="2" s="1"/>
  <c r="G88" i="2" s="1"/>
  <c r="G100" i="2" s="1"/>
  <c r="G112" i="2" s="1"/>
  <c r="G124" i="2" s="1"/>
  <c r="G136" i="2" s="1"/>
  <c r="G148" i="2" s="1"/>
  <c r="G160" i="2" s="1"/>
  <c r="G172" i="2" s="1"/>
  <c r="G184" i="2" s="1"/>
  <c r="G196" i="2" s="1"/>
  <c r="G208" i="2" s="1"/>
  <c r="G220" i="2" s="1"/>
  <c r="G232" i="2" s="1"/>
  <c r="G244" i="2" s="1"/>
  <c r="H15" i="2"/>
  <c r="G15" i="2"/>
  <c r="G27" i="2" s="1"/>
  <c r="G39" i="2" s="1"/>
  <c r="G51" i="2" s="1"/>
  <c r="G63" i="2" s="1"/>
  <c r="G75" i="2" s="1"/>
  <c r="G87" i="2" s="1"/>
  <c r="G99" i="2" s="1"/>
  <c r="G111" i="2" s="1"/>
  <c r="G123" i="2" s="1"/>
  <c r="G135" i="2" s="1"/>
  <c r="G147" i="2" s="1"/>
  <c r="G159" i="2" s="1"/>
  <c r="G171" i="2" s="1"/>
  <c r="G183" i="2" s="1"/>
  <c r="G195" i="2" s="1"/>
  <c r="G207" i="2" s="1"/>
  <c r="G219" i="2" s="1"/>
  <c r="G231" i="2" s="1"/>
  <c r="G243" i="2" s="1"/>
  <c r="H14" i="2"/>
  <c r="G14" i="2"/>
  <c r="G26" i="2" s="1"/>
  <c r="G38" i="2" s="1"/>
  <c r="G50" i="2" s="1"/>
  <c r="G62" i="2" s="1"/>
  <c r="G74" i="2" s="1"/>
  <c r="G86" i="2" s="1"/>
  <c r="G98" i="2" s="1"/>
  <c r="G110" i="2" s="1"/>
  <c r="G122" i="2" s="1"/>
  <c r="G134" i="2" s="1"/>
  <c r="G146" i="2" s="1"/>
  <c r="G158" i="2" s="1"/>
  <c r="G170" i="2" s="1"/>
  <c r="G182" i="2" s="1"/>
  <c r="G194" i="2" s="1"/>
  <c r="G206" i="2" s="1"/>
  <c r="G218" i="2" s="1"/>
  <c r="G230" i="2" s="1"/>
  <c r="G242" i="2" s="1"/>
  <c r="H13" i="2"/>
  <c r="G13" i="2"/>
  <c r="G25" i="2" s="1"/>
  <c r="G37" i="2" s="1"/>
  <c r="G49" i="2" s="1"/>
  <c r="G61" i="2" s="1"/>
  <c r="G73" i="2" s="1"/>
  <c r="G85" i="2" s="1"/>
  <c r="G97" i="2" s="1"/>
  <c r="G109" i="2" s="1"/>
  <c r="G121" i="2" s="1"/>
  <c r="G133" i="2" s="1"/>
  <c r="G145" i="2" s="1"/>
  <c r="G157" i="2" s="1"/>
  <c r="G169" i="2" s="1"/>
  <c r="G181" i="2" s="1"/>
  <c r="G193" i="2" s="1"/>
  <c r="G205" i="2" s="1"/>
  <c r="G217" i="2" s="1"/>
  <c r="G229" i="2" s="1"/>
  <c r="G241" i="2" s="1"/>
  <c r="H12" i="2"/>
  <c r="H24" i="2" s="1"/>
  <c r="G12" i="2"/>
  <c r="G24" i="2" s="1"/>
  <c r="G36" i="2" s="1"/>
  <c r="G48" i="2" s="1"/>
  <c r="G60" i="2" s="1"/>
  <c r="G72" i="2" s="1"/>
  <c r="G84" i="2" s="1"/>
  <c r="G96" i="2" s="1"/>
  <c r="G108" i="2" s="1"/>
  <c r="G120" i="2" s="1"/>
  <c r="G132" i="2" s="1"/>
  <c r="G144" i="2" s="1"/>
  <c r="G156" i="2" s="1"/>
  <c r="G168" i="2" s="1"/>
  <c r="G180" i="2" s="1"/>
  <c r="G192" i="2" s="1"/>
  <c r="G204" i="2" s="1"/>
  <c r="G216" i="2" s="1"/>
  <c r="G228" i="2" s="1"/>
  <c r="G240" i="2" s="1"/>
  <c r="H11" i="2"/>
  <c r="G1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B214" i="2"/>
  <c r="D214" i="2" s="1"/>
  <c r="B213" i="2"/>
  <c r="D213" i="2" s="1"/>
  <c r="B212" i="2"/>
  <c r="D212" i="2" s="1"/>
  <c r="B211" i="2"/>
  <c r="D211" i="2" s="1"/>
  <c r="B210" i="2"/>
  <c r="D210" i="2" s="1"/>
  <c r="B209" i="2"/>
  <c r="D209" i="2" s="1"/>
  <c r="B208" i="2"/>
  <c r="D208" i="2" s="1"/>
  <c r="B207" i="2"/>
  <c r="D207" i="2" s="1"/>
  <c r="B206" i="2"/>
  <c r="D206" i="2" s="1"/>
  <c r="B205" i="2"/>
  <c r="B204" i="2"/>
  <c r="D204" i="2" s="1"/>
  <c r="B203" i="2"/>
  <c r="D203" i="2" s="1"/>
  <c r="B202" i="2"/>
  <c r="D202" i="2" s="1"/>
  <c r="B201" i="2"/>
  <c r="D201" i="2" s="1"/>
  <c r="B200" i="2"/>
  <c r="D200" i="2" s="1"/>
  <c r="B199" i="2"/>
  <c r="D199" i="2" s="1"/>
  <c r="B198" i="2"/>
  <c r="D198" i="2" s="1"/>
  <c r="B197" i="2"/>
  <c r="D197" i="2" s="1"/>
  <c r="B196" i="2"/>
  <c r="D196" i="2" s="1"/>
  <c r="B195" i="2"/>
  <c r="D195" i="2" s="1"/>
  <c r="B194" i="2"/>
  <c r="D194" i="2" s="1"/>
  <c r="B193" i="2"/>
  <c r="B192" i="2"/>
  <c r="D192" i="2" s="1"/>
  <c r="B191" i="2"/>
  <c r="D191" i="2" s="1"/>
  <c r="B190" i="2"/>
  <c r="D190" i="2" s="1"/>
  <c r="B189" i="2"/>
  <c r="D189" i="2" s="1"/>
  <c r="B188" i="2"/>
  <c r="D188" i="2" s="1"/>
  <c r="B187" i="2"/>
  <c r="D187" i="2" s="1"/>
  <c r="B186" i="2"/>
  <c r="D186" i="2" s="1"/>
  <c r="B185" i="2"/>
  <c r="D185" i="2" s="1"/>
  <c r="B184" i="2"/>
  <c r="D184" i="2" s="1"/>
  <c r="B183" i="2"/>
  <c r="D183" i="2" s="1"/>
  <c r="B182" i="2"/>
  <c r="D182" i="2" s="1"/>
  <c r="B181" i="2"/>
  <c r="B180" i="2"/>
  <c r="D180" i="2" s="1"/>
  <c r="B179" i="2"/>
  <c r="D179" i="2" s="1"/>
  <c r="B178" i="2"/>
  <c r="D178" i="2" s="1"/>
  <c r="B177" i="2"/>
  <c r="D177" i="2" s="1"/>
  <c r="B176" i="2"/>
  <c r="D176" i="2" s="1"/>
  <c r="B175" i="2"/>
  <c r="D175" i="2" s="1"/>
  <c r="B174" i="2"/>
  <c r="D174" i="2" s="1"/>
  <c r="B173" i="2"/>
  <c r="D173" i="2" s="1"/>
  <c r="B172" i="2"/>
  <c r="D172" i="2" s="1"/>
  <c r="B171" i="2"/>
  <c r="D171" i="2" s="1"/>
  <c r="B170" i="2"/>
  <c r="D170" i="2" s="1"/>
  <c r="B169" i="2"/>
  <c r="B168" i="2"/>
  <c r="D168" i="2" s="1"/>
  <c r="B167" i="2"/>
  <c r="D167" i="2" s="1"/>
  <c r="B166" i="2"/>
  <c r="D166" i="2" s="1"/>
  <c r="B165" i="2"/>
  <c r="D165" i="2" s="1"/>
  <c r="B164" i="2"/>
  <c r="D164" i="2" s="1"/>
  <c r="B163" i="2"/>
  <c r="D163" i="2" s="1"/>
  <c r="B162" i="2"/>
  <c r="D162" i="2" s="1"/>
  <c r="B161" i="2"/>
  <c r="D161" i="2" s="1"/>
  <c r="B160" i="2"/>
  <c r="D160" i="2" s="1"/>
  <c r="B159" i="2"/>
  <c r="D159" i="2" s="1"/>
  <c r="B158" i="2"/>
  <c r="D158" i="2" s="1"/>
  <c r="B157" i="2"/>
  <c r="B156" i="2"/>
  <c r="D156" i="2" s="1"/>
  <c r="B155" i="2"/>
  <c r="D155" i="2" s="1"/>
  <c r="B154" i="2"/>
  <c r="D154" i="2" s="1"/>
  <c r="B153" i="2"/>
  <c r="D153" i="2" s="1"/>
  <c r="B152" i="2"/>
  <c r="D152" i="2" s="1"/>
  <c r="B151" i="2"/>
  <c r="D151" i="2" s="1"/>
  <c r="B150" i="2"/>
  <c r="D150" i="2" s="1"/>
  <c r="B149" i="2"/>
  <c r="D149" i="2" s="1"/>
  <c r="B148" i="2"/>
  <c r="D148" i="2" s="1"/>
  <c r="B147" i="2"/>
  <c r="D147" i="2" s="1"/>
  <c r="B146" i="2"/>
  <c r="D146" i="2" s="1"/>
  <c r="B145" i="2"/>
  <c r="B144" i="2"/>
  <c r="D144" i="2" s="1"/>
  <c r="B143" i="2"/>
  <c r="D143" i="2" s="1"/>
  <c r="B142" i="2"/>
  <c r="D142" i="2" s="1"/>
  <c r="B141" i="2"/>
  <c r="D141" i="2" s="1"/>
  <c r="B140" i="2"/>
  <c r="D140" i="2" s="1"/>
  <c r="B139" i="2"/>
  <c r="D139" i="2" s="1"/>
  <c r="B138" i="2"/>
  <c r="D138" i="2" s="1"/>
  <c r="B137" i="2"/>
  <c r="D137" i="2" s="1"/>
  <c r="B136" i="2"/>
  <c r="D136" i="2" s="1"/>
  <c r="B135" i="2"/>
  <c r="D135" i="2" s="1"/>
  <c r="B134" i="2"/>
  <c r="D134" i="2" s="1"/>
  <c r="B133" i="2"/>
  <c r="B132" i="2"/>
  <c r="D132" i="2" s="1"/>
  <c r="B131" i="2"/>
  <c r="D131" i="2" s="1"/>
  <c r="B130" i="2"/>
  <c r="D130" i="2" s="1"/>
  <c r="B129" i="2"/>
  <c r="D129" i="2" s="1"/>
  <c r="B128" i="2"/>
  <c r="D128" i="2" s="1"/>
  <c r="B127" i="2"/>
  <c r="D127" i="2" s="1"/>
  <c r="B126" i="2"/>
  <c r="D126" i="2" s="1"/>
  <c r="B125" i="2"/>
  <c r="D125" i="2" s="1"/>
  <c r="B124" i="2"/>
  <c r="D124" i="2" s="1"/>
  <c r="B123" i="2"/>
  <c r="D123" i="2" s="1"/>
  <c r="B122" i="2"/>
  <c r="D122" i="2" s="1"/>
  <c r="B121" i="2"/>
  <c r="B120" i="2"/>
  <c r="D120" i="2" s="1"/>
  <c r="B119" i="2"/>
  <c r="D119" i="2" s="1"/>
  <c r="B118" i="2"/>
  <c r="D118" i="2" s="1"/>
  <c r="B117" i="2"/>
  <c r="D117" i="2" s="1"/>
  <c r="B116" i="2"/>
  <c r="D116" i="2" s="1"/>
  <c r="B115" i="2"/>
  <c r="D115" i="2" s="1"/>
  <c r="B114" i="2"/>
  <c r="D114" i="2" s="1"/>
  <c r="B113" i="2"/>
  <c r="D113" i="2" s="1"/>
  <c r="B112" i="2"/>
  <c r="D112" i="2" s="1"/>
  <c r="B111" i="2"/>
  <c r="D111" i="2" s="1"/>
  <c r="B110" i="2"/>
  <c r="D110" i="2" s="1"/>
  <c r="B109" i="2"/>
  <c r="B108" i="2"/>
  <c r="D108" i="2" s="1"/>
  <c r="B107" i="2"/>
  <c r="D107" i="2" s="1"/>
  <c r="B106" i="2"/>
  <c r="D106" i="2" s="1"/>
  <c r="B105" i="2"/>
  <c r="D105" i="2" s="1"/>
  <c r="B104" i="2"/>
  <c r="D104" i="2" s="1"/>
  <c r="B103" i="2"/>
  <c r="D103" i="2" s="1"/>
  <c r="B102" i="2"/>
  <c r="D102" i="2" s="1"/>
  <c r="B101" i="2"/>
  <c r="D101" i="2" s="1"/>
  <c r="B100" i="2"/>
  <c r="D100" i="2" s="1"/>
  <c r="B99" i="2"/>
  <c r="D99" i="2" s="1"/>
  <c r="B98" i="2"/>
  <c r="D98" i="2" s="1"/>
  <c r="B97" i="2"/>
  <c r="D97" i="2" s="1"/>
  <c r="B96" i="2"/>
  <c r="D96" i="2" s="1"/>
  <c r="B95" i="2"/>
  <c r="D95" i="2" s="1"/>
  <c r="B94" i="2"/>
  <c r="D94" i="2" s="1"/>
  <c r="B93" i="2"/>
  <c r="D93" i="2" s="1"/>
  <c r="B92" i="2"/>
  <c r="D92" i="2" s="1"/>
  <c r="B91" i="2"/>
  <c r="D91" i="2" s="1"/>
  <c r="B90" i="2"/>
  <c r="D90" i="2" s="1"/>
  <c r="B89" i="2"/>
  <c r="D89" i="2" s="1"/>
  <c r="B88" i="2"/>
  <c r="D88" i="2" s="1"/>
  <c r="B87" i="2"/>
  <c r="D87" i="2" s="1"/>
  <c r="B86" i="2"/>
  <c r="D86" i="2" s="1"/>
  <c r="B85" i="2"/>
  <c r="D85" i="2" s="1"/>
  <c r="B84" i="2"/>
  <c r="D84" i="2" s="1"/>
  <c r="B83" i="2"/>
  <c r="D83" i="2" s="1"/>
  <c r="B82" i="2"/>
  <c r="D82" i="2" s="1"/>
  <c r="B81" i="2"/>
  <c r="D81" i="2" s="1"/>
  <c r="B80" i="2"/>
  <c r="D80" i="2" s="1"/>
  <c r="B79" i="2"/>
  <c r="D79" i="2" s="1"/>
  <c r="B78" i="2"/>
  <c r="D78" i="2" s="1"/>
  <c r="B77" i="2"/>
  <c r="D77" i="2" s="1"/>
  <c r="B76" i="2"/>
  <c r="D76" i="2" s="1"/>
  <c r="B75" i="2"/>
  <c r="D75" i="2" s="1"/>
  <c r="B74" i="2"/>
  <c r="D74" i="2" s="1"/>
  <c r="B73" i="2"/>
  <c r="D73" i="2" s="1"/>
  <c r="B72" i="2"/>
  <c r="D72" i="2" s="1"/>
  <c r="B71" i="2"/>
  <c r="D71" i="2" s="1"/>
  <c r="B70" i="2"/>
  <c r="D70" i="2" s="1"/>
  <c r="B69" i="2"/>
  <c r="D69" i="2" s="1"/>
  <c r="B68" i="2"/>
  <c r="D68" i="2" s="1"/>
  <c r="B67" i="2"/>
  <c r="D67" i="2" s="1"/>
  <c r="B66" i="2"/>
  <c r="D66" i="2" s="1"/>
  <c r="B65" i="2"/>
  <c r="D65" i="2" s="1"/>
  <c r="B64" i="2"/>
  <c r="D64" i="2" s="1"/>
  <c r="B63" i="2"/>
  <c r="D63" i="2" s="1"/>
  <c r="B62" i="2"/>
  <c r="D62" i="2" s="1"/>
  <c r="B61" i="2"/>
  <c r="D61" i="2" s="1"/>
  <c r="B60" i="2"/>
  <c r="D60" i="2" s="1"/>
  <c r="B59" i="2"/>
  <c r="D59" i="2" s="1"/>
  <c r="B58" i="2"/>
  <c r="D58" i="2" s="1"/>
  <c r="B57" i="2"/>
  <c r="D57" i="2" s="1"/>
  <c r="B56" i="2"/>
  <c r="D56" i="2" s="1"/>
  <c r="B55" i="2"/>
  <c r="D55" i="2" s="1"/>
  <c r="B54" i="2"/>
  <c r="D54" i="2" s="1"/>
  <c r="B53" i="2"/>
  <c r="D53" i="2" s="1"/>
  <c r="B52" i="2"/>
  <c r="D52" i="2" s="1"/>
  <c r="B51" i="2"/>
  <c r="D51" i="2" s="1"/>
  <c r="B50" i="2"/>
  <c r="D50" i="2" s="1"/>
  <c r="B49" i="2"/>
  <c r="D49" i="2" s="1"/>
  <c r="B48" i="2"/>
  <c r="D48" i="2" s="1"/>
  <c r="B47" i="2"/>
  <c r="D47" i="2" s="1"/>
  <c r="B46" i="2"/>
  <c r="D46" i="2" s="1"/>
  <c r="B45" i="2"/>
  <c r="D45" i="2" s="1"/>
  <c r="B44" i="2"/>
  <c r="D44" i="2" s="1"/>
  <c r="B43" i="2"/>
  <c r="D43" i="2" s="1"/>
  <c r="B42" i="2"/>
  <c r="D42" i="2" s="1"/>
  <c r="B41" i="2"/>
  <c r="D41" i="2" s="1"/>
  <c r="B40" i="2"/>
  <c r="D40" i="2" s="1"/>
  <c r="B39" i="2"/>
  <c r="D39" i="2" s="1"/>
  <c r="B38" i="2"/>
  <c r="D38" i="2" s="1"/>
  <c r="B37" i="2"/>
  <c r="D37" i="2" s="1"/>
  <c r="B36" i="2"/>
  <c r="D36" i="2" s="1"/>
  <c r="B35" i="2"/>
  <c r="D35" i="2" s="1"/>
  <c r="B34" i="2"/>
  <c r="D34" i="2" s="1"/>
  <c r="B33" i="2"/>
  <c r="D33" i="2" s="1"/>
  <c r="B32" i="2"/>
  <c r="D32" i="2" s="1"/>
  <c r="B31" i="2"/>
  <c r="D31" i="2" s="1"/>
  <c r="B30" i="2"/>
  <c r="D30" i="2" s="1"/>
  <c r="B29" i="2"/>
  <c r="D29" i="2" s="1"/>
  <c r="B28" i="2"/>
  <c r="D28" i="2" s="1"/>
  <c r="B27" i="2"/>
  <c r="D27" i="2" s="1"/>
  <c r="B26" i="2"/>
  <c r="D26" i="2" s="1"/>
  <c r="B25" i="2"/>
  <c r="D25" i="2" s="1"/>
  <c r="B24" i="2"/>
  <c r="D24" i="2" s="1"/>
  <c r="B23" i="2"/>
  <c r="D23" i="2" s="1"/>
  <c r="B22" i="2"/>
  <c r="D22" i="2" s="1"/>
  <c r="B21" i="2"/>
  <c r="D21" i="2" s="1"/>
  <c r="B20" i="2"/>
  <c r="D20" i="2" s="1"/>
  <c r="B19" i="2"/>
  <c r="D19" i="2" s="1"/>
  <c r="B18" i="2"/>
  <c r="D18" i="2" s="1"/>
  <c r="B17" i="2"/>
  <c r="D17" i="2" s="1"/>
  <c r="B16" i="2"/>
  <c r="D16" i="2" s="1"/>
  <c r="B15" i="2"/>
  <c r="D15" i="2" s="1"/>
  <c r="B14" i="2"/>
  <c r="D14" i="2" s="1"/>
  <c r="B13" i="2"/>
  <c r="D13" i="2" s="1"/>
  <c r="B12" i="2"/>
  <c r="D12" i="2" s="1"/>
  <c r="S12" i="2" s="1"/>
  <c r="B11" i="2"/>
  <c r="D11" i="2" s="1"/>
  <c r="C280" i="2"/>
  <c r="B280" i="2"/>
  <c r="C279" i="2"/>
  <c r="B279" i="2"/>
  <c r="C278" i="2"/>
  <c r="B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B280" i="1"/>
  <c r="B279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D8" i="1"/>
  <c r="C282" i="2" l="1"/>
  <c r="L188" i="2"/>
  <c r="L136" i="2"/>
  <c r="L140" i="2"/>
  <c r="L144" i="2"/>
  <c r="L272" i="2" s="1"/>
  <c r="L148" i="2"/>
  <c r="L152" i="2"/>
  <c r="N122" i="3"/>
  <c r="N124" i="3"/>
  <c r="M126" i="3"/>
  <c r="M127" i="3"/>
  <c r="N129" i="3"/>
  <c r="N130" i="3"/>
  <c r="M132" i="3"/>
  <c r="L138" i="2"/>
  <c r="L142" i="2"/>
  <c r="L146" i="2"/>
  <c r="L150" i="2"/>
  <c r="M125" i="3"/>
  <c r="M128" i="3"/>
  <c r="N131" i="3"/>
  <c r="L135" i="2"/>
  <c r="L139" i="2"/>
  <c r="L143" i="2"/>
  <c r="L147" i="2"/>
  <c r="L151" i="2"/>
  <c r="N123" i="3"/>
  <c r="N125" i="3"/>
  <c r="N128" i="3"/>
  <c r="M129" i="3"/>
  <c r="M130" i="3"/>
  <c r="L125" i="2"/>
  <c r="L129" i="2"/>
  <c r="L133" i="2"/>
  <c r="L271" i="2" s="1"/>
  <c r="M121" i="3"/>
  <c r="M141" i="3" s="1"/>
  <c r="M122" i="3"/>
  <c r="L130" i="3"/>
  <c r="L127" i="2"/>
  <c r="L270" i="2" s="1"/>
  <c r="L131" i="2"/>
  <c r="L126" i="3"/>
  <c r="L124" i="2"/>
  <c r="L128" i="2"/>
  <c r="L132" i="2"/>
  <c r="L127" i="3"/>
  <c r="L129" i="3"/>
  <c r="L131" i="3"/>
  <c r="L132" i="3"/>
  <c r="R132" i="3"/>
  <c r="R121" i="3"/>
  <c r="R141" i="3" s="1"/>
  <c r="R124" i="3"/>
  <c r="R125" i="3"/>
  <c r="R126" i="3"/>
  <c r="L194" i="2"/>
  <c r="L198" i="2"/>
  <c r="L189" i="2"/>
  <c r="R122" i="3"/>
  <c r="R142" i="3" s="1"/>
  <c r="Q130" i="3"/>
  <c r="Q131" i="3"/>
  <c r="L197" i="2"/>
  <c r="L191" i="2"/>
  <c r="L195" i="2"/>
  <c r="L190" i="2"/>
  <c r="R123" i="3"/>
  <c r="R127" i="3"/>
  <c r="Q132" i="3"/>
  <c r="L193" i="2"/>
  <c r="L192" i="2"/>
  <c r="L196" i="2"/>
  <c r="L187" i="2"/>
  <c r="Q129" i="3"/>
  <c r="I16" i="3"/>
  <c r="I17" i="3" s="1"/>
  <c r="I132" i="3"/>
  <c r="L86" i="2"/>
  <c r="L77" i="2"/>
  <c r="L81" i="2"/>
  <c r="I124" i="3"/>
  <c r="H127" i="3"/>
  <c r="H129" i="3"/>
  <c r="H131" i="3"/>
  <c r="H132" i="3"/>
  <c r="L83" i="2"/>
  <c r="L87" i="2"/>
  <c r="L78" i="2"/>
  <c r="L82" i="2"/>
  <c r="H130" i="3"/>
  <c r="L79" i="2"/>
  <c r="I125" i="3"/>
  <c r="H128" i="3"/>
  <c r="L84" i="2"/>
  <c r="L88" i="2"/>
  <c r="L85" i="2"/>
  <c r="L80" i="2"/>
  <c r="I121" i="3"/>
  <c r="I141" i="3" s="1"/>
  <c r="I122" i="3"/>
  <c r="I142" i="3" s="1"/>
  <c r="I123" i="3"/>
  <c r="L67" i="2"/>
  <c r="L74" i="2"/>
  <c r="H125" i="3"/>
  <c r="G129" i="3"/>
  <c r="L65" i="2"/>
  <c r="L69" i="2"/>
  <c r="L72" i="2"/>
  <c r="H122" i="3"/>
  <c r="G130" i="3"/>
  <c r="G131" i="3"/>
  <c r="H124" i="3"/>
  <c r="L66" i="2"/>
  <c r="L70" i="2"/>
  <c r="L73" i="2"/>
  <c r="H123" i="3"/>
  <c r="G127" i="3"/>
  <c r="G132" i="3"/>
  <c r="L44" i="2"/>
  <c r="L48" i="2"/>
  <c r="L52" i="2"/>
  <c r="L56" i="2"/>
  <c r="L60" i="2"/>
  <c r="F121" i="3"/>
  <c r="F141" i="3" s="1"/>
  <c r="G122" i="3"/>
  <c r="F126" i="3"/>
  <c r="E130" i="3"/>
  <c r="E132" i="3"/>
  <c r="L61" i="2"/>
  <c r="G121" i="3"/>
  <c r="G141" i="3" s="1"/>
  <c r="F123" i="3"/>
  <c r="F124" i="3"/>
  <c r="F128" i="3"/>
  <c r="F129" i="3"/>
  <c r="E131" i="3"/>
  <c r="L43" i="2"/>
  <c r="L47" i="2"/>
  <c r="L264" i="2" s="1"/>
  <c r="L51" i="2"/>
  <c r="L55" i="2"/>
  <c r="L59" i="2"/>
  <c r="F122" i="3"/>
  <c r="G123" i="3"/>
  <c r="F127" i="3"/>
  <c r="F131" i="3"/>
  <c r="L28" i="2"/>
  <c r="L32" i="2"/>
  <c r="L36" i="2"/>
  <c r="L30" i="2"/>
  <c r="L34" i="2"/>
  <c r="L38" i="2"/>
  <c r="E125" i="3"/>
  <c r="D126" i="3"/>
  <c r="D127" i="3"/>
  <c r="D128" i="3"/>
  <c r="D131" i="3"/>
  <c r="L27" i="2"/>
  <c r="L31" i="2"/>
  <c r="L35" i="2"/>
  <c r="L39" i="2"/>
  <c r="D129" i="3"/>
  <c r="D130" i="3"/>
  <c r="E121" i="3"/>
  <c r="E141" i="3" s="1"/>
  <c r="E122" i="3"/>
  <c r="E123" i="3"/>
  <c r="L29" i="2"/>
  <c r="L33" i="2"/>
  <c r="L37" i="2"/>
  <c r="E124" i="3"/>
  <c r="D125" i="3"/>
  <c r="D132" i="3"/>
  <c r="L18" i="2"/>
  <c r="L22" i="2"/>
  <c r="D123" i="3"/>
  <c r="C128" i="3"/>
  <c r="L20" i="2"/>
  <c r="L24" i="2"/>
  <c r="D121" i="3"/>
  <c r="D141" i="3" s="1"/>
  <c r="D142" i="3" s="1"/>
  <c r="C130" i="3"/>
  <c r="C131" i="3"/>
  <c r="C132" i="3"/>
  <c r="L17" i="2"/>
  <c r="L261" i="2" s="1"/>
  <c r="L21" i="2"/>
  <c r="D122" i="3"/>
  <c r="C127" i="3"/>
  <c r="R131" i="3"/>
  <c r="L200" i="2"/>
  <c r="S11" i="3"/>
  <c r="L201" i="2"/>
  <c r="R130" i="3"/>
  <c r="DV262" i="2"/>
  <c r="DV264" i="2"/>
  <c r="DV265" i="2"/>
  <c r="DV266" i="2"/>
  <c r="DV267" i="2"/>
  <c r="DV268" i="2"/>
  <c r="DV269" i="2"/>
  <c r="DV270" i="2"/>
  <c r="DV271" i="2"/>
  <c r="DV272" i="2"/>
  <c r="DV273" i="2"/>
  <c r="DV274" i="2"/>
  <c r="DV275" i="2"/>
  <c r="DV276" i="2"/>
  <c r="DV14" i="2"/>
  <c r="DV261" i="2" s="1"/>
  <c r="DV263" i="2"/>
  <c r="DW11" i="2"/>
  <c r="AK198" i="2"/>
  <c r="AK213" i="2"/>
  <c r="R11" i="2"/>
  <c r="DM11" i="2" s="1"/>
  <c r="DJ11" i="2"/>
  <c r="CE59" i="2"/>
  <c r="CE264" i="2"/>
  <c r="U105" i="4"/>
  <c r="U105" i="5"/>
  <c r="U185" i="5" s="1"/>
  <c r="T106" i="4"/>
  <c r="T106" i="5"/>
  <c r="T186" i="5" s="1"/>
  <c r="V102" i="4"/>
  <c r="V102" i="5"/>
  <c r="V182" i="5" s="1"/>
  <c r="T101" i="4"/>
  <c r="T101" i="5"/>
  <c r="T181" i="5" s="1"/>
  <c r="T109" i="4"/>
  <c r="T109" i="5"/>
  <c r="T189" i="5" s="1"/>
  <c r="U109" i="4"/>
  <c r="U109" i="5"/>
  <c r="U189" i="5" s="1"/>
  <c r="V105" i="4"/>
  <c r="V105" i="5"/>
  <c r="V185" i="5" s="1"/>
  <c r="T102" i="4"/>
  <c r="T102" i="5"/>
  <c r="T182" i="5" s="1"/>
  <c r="U102" i="4"/>
  <c r="U102" i="5"/>
  <c r="U182" i="5" s="1"/>
  <c r="U110" i="4"/>
  <c r="U110" i="5"/>
  <c r="U190" i="5" s="1"/>
  <c r="V106" i="4"/>
  <c r="V106" i="5"/>
  <c r="V186" i="5" s="1"/>
  <c r="T103" i="4"/>
  <c r="T103" i="5"/>
  <c r="T183" i="5" s="1"/>
  <c r="T107" i="4"/>
  <c r="T107" i="5"/>
  <c r="T187" i="5" s="1"/>
  <c r="T111" i="4"/>
  <c r="T111" i="5"/>
  <c r="T191" i="5" s="1"/>
  <c r="U103" i="4"/>
  <c r="U103" i="5"/>
  <c r="U183" i="5" s="1"/>
  <c r="U107" i="4"/>
  <c r="U107" i="5"/>
  <c r="U187" i="5" s="1"/>
  <c r="U111" i="4"/>
  <c r="U111" i="5"/>
  <c r="U191" i="5" s="1"/>
  <c r="V103" i="4"/>
  <c r="V103" i="5"/>
  <c r="V183" i="5" s="1"/>
  <c r="V107" i="4"/>
  <c r="V107" i="5"/>
  <c r="V187" i="5" s="1"/>
  <c r="V111" i="4"/>
  <c r="V111" i="5"/>
  <c r="V191" i="5" s="1"/>
  <c r="T105" i="4"/>
  <c r="T105" i="5"/>
  <c r="T185" i="5" s="1"/>
  <c r="U101" i="4"/>
  <c r="U101" i="5"/>
  <c r="U181" i="5" s="1"/>
  <c r="V101" i="4"/>
  <c r="V101" i="5"/>
  <c r="V181" i="5" s="1"/>
  <c r="V109" i="4"/>
  <c r="V109" i="5"/>
  <c r="V189" i="5" s="1"/>
  <c r="T110" i="4"/>
  <c r="T110" i="5"/>
  <c r="T190" i="5" s="1"/>
  <c r="U106" i="4"/>
  <c r="U106" i="5"/>
  <c r="U186" i="5" s="1"/>
  <c r="V110" i="4"/>
  <c r="V110" i="5"/>
  <c r="V190" i="5" s="1"/>
  <c r="T104" i="4"/>
  <c r="T104" i="5"/>
  <c r="T184" i="5" s="1"/>
  <c r="T108" i="4"/>
  <c r="T108" i="5"/>
  <c r="T188" i="5" s="1"/>
  <c r="T112" i="4"/>
  <c r="T112" i="5"/>
  <c r="T192" i="5" s="1"/>
  <c r="U104" i="4"/>
  <c r="U104" i="5"/>
  <c r="U184" i="5" s="1"/>
  <c r="U108" i="4"/>
  <c r="U108" i="5"/>
  <c r="U188" i="5" s="1"/>
  <c r="U112" i="4"/>
  <c r="U112" i="5"/>
  <c r="U192" i="5" s="1"/>
  <c r="V104" i="4"/>
  <c r="V104" i="5"/>
  <c r="V184" i="5" s="1"/>
  <c r="V108" i="4"/>
  <c r="V108" i="5"/>
  <c r="V188" i="5" s="1"/>
  <c r="V112" i="4"/>
  <c r="V112" i="5"/>
  <c r="V192" i="5" s="1"/>
  <c r="AK116" i="2"/>
  <c r="I21" i="2"/>
  <c r="I14" i="2"/>
  <c r="I18" i="2"/>
  <c r="I22" i="2"/>
  <c r="G261" i="2"/>
  <c r="BO111" i="2"/>
  <c r="BO119" i="2"/>
  <c r="D124" i="4"/>
  <c r="C127" i="4"/>
  <c r="BB266" i="2"/>
  <c r="BB270" i="2"/>
  <c r="BB274" i="2"/>
  <c r="AK83" i="2"/>
  <c r="AK106" i="2"/>
  <c r="AO116" i="2"/>
  <c r="AK192" i="2"/>
  <c r="AO19" i="2"/>
  <c r="BB263" i="2"/>
  <c r="BB264" i="2"/>
  <c r="BB265" i="2"/>
  <c r="BB267" i="2"/>
  <c r="BB268" i="2"/>
  <c r="BB269" i="2"/>
  <c r="BB271" i="2"/>
  <c r="BB272" i="2"/>
  <c r="BB273" i="2"/>
  <c r="BB275" i="2"/>
  <c r="BB276" i="2"/>
  <c r="BI280" i="2"/>
  <c r="BP261" i="2"/>
  <c r="BP262" i="2"/>
  <c r="BP274" i="2"/>
  <c r="BP270" i="2"/>
  <c r="L17" i="4"/>
  <c r="L18" i="4" s="1"/>
  <c r="L19" i="4" s="1"/>
  <c r="L125" i="4"/>
  <c r="BO88" i="2"/>
  <c r="BO90" i="2"/>
  <c r="BO92" i="2"/>
  <c r="BO94" i="2"/>
  <c r="BO96" i="2"/>
  <c r="BO98" i="2"/>
  <c r="BO100" i="2"/>
  <c r="BO102" i="2"/>
  <c r="BO104" i="2"/>
  <c r="BO109" i="2"/>
  <c r="BO117" i="2"/>
  <c r="J122" i="4"/>
  <c r="J142" i="4" s="1"/>
  <c r="BO107" i="2"/>
  <c r="BO115" i="2"/>
  <c r="BO123" i="2"/>
  <c r="K126" i="4"/>
  <c r="J121" i="4"/>
  <c r="J141" i="4" s="1"/>
  <c r="L126" i="4"/>
  <c r="BO89" i="2"/>
  <c r="BO91" i="2"/>
  <c r="BO93" i="2"/>
  <c r="BO95" i="2"/>
  <c r="BO97" i="2"/>
  <c r="BO99" i="2"/>
  <c r="BO101" i="2"/>
  <c r="BO103" i="2"/>
  <c r="BO105" i="2"/>
  <c r="BO113" i="2"/>
  <c r="BO121" i="2"/>
  <c r="BP265" i="2"/>
  <c r="BP264" i="2"/>
  <c r="BP263" i="2"/>
  <c r="BO13" i="2"/>
  <c r="BO15" i="2"/>
  <c r="BO17" i="2"/>
  <c r="BO19" i="2"/>
  <c r="BO21" i="2"/>
  <c r="BO23" i="2"/>
  <c r="BO25" i="2"/>
  <c r="BO27" i="2"/>
  <c r="BO29" i="2"/>
  <c r="BO31" i="2"/>
  <c r="BO33" i="2"/>
  <c r="BO35" i="2"/>
  <c r="BO37" i="2"/>
  <c r="BO39" i="2"/>
  <c r="BO41" i="2"/>
  <c r="BO43" i="2"/>
  <c r="BO45" i="2"/>
  <c r="BO47" i="2"/>
  <c r="BO49" i="2"/>
  <c r="BO51" i="2"/>
  <c r="BO53" i="2"/>
  <c r="BO55" i="2"/>
  <c r="BO57" i="2"/>
  <c r="C126" i="4"/>
  <c r="E127" i="4"/>
  <c r="BO12" i="2"/>
  <c r="BO14" i="2"/>
  <c r="BO16" i="2"/>
  <c r="BO18" i="2"/>
  <c r="BO20" i="2"/>
  <c r="BO22" i="2"/>
  <c r="BO24" i="2"/>
  <c r="BO26" i="2"/>
  <c r="BO28" i="2"/>
  <c r="BO30" i="2"/>
  <c r="BO32" i="2"/>
  <c r="BO34" i="2"/>
  <c r="BO36" i="2"/>
  <c r="BO38" i="2"/>
  <c r="BO40" i="2"/>
  <c r="BO42" i="2"/>
  <c r="BO44" i="2"/>
  <c r="BO46" i="2"/>
  <c r="BO48" i="2"/>
  <c r="BO50" i="2"/>
  <c r="BO52" i="2"/>
  <c r="BO54" i="2"/>
  <c r="BO56" i="2"/>
  <c r="BO58" i="2"/>
  <c r="D125" i="4"/>
  <c r="E128" i="4"/>
  <c r="BB261" i="2"/>
  <c r="BI262" i="2"/>
  <c r="BI274" i="2"/>
  <c r="BI265" i="2"/>
  <c r="BI269" i="2"/>
  <c r="BI273" i="2"/>
  <c r="BI277" i="2"/>
  <c r="BI266" i="2"/>
  <c r="BI278" i="2"/>
  <c r="BI263" i="2"/>
  <c r="BI267" i="2"/>
  <c r="BI271" i="2"/>
  <c r="BI275" i="2"/>
  <c r="BI279" i="2"/>
  <c r="BI270" i="2"/>
  <c r="BI264" i="2"/>
  <c r="BI268" i="2"/>
  <c r="BI272" i="2"/>
  <c r="BI276" i="2"/>
  <c r="BB262" i="2"/>
  <c r="BP266" i="2"/>
  <c r="BP267" i="2"/>
  <c r="BP268" i="2"/>
  <c r="BP271" i="2"/>
  <c r="BP272" i="2"/>
  <c r="BP275" i="2"/>
  <c r="BP276" i="2"/>
  <c r="BP277" i="2"/>
  <c r="BP278" i="2"/>
  <c r="BP279" i="2"/>
  <c r="BP280" i="2"/>
  <c r="BP269" i="2"/>
  <c r="BP273" i="2"/>
  <c r="BU11" i="2"/>
  <c r="BO106" i="2"/>
  <c r="BO108" i="2"/>
  <c r="BO110" i="2"/>
  <c r="BO112" i="2"/>
  <c r="BO114" i="2"/>
  <c r="BO116" i="2"/>
  <c r="BO118" i="2"/>
  <c r="BO120" i="2"/>
  <c r="BO122" i="2"/>
  <c r="BO124" i="2"/>
  <c r="BO126" i="2"/>
  <c r="G12" i="4"/>
  <c r="BO59" i="2"/>
  <c r="BO175" i="2"/>
  <c r="P20" i="4"/>
  <c r="BO172" i="2"/>
  <c r="AJ19" i="2"/>
  <c r="AK108" i="2"/>
  <c r="AO132" i="2"/>
  <c r="AJ143" i="2"/>
  <c r="AH146" i="2"/>
  <c r="AL146" i="2" s="1"/>
  <c r="AO171" i="2"/>
  <c r="AJ174" i="2"/>
  <c r="AK194" i="2"/>
  <c r="AI82" i="2"/>
  <c r="AM82" i="2" s="1"/>
  <c r="AJ151" i="2"/>
  <c r="AJ175" i="2"/>
  <c r="AO11" i="2"/>
  <c r="AK82" i="2"/>
  <c r="AK132" i="2"/>
  <c r="AH187" i="2"/>
  <c r="AL187" i="2" s="1"/>
  <c r="S77" i="2"/>
  <c r="BC77" i="2" s="1"/>
  <c r="AH84" i="2"/>
  <c r="AL84" i="2" s="1"/>
  <c r="AK84" i="2"/>
  <c r="AI84" i="2"/>
  <c r="S19" i="2"/>
  <c r="BC19" i="2" s="1"/>
  <c r="S23" i="2"/>
  <c r="S31" i="2"/>
  <c r="BC31" i="2" s="1"/>
  <c r="S35" i="2"/>
  <c r="S43" i="2"/>
  <c r="BC43" i="2" s="1"/>
  <c r="S47" i="2"/>
  <c r="S51" i="2"/>
  <c r="BC51" i="2" s="1"/>
  <c r="S63" i="2"/>
  <c r="S75" i="2"/>
  <c r="BC75" i="2" s="1"/>
  <c r="S91" i="2"/>
  <c r="C102" i="3"/>
  <c r="C106" i="3"/>
  <c r="C110" i="3"/>
  <c r="S28" i="2"/>
  <c r="E106" i="3"/>
  <c r="F106" i="3"/>
  <c r="G110" i="3"/>
  <c r="S72" i="2"/>
  <c r="S116" i="2"/>
  <c r="S152" i="2"/>
  <c r="T208" i="2"/>
  <c r="S123" i="2"/>
  <c r="C107" i="3"/>
  <c r="D111" i="3"/>
  <c r="F103" i="3"/>
  <c r="AI15" i="2"/>
  <c r="AM15" i="2" s="1"/>
  <c r="AO15" i="2"/>
  <c r="AH124" i="2"/>
  <c r="AO124" i="2"/>
  <c r="AK124" i="2"/>
  <c r="S15" i="2"/>
  <c r="S139" i="2"/>
  <c r="BC139" i="2" s="1"/>
  <c r="AH112" i="2"/>
  <c r="AL112" i="2" s="1"/>
  <c r="AO112" i="2"/>
  <c r="AK112" i="2"/>
  <c r="AH140" i="2"/>
  <c r="AO140" i="2"/>
  <c r="AK140" i="2"/>
  <c r="BC116" i="2"/>
  <c r="AJ150" i="2"/>
  <c r="AO156" i="2"/>
  <c r="AJ159" i="2"/>
  <c r="AK190" i="2"/>
  <c r="AJ106" i="2"/>
  <c r="AJ108" i="2"/>
  <c r="AJ166" i="2"/>
  <c r="AK188" i="2"/>
  <c r="J125" i="4"/>
  <c r="L128" i="4"/>
  <c r="C121" i="4"/>
  <c r="C141" i="4" s="1"/>
  <c r="J124" i="4"/>
  <c r="W142" i="4"/>
  <c r="L127" i="4"/>
  <c r="AH27" i="2"/>
  <c r="AL27" i="2" s="1"/>
  <c r="AK27" i="2"/>
  <c r="AI142" i="2"/>
  <c r="AM142" i="2" s="1"/>
  <c r="AJ142" i="2"/>
  <c r="AI14" i="2"/>
  <c r="AM14" i="2" s="1"/>
  <c r="AO14" i="2"/>
  <c r="AJ14" i="2"/>
  <c r="AH22" i="2"/>
  <c r="AL22" i="2" s="1"/>
  <c r="AJ22" i="2"/>
  <c r="AI22" i="2"/>
  <c r="AM22" i="2" s="1"/>
  <c r="AO22" i="2"/>
  <c r="AH26" i="2"/>
  <c r="AL26" i="2" s="1"/>
  <c r="AJ26" i="2"/>
  <c r="AI26" i="2"/>
  <c r="AM26" i="2" s="1"/>
  <c r="AO26" i="2"/>
  <c r="AH30" i="2"/>
  <c r="AL30" i="2" s="1"/>
  <c r="AJ30" i="2"/>
  <c r="AI30" i="2"/>
  <c r="AM30" i="2" s="1"/>
  <c r="AO30" i="2"/>
  <c r="AH34" i="2"/>
  <c r="AL34" i="2" s="1"/>
  <c r="AJ34" i="2"/>
  <c r="AI34" i="2"/>
  <c r="AM34" i="2" s="1"/>
  <c r="AO34" i="2"/>
  <c r="AH38" i="2"/>
  <c r="AL38" i="2" s="1"/>
  <c r="AJ38" i="2"/>
  <c r="AI38" i="2"/>
  <c r="AM38" i="2" s="1"/>
  <c r="AO38" i="2"/>
  <c r="AH42" i="2"/>
  <c r="AL42" i="2" s="1"/>
  <c r="AJ42" i="2"/>
  <c r="AI42" i="2"/>
  <c r="AM42" i="2" s="1"/>
  <c r="AO42" i="2"/>
  <c r="AI80" i="2"/>
  <c r="AH80" i="2"/>
  <c r="AL80" i="2" s="1"/>
  <c r="AK80" i="2"/>
  <c r="AI18" i="2"/>
  <c r="AO18" i="2"/>
  <c r="AJ18" i="2"/>
  <c r="AH31" i="2"/>
  <c r="AL31" i="2" s="1"/>
  <c r="AK31" i="2"/>
  <c r="AH39" i="2"/>
  <c r="AL39" i="2" s="1"/>
  <c r="AK39" i="2"/>
  <c r="AK81" i="2"/>
  <c r="AH81" i="2"/>
  <c r="AO105" i="2"/>
  <c r="AH105" i="2"/>
  <c r="AL105" i="2" s="1"/>
  <c r="AF268" i="2"/>
  <c r="M262" i="2"/>
  <c r="AM45" i="2"/>
  <c r="AK79" i="2"/>
  <c r="AL88" i="2"/>
  <c r="AO113" i="2"/>
  <c r="AO120" i="2"/>
  <c r="AO128" i="2"/>
  <c r="AO136" i="2"/>
  <c r="AO141" i="2"/>
  <c r="AI148" i="2"/>
  <c r="AM148" i="2" s="1"/>
  <c r="AJ148" i="2"/>
  <c r="AJ158" i="2"/>
  <c r="AI165" i="2"/>
  <c r="AM165" i="2" s="1"/>
  <c r="AO165" i="2"/>
  <c r="AJ167" i="2"/>
  <c r="AH167" i="2"/>
  <c r="AL167" i="2" s="1"/>
  <c r="AH179" i="2"/>
  <c r="AL179" i="2" s="1"/>
  <c r="AO179" i="2"/>
  <c r="AI149" i="2"/>
  <c r="AM149" i="2" s="1"/>
  <c r="AO149" i="2"/>
  <c r="AI157" i="2"/>
  <c r="AM157" i="2" s="1"/>
  <c r="AO157" i="2"/>
  <c r="AJ157" i="2"/>
  <c r="M269" i="2"/>
  <c r="M273" i="2"/>
  <c r="M277" i="2"/>
  <c r="AK120" i="2"/>
  <c r="AK128" i="2"/>
  <c r="AK136" i="2"/>
  <c r="AJ149" i="2"/>
  <c r="AI164" i="2"/>
  <c r="AM164" i="2" s="1"/>
  <c r="AO164" i="2"/>
  <c r="AJ164" i="2"/>
  <c r="AO185" i="2"/>
  <c r="AH182" i="2"/>
  <c r="AL182" i="2" s="1"/>
  <c r="AH183" i="2"/>
  <c r="AH212" i="2"/>
  <c r="AL212" i="2" s="1"/>
  <c r="AH176" i="2"/>
  <c r="AL176" i="2" s="1"/>
  <c r="AK182" i="2"/>
  <c r="AJ183" i="2"/>
  <c r="AH185" i="2"/>
  <c r="AL185" i="2" s="1"/>
  <c r="AH186" i="2"/>
  <c r="AL186" i="2" s="1"/>
  <c r="AK187" i="2"/>
  <c r="AK189" i="2"/>
  <c r="AK193" i="2"/>
  <c r="AJ195" i="2"/>
  <c r="AJ197" i="2"/>
  <c r="AJ199" i="2"/>
  <c r="AH151" i="2"/>
  <c r="AL151" i="2" s="1"/>
  <c r="AJ156" i="2"/>
  <c r="AH159" i="2"/>
  <c r="AL159" i="2" s="1"/>
  <c r="AH175" i="2"/>
  <c r="AO178" i="2"/>
  <c r="AO182" i="2"/>
  <c r="AK183" i="2"/>
  <c r="AK195" i="2"/>
  <c r="AK199" i="2"/>
  <c r="C103" i="3"/>
  <c r="S13" i="2"/>
  <c r="C111" i="3"/>
  <c r="S21" i="2"/>
  <c r="D103" i="3"/>
  <c r="S25" i="2"/>
  <c r="D107" i="3"/>
  <c r="S29" i="2"/>
  <c r="E103" i="3"/>
  <c r="S37" i="2"/>
  <c r="BC37" i="2" s="1"/>
  <c r="E107" i="3"/>
  <c r="S41" i="2"/>
  <c r="E111" i="3"/>
  <c r="S45" i="2"/>
  <c r="BC45" i="2" s="1"/>
  <c r="F107" i="3"/>
  <c r="S53" i="2"/>
  <c r="F111" i="3"/>
  <c r="S57" i="2"/>
  <c r="BC57" i="2" s="1"/>
  <c r="G103" i="3"/>
  <c r="S61" i="2"/>
  <c r="G111" i="3"/>
  <c r="S69" i="2"/>
  <c r="H103" i="3"/>
  <c r="S73" i="2"/>
  <c r="I103" i="3"/>
  <c r="S85" i="2"/>
  <c r="BC85" i="2" s="1"/>
  <c r="I107" i="3"/>
  <c r="S89" i="2"/>
  <c r="J107" i="3"/>
  <c r="S101" i="2"/>
  <c r="BC101" i="2" s="1"/>
  <c r="J111" i="3"/>
  <c r="S105" i="2"/>
  <c r="D110" i="3"/>
  <c r="S32" i="2"/>
  <c r="BC32" i="2" s="1"/>
  <c r="E110" i="3"/>
  <c r="F110" i="3"/>
  <c r="G106" i="3"/>
  <c r="S64" i="2"/>
  <c r="BC64" i="2" s="1"/>
  <c r="H110" i="3"/>
  <c r="S80" i="2"/>
  <c r="I110" i="3"/>
  <c r="S92" i="2"/>
  <c r="K102" i="3"/>
  <c r="S108" i="2"/>
  <c r="L102" i="3"/>
  <c r="S120" i="2"/>
  <c r="BC120" i="2" s="1"/>
  <c r="M102" i="3"/>
  <c r="N106" i="3"/>
  <c r="O106" i="3"/>
  <c r="S160" i="2"/>
  <c r="P106" i="3"/>
  <c r="S172" i="2"/>
  <c r="Q106" i="3"/>
  <c r="S184" i="2"/>
  <c r="BC184" i="2" s="1"/>
  <c r="R102" i="3"/>
  <c r="S192" i="2"/>
  <c r="S102" i="3"/>
  <c r="S204" i="2"/>
  <c r="BC204" i="2" s="1"/>
  <c r="G107" i="3"/>
  <c r="T102" i="3"/>
  <c r="T216" i="2"/>
  <c r="D279" i="2"/>
  <c r="U102" i="3"/>
  <c r="D280" i="2"/>
  <c r="V102" i="3"/>
  <c r="T240" i="2"/>
  <c r="S44" i="2"/>
  <c r="BC44" i="2" s="1"/>
  <c r="S56" i="2"/>
  <c r="AI13" i="2"/>
  <c r="AM13" i="2" s="1"/>
  <c r="AJ13" i="2"/>
  <c r="AO13" i="2"/>
  <c r="K107" i="3"/>
  <c r="S113" i="2"/>
  <c r="BC113" i="2" s="1"/>
  <c r="K111" i="3"/>
  <c r="S117" i="2"/>
  <c r="BC117" i="2" s="1"/>
  <c r="L107" i="3"/>
  <c r="L111" i="3"/>
  <c r="S129" i="2"/>
  <c r="BC129" i="2" s="1"/>
  <c r="M107" i="3"/>
  <c r="S137" i="2"/>
  <c r="M111" i="3"/>
  <c r="N107" i="3"/>
  <c r="S149" i="2"/>
  <c r="BC149" i="2" s="1"/>
  <c r="N111" i="3"/>
  <c r="S153" i="2"/>
  <c r="BC153" i="2" s="1"/>
  <c r="O107" i="3"/>
  <c r="S161" i="2"/>
  <c r="BC161" i="2" s="1"/>
  <c r="O111" i="3"/>
  <c r="S165" i="2"/>
  <c r="BC165" i="2" s="1"/>
  <c r="P107" i="3"/>
  <c r="S173" i="2"/>
  <c r="BC173" i="2" s="1"/>
  <c r="P111" i="3"/>
  <c r="S177" i="2"/>
  <c r="BC177" i="2" s="1"/>
  <c r="Q107" i="3"/>
  <c r="Q111" i="3"/>
  <c r="S189" i="2"/>
  <c r="R107" i="3"/>
  <c r="S197" i="2"/>
  <c r="BC197" i="2" s="1"/>
  <c r="R111" i="3"/>
  <c r="S201" i="2"/>
  <c r="S107" i="3"/>
  <c r="T209" i="2"/>
  <c r="S111" i="3"/>
  <c r="T213" i="2"/>
  <c r="T103" i="3"/>
  <c r="T217" i="2"/>
  <c r="T107" i="3"/>
  <c r="T221" i="2"/>
  <c r="T111" i="3"/>
  <c r="T225" i="2"/>
  <c r="U103" i="3"/>
  <c r="T229" i="2"/>
  <c r="U107" i="3"/>
  <c r="T233" i="2"/>
  <c r="U111" i="3"/>
  <c r="T237" i="2"/>
  <c r="V103" i="3"/>
  <c r="T241" i="2"/>
  <c r="V107" i="3"/>
  <c r="T245" i="2"/>
  <c r="V111" i="3"/>
  <c r="T249" i="2"/>
  <c r="M263" i="2"/>
  <c r="M267" i="2"/>
  <c r="M271" i="2"/>
  <c r="M275" i="2"/>
  <c r="M279" i="2"/>
  <c r="S33" i="2"/>
  <c r="BC33" i="2" s="1"/>
  <c r="S40" i="2"/>
  <c r="BC40" i="2" s="1"/>
  <c r="S52" i="2"/>
  <c r="BC52" i="2" s="1"/>
  <c r="S68" i="2"/>
  <c r="S125" i="2"/>
  <c r="BC125" i="2" s="1"/>
  <c r="S132" i="2"/>
  <c r="BC132" i="2" s="1"/>
  <c r="D262" i="2"/>
  <c r="D102" i="3"/>
  <c r="D263" i="2"/>
  <c r="E102" i="3"/>
  <c r="D264" i="2"/>
  <c r="F102" i="3"/>
  <c r="S48" i="2"/>
  <c r="D267" i="2"/>
  <c r="I102" i="3"/>
  <c r="J106" i="3"/>
  <c r="K106" i="3"/>
  <c r="S112" i="2"/>
  <c r="L106" i="3"/>
  <c r="S124" i="2"/>
  <c r="M110" i="3"/>
  <c r="S140" i="2"/>
  <c r="BC140" i="2" s="1"/>
  <c r="N110" i="3"/>
  <c r="P102" i="3"/>
  <c r="S168" i="2"/>
  <c r="BC168" i="2" s="1"/>
  <c r="Q102" i="3"/>
  <c r="S180" i="2"/>
  <c r="BC180" i="2" s="1"/>
  <c r="R106" i="3"/>
  <c r="S196" i="2"/>
  <c r="BC196" i="2" s="1"/>
  <c r="S106" i="3"/>
  <c r="J103" i="3"/>
  <c r="S97" i="2"/>
  <c r="T110" i="3"/>
  <c r="T224" i="2"/>
  <c r="U110" i="3"/>
  <c r="T236" i="2"/>
  <c r="V106" i="3"/>
  <c r="T244" i="2"/>
  <c r="S49" i="2"/>
  <c r="BC49" i="2" s="1"/>
  <c r="D278" i="2"/>
  <c r="C104" i="3"/>
  <c r="S14" i="2"/>
  <c r="C108" i="3"/>
  <c r="S18" i="2"/>
  <c r="C112" i="3"/>
  <c r="S22" i="2"/>
  <c r="BC22" i="2" s="1"/>
  <c r="D104" i="3"/>
  <c r="S26" i="2"/>
  <c r="D108" i="3"/>
  <c r="S30" i="2"/>
  <c r="BC30" i="2" s="1"/>
  <c r="D112" i="3"/>
  <c r="S34" i="2"/>
  <c r="E104" i="3"/>
  <c r="S38" i="2"/>
  <c r="BC38" i="2" s="1"/>
  <c r="E108" i="3"/>
  <c r="S42" i="2"/>
  <c r="E112" i="3"/>
  <c r="S46" i="2"/>
  <c r="BC46" i="2" s="1"/>
  <c r="F104" i="3"/>
  <c r="S50" i="2"/>
  <c r="F108" i="3"/>
  <c r="S54" i="2"/>
  <c r="BC54" i="2" s="1"/>
  <c r="F112" i="3"/>
  <c r="S58" i="2"/>
  <c r="G104" i="3"/>
  <c r="S62" i="2"/>
  <c r="BC62" i="2" s="1"/>
  <c r="G108" i="3"/>
  <c r="S66" i="2"/>
  <c r="G112" i="3"/>
  <c r="S70" i="2"/>
  <c r="BC70" i="2" s="1"/>
  <c r="H104" i="3"/>
  <c r="S74" i="2"/>
  <c r="H108" i="3"/>
  <c r="S78" i="2"/>
  <c r="BC78" i="2" s="1"/>
  <c r="H112" i="3"/>
  <c r="S82" i="2"/>
  <c r="I104" i="3"/>
  <c r="S86" i="2"/>
  <c r="BC86" i="2" s="1"/>
  <c r="I108" i="3"/>
  <c r="S90" i="2"/>
  <c r="I112" i="3"/>
  <c r="S94" i="2"/>
  <c r="BC94" i="2" s="1"/>
  <c r="J104" i="3"/>
  <c r="S98" i="2"/>
  <c r="J108" i="3"/>
  <c r="S102" i="2"/>
  <c r="BC102" i="2" s="1"/>
  <c r="J112" i="3"/>
  <c r="S106" i="2"/>
  <c r="K104" i="3"/>
  <c r="S110" i="2"/>
  <c r="BC110" i="2" s="1"/>
  <c r="K108" i="3"/>
  <c r="S114" i="2"/>
  <c r="K112" i="3"/>
  <c r="S118" i="2"/>
  <c r="BC118" i="2" s="1"/>
  <c r="L104" i="3"/>
  <c r="S122" i="2"/>
  <c r="L108" i="3"/>
  <c r="S126" i="2"/>
  <c r="BC126" i="2" s="1"/>
  <c r="L112" i="3"/>
  <c r="S130" i="2"/>
  <c r="M104" i="3"/>
  <c r="S134" i="2"/>
  <c r="BC134" i="2" s="1"/>
  <c r="M108" i="3"/>
  <c r="S138" i="2"/>
  <c r="M112" i="3"/>
  <c r="S142" i="2"/>
  <c r="BC142" i="2" s="1"/>
  <c r="N104" i="3"/>
  <c r="S146" i="2"/>
  <c r="N108" i="3"/>
  <c r="S150" i="2"/>
  <c r="BC150" i="2" s="1"/>
  <c r="N112" i="3"/>
  <c r="S154" i="2"/>
  <c r="O104" i="3"/>
  <c r="S158" i="2"/>
  <c r="BC158" i="2" s="1"/>
  <c r="O108" i="3"/>
  <c r="S162" i="2"/>
  <c r="O112" i="3"/>
  <c r="S166" i="2"/>
  <c r="BC166" i="2" s="1"/>
  <c r="P104" i="3"/>
  <c r="S170" i="2"/>
  <c r="P108" i="3"/>
  <c r="S174" i="2"/>
  <c r="BC174" i="2" s="1"/>
  <c r="P112" i="3"/>
  <c r="S178" i="2"/>
  <c r="Q104" i="3"/>
  <c r="S182" i="2"/>
  <c r="BC182" i="2" s="1"/>
  <c r="Q108" i="3"/>
  <c r="S186" i="2"/>
  <c r="Q112" i="3"/>
  <c r="S190" i="2"/>
  <c r="BC190" i="2" s="1"/>
  <c r="R104" i="3"/>
  <c r="S194" i="2"/>
  <c r="R108" i="3"/>
  <c r="S198" i="2"/>
  <c r="BC198" i="2" s="1"/>
  <c r="R112" i="3"/>
  <c r="S202" i="2"/>
  <c r="S104" i="3"/>
  <c r="T206" i="2"/>
  <c r="S108" i="3"/>
  <c r="T210" i="2"/>
  <c r="S112" i="3"/>
  <c r="T214" i="2"/>
  <c r="T104" i="3"/>
  <c r="T218" i="2"/>
  <c r="T108" i="3"/>
  <c r="T222" i="2"/>
  <c r="T112" i="3"/>
  <c r="T226" i="2"/>
  <c r="U104" i="3"/>
  <c r="T230" i="2"/>
  <c r="U108" i="3"/>
  <c r="T234" i="2"/>
  <c r="U112" i="3"/>
  <c r="T238" i="2"/>
  <c r="V104" i="3"/>
  <c r="T242" i="2"/>
  <c r="V108" i="3"/>
  <c r="T246" i="2"/>
  <c r="V112" i="3"/>
  <c r="T250" i="2"/>
  <c r="M264" i="2"/>
  <c r="M268" i="2"/>
  <c r="M272" i="2"/>
  <c r="M276" i="2"/>
  <c r="M280" i="2"/>
  <c r="S16" i="2"/>
  <c r="S36" i="2"/>
  <c r="S65" i="2"/>
  <c r="S84" i="2"/>
  <c r="S141" i="2"/>
  <c r="BC141" i="2" s="1"/>
  <c r="S148" i="2"/>
  <c r="BC148" i="2" s="1"/>
  <c r="S185" i="2"/>
  <c r="T228" i="2"/>
  <c r="D106" i="3"/>
  <c r="D265" i="2"/>
  <c r="G102" i="3"/>
  <c r="S60" i="2"/>
  <c r="BC60" i="2" s="1"/>
  <c r="D266" i="2"/>
  <c r="H102" i="3"/>
  <c r="H106" i="3"/>
  <c r="S76" i="2"/>
  <c r="BC76" i="2" s="1"/>
  <c r="I106" i="3"/>
  <c r="S88" i="2"/>
  <c r="BC88" i="2" s="1"/>
  <c r="D268" i="2"/>
  <c r="J102" i="3"/>
  <c r="S96" i="2"/>
  <c r="BC96" i="2" s="1"/>
  <c r="J110" i="3"/>
  <c r="S104" i="2"/>
  <c r="K110" i="3"/>
  <c r="L110" i="3"/>
  <c r="S128" i="2"/>
  <c r="M106" i="3"/>
  <c r="S136" i="2"/>
  <c r="BC136" i="2" s="1"/>
  <c r="N102" i="3"/>
  <c r="S144" i="2"/>
  <c r="O102" i="3"/>
  <c r="S156" i="2"/>
  <c r="BC156" i="2" s="1"/>
  <c r="O110" i="3"/>
  <c r="S164" i="2"/>
  <c r="BC164" i="2" s="1"/>
  <c r="P110" i="3"/>
  <c r="S176" i="2"/>
  <c r="Q110" i="3"/>
  <c r="S188" i="2"/>
  <c r="BC188" i="2" s="1"/>
  <c r="R110" i="3"/>
  <c r="S200" i="2"/>
  <c r="BC200" i="2" s="1"/>
  <c r="S110" i="3"/>
  <c r="T212" i="2"/>
  <c r="H111" i="3"/>
  <c r="S81" i="2"/>
  <c r="BC81" i="2" s="1"/>
  <c r="T106" i="3"/>
  <c r="T220" i="2"/>
  <c r="U106" i="3"/>
  <c r="T232" i="2"/>
  <c r="V110" i="3"/>
  <c r="T248" i="2"/>
  <c r="S17" i="2"/>
  <c r="S24" i="2"/>
  <c r="C101" i="3"/>
  <c r="C105" i="3"/>
  <c r="C109" i="3"/>
  <c r="D101" i="3"/>
  <c r="D105" i="3"/>
  <c r="D109" i="3"/>
  <c r="E101" i="3"/>
  <c r="E105" i="3"/>
  <c r="S39" i="2"/>
  <c r="BC39" i="2" s="1"/>
  <c r="E109" i="3"/>
  <c r="F101" i="3"/>
  <c r="F105" i="3"/>
  <c r="F109" i="3"/>
  <c r="S55" i="2"/>
  <c r="BC55" i="2" s="1"/>
  <c r="G101" i="3"/>
  <c r="G105" i="3"/>
  <c r="G109" i="3"/>
  <c r="S67" i="2"/>
  <c r="BC67" i="2" s="1"/>
  <c r="H101" i="3"/>
  <c r="S71" i="2"/>
  <c r="BC71" i="2" s="1"/>
  <c r="H105" i="3"/>
  <c r="H109" i="3"/>
  <c r="S79" i="2"/>
  <c r="I101" i="3"/>
  <c r="S83" i="2"/>
  <c r="BC83" i="2" s="1"/>
  <c r="I105" i="3"/>
  <c r="S87" i="2"/>
  <c r="I109" i="3"/>
  <c r="J101" i="3"/>
  <c r="S95" i="2"/>
  <c r="BC95" i="2" s="1"/>
  <c r="J105" i="3"/>
  <c r="S99" i="2"/>
  <c r="BC99" i="2" s="1"/>
  <c r="J109" i="3"/>
  <c r="S103" i="2"/>
  <c r="BC103" i="2" s="1"/>
  <c r="K101" i="3"/>
  <c r="K105" i="3"/>
  <c r="S111" i="2"/>
  <c r="BC111" i="2" s="1"/>
  <c r="K109" i="3"/>
  <c r="S115" i="2"/>
  <c r="L101" i="3"/>
  <c r="S119" i="2"/>
  <c r="BC119" i="2" s="1"/>
  <c r="L105" i="3"/>
  <c r="L109" i="3"/>
  <c r="S127" i="2"/>
  <c r="BC127" i="2" s="1"/>
  <c r="M101" i="3"/>
  <c r="S131" i="2"/>
  <c r="BC131" i="2" s="1"/>
  <c r="M105" i="3"/>
  <c r="S135" i="2"/>
  <c r="BC135" i="2" s="1"/>
  <c r="M109" i="3"/>
  <c r="N101" i="3"/>
  <c r="S143" i="2"/>
  <c r="N105" i="3"/>
  <c r="S147" i="2"/>
  <c r="BC147" i="2" s="1"/>
  <c r="N109" i="3"/>
  <c r="S151" i="2"/>
  <c r="O101" i="3"/>
  <c r="S155" i="2"/>
  <c r="BC155" i="2" s="1"/>
  <c r="O105" i="3"/>
  <c r="O109" i="3"/>
  <c r="S163" i="2"/>
  <c r="BC163" i="2" s="1"/>
  <c r="P101" i="3"/>
  <c r="S167" i="2"/>
  <c r="BC167" i="2" s="1"/>
  <c r="P105" i="3"/>
  <c r="S171" i="2"/>
  <c r="BC171" i="2" s="1"/>
  <c r="P109" i="3"/>
  <c r="S175" i="2"/>
  <c r="BC175" i="2" s="1"/>
  <c r="Q101" i="3"/>
  <c r="S179" i="2"/>
  <c r="BC179" i="2" s="1"/>
  <c r="Q105" i="3"/>
  <c r="S183" i="2"/>
  <c r="BC183" i="2" s="1"/>
  <c r="Q109" i="3"/>
  <c r="S187" i="2"/>
  <c r="BC187" i="2" s="1"/>
  <c r="R101" i="3"/>
  <c r="S191" i="2"/>
  <c r="BC191" i="2" s="1"/>
  <c r="R105" i="3"/>
  <c r="S195" i="2"/>
  <c r="BC195" i="2" s="1"/>
  <c r="R109" i="3"/>
  <c r="S199" i="2"/>
  <c r="BC199" i="2" s="1"/>
  <c r="S101" i="3"/>
  <c r="S203" i="2"/>
  <c r="BC203" i="2" s="1"/>
  <c r="S105" i="3"/>
  <c r="T207" i="2"/>
  <c r="S109" i="3"/>
  <c r="T211" i="2"/>
  <c r="H107" i="3"/>
  <c r="I111" i="3"/>
  <c r="T101" i="3"/>
  <c r="T215" i="2"/>
  <c r="T105" i="3"/>
  <c r="T219" i="2"/>
  <c r="T109" i="3"/>
  <c r="T223" i="2"/>
  <c r="U101" i="3"/>
  <c r="T227" i="2"/>
  <c r="U105" i="3"/>
  <c r="T231" i="2"/>
  <c r="U109" i="3"/>
  <c r="T235" i="2"/>
  <c r="V101" i="3"/>
  <c r="T239" i="2"/>
  <c r="V105" i="3"/>
  <c r="T243" i="2"/>
  <c r="V109" i="3"/>
  <c r="T247" i="2"/>
  <c r="L262" i="2"/>
  <c r="L263" i="2"/>
  <c r="L265" i="2"/>
  <c r="L273" i="2"/>
  <c r="L274" i="2"/>
  <c r="M261" i="2"/>
  <c r="M265" i="2"/>
  <c r="S11" i="2"/>
  <c r="BC11" i="2" s="1"/>
  <c r="S20" i="2"/>
  <c r="S27" i="2"/>
  <c r="BC27" i="2" s="1"/>
  <c r="S59" i="2"/>
  <c r="BC59" i="2" s="1"/>
  <c r="S93" i="2"/>
  <c r="S100" i="2"/>
  <c r="S107" i="2"/>
  <c r="BC107" i="2" s="1"/>
  <c r="S159" i="2"/>
  <c r="BC159" i="2" s="1"/>
  <c r="M266" i="2"/>
  <c r="M270" i="2"/>
  <c r="M274" i="2"/>
  <c r="M278" i="2"/>
  <c r="N12" i="2"/>
  <c r="AM46" i="2"/>
  <c r="AM84" i="2"/>
  <c r="AL86" i="2"/>
  <c r="AL101" i="2"/>
  <c r="AL145" i="2"/>
  <c r="AL152" i="2"/>
  <c r="AM44" i="2"/>
  <c r="AM80" i="2"/>
  <c r="AL93" i="2"/>
  <c r="AL103" i="2"/>
  <c r="AI11" i="2"/>
  <c r="AF261" i="2"/>
  <c r="AJ12" i="2"/>
  <c r="AJ16" i="2"/>
  <c r="AO17" i="2"/>
  <c r="AM19" i="2"/>
  <c r="AJ20" i="2"/>
  <c r="AH23" i="2"/>
  <c r="AF262" i="2"/>
  <c r="AJ24" i="2"/>
  <c r="AJ28" i="2"/>
  <c r="AJ32" i="2"/>
  <c r="AH35" i="2"/>
  <c r="AF263" i="2"/>
  <c r="AJ36" i="2"/>
  <c r="AJ40" i="2"/>
  <c r="AK44" i="2"/>
  <c r="AK45" i="2"/>
  <c r="AK46" i="2"/>
  <c r="AL96" i="2"/>
  <c r="AL104" i="2"/>
  <c r="AO109" i="2"/>
  <c r="AI112" i="2"/>
  <c r="AM112" i="2" s="1"/>
  <c r="AJ112" i="2"/>
  <c r="AL113" i="2"/>
  <c r="AK114" i="2"/>
  <c r="AI116" i="2"/>
  <c r="AM116" i="2" s="1"/>
  <c r="AJ116" i="2"/>
  <c r="AI117" i="2"/>
  <c r="AM117" i="2" s="1"/>
  <c r="AH117" i="2"/>
  <c r="AL117" i="2" s="1"/>
  <c r="AK118" i="2"/>
  <c r="AI120" i="2"/>
  <c r="AM120" i="2" s="1"/>
  <c r="AJ120" i="2"/>
  <c r="AI121" i="2"/>
  <c r="AM121" i="2" s="1"/>
  <c r="AH121" i="2"/>
  <c r="AL121" i="2" s="1"/>
  <c r="AK122" i="2"/>
  <c r="AI124" i="2"/>
  <c r="AM124" i="2" s="1"/>
  <c r="AJ124" i="2"/>
  <c r="AI125" i="2"/>
  <c r="AM125" i="2" s="1"/>
  <c r="AH125" i="2"/>
  <c r="AL125" i="2" s="1"/>
  <c r="AK126" i="2"/>
  <c r="AI128" i="2"/>
  <c r="AM128" i="2" s="1"/>
  <c r="AJ128" i="2"/>
  <c r="AI129" i="2"/>
  <c r="AM129" i="2" s="1"/>
  <c r="AH129" i="2"/>
  <c r="AL129" i="2" s="1"/>
  <c r="AK130" i="2"/>
  <c r="AI132" i="2"/>
  <c r="AM132" i="2" s="1"/>
  <c r="AJ132" i="2"/>
  <c r="AI133" i="2"/>
  <c r="AM133" i="2" s="1"/>
  <c r="AH133" i="2"/>
  <c r="AL133" i="2" s="1"/>
  <c r="AK134" i="2"/>
  <c r="AI136" i="2"/>
  <c r="AM136" i="2" s="1"/>
  <c r="AJ136" i="2"/>
  <c r="AI137" i="2"/>
  <c r="AM137" i="2" s="1"/>
  <c r="AH137" i="2"/>
  <c r="AL137" i="2" s="1"/>
  <c r="AK138" i="2"/>
  <c r="AI140" i="2"/>
  <c r="AM140" i="2" s="1"/>
  <c r="AJ140" i="2"/>
  <c r="AI141" i="2"/>
  <c r="AM141" i="2" s="1"/>
  <c r="AH141" i="2"/>
  <c r="AL141" i="2" s="1"/>
  <c r="AI147" i="2"/>
  <c r="AM147" i="2" s="1"/>
  <c r="AJ147" i="2"/>
  <c r="AH147" i="2"/>
  <c r="AL147" i="2" s="1"/>
  <c r="AH154" i="2"/>
  <c r="AL154" i="2" s="1"/>
  <c r="AI160" i="2"/>
  <c r="AM160" i="2" s="1"/>
  <c r="AH160" i="2"/>
  <c r="AL160" i="2" s="1"/>
  <c r="AO160" i="2"/>
  <c r="AJ160" i="2"/>
  <c r="AL171" i="2"/>
  <c r="AL175" i="2"/>
  <c r="AO12" i="2"/>
  <c r="AO16" i="2"/>
  <c r="AM18" i="2"/>
  <c r="AO20" i="2"/>
  <c r="AO24" i="2"/>
  <c r="AO28" i="2"/>
  <c r="AO32" i="2"/>
  <c r="AO36" i="2"/>
  <c r="AO40" i="2"/>
  <c r="AF264" i="2"/>
  <c r="AF266" i="2"/>
  <c r="AL82" i="2"/>
  <c r="AF267" i="2"/>
  <c r="AL91" i="2"/>
  <c r="AL94" i="2"/>
  <c r="AL99" i="2"/>
  <c r="AL102" i="2"/>
  <c r="AI110" i="2"/>
  <c r="AM110" i="2" s="1"/>
  <c r="AK110" i="2"/>
  <c r="AL116" i="2"/>
  <c r="AL120" i="2"/>
  <c r="AL124" i="2"/>
  <c r="AL128" i="2"/>
  <c r="AL132" i="2"/>
  <c r="AL136" i="2"/>
  <c r="AL140" i="2"/>
  <c r="AI144" i="2"/>
  <c r="AM144" i="2" s="1"/>
  <c r="AO144" i="2"/>
  <c r="AJ144" i="2"/>
  <c r="AI146" i="2"/>
  <c r="AM146" i="2" s="1"/>
  <c r="AJ146" i="2"/>
  <c r="AI153" i="2"/>
  <c r="AM153" i="2" s="1"/>
  <c r="AO153" i="2"/>
  <c r="AJ153" i="2"/>
  <c r="AI161" i="2"/>
  <c r="AM161" i="2" s="1"/>
  <c r="AH161" i="2"/>
  <c r="AL161" i="2" s="1"/>
  <c r="AO161" i="2"/>
  <c r="AJ161" i="2"/>
  <c r="AI168" i="2"/>
  <c r="AM168" i="2" s="1"/>
  <c r="AH168" i="2"/>
  <c r="AL168" i="2" s="1"/>
  <c r="AO168" i="2"/>
  <c r="AJ168" i="2"/>
  <c r="AM17" i="2"/>
  <c r="AL21" i="2"/>
  <c r="AL24" i="2"/>
  <c r="AL25" i="2"/>
  <c r="AL28" i="2"/>
  <c r="AL29" i="2"/>
  <c r="AL32" i="2"/>
  <c r="AL33" i="2"/>
  <c r="AL36" i="2"/>
  <c r="AL37" i="2"/>
  <c r="AL40" i="2"/>
  <c r="AL41" i="2"/>
  <c r="AL79" i="2"/>
  <c r="AL81" i="2"/>
  <c r="AL83" i="2"/>
  <c r="AL85" i="2"/>
  <c r="AL87" i="2"/>
  <c r="AL89" i="2"/>
  <c r="AL92" i="2"/>
  <c r="AL97" i="2"/>
  <c r="AL100" i="2"/>
  <c r="AI114" i="2"/>
  <c r="AM114" i="2" s="1"/>
  <c r="AJ114" i="2"/>
  <c r="AI115" i="2"/>
  <c r="AM115" i="2" s="1"/>
  <c r="AH115" i="2"/>
  <c r="AL115" i="2" s="1"/>
  <c r="AI118" i="2"/>
  <c r="AM118" i="2" s="1"/>
  <c r="AJ118" i="2"/>
  <c r="AI119" i="2"/>
  <c r="AF270" i="2"/>
  <c r="AH119" i="2"/>
  <c r="AI122" i="2"/>
  <c r="AM122" i="2" s="1"/>
  <c r="AJ122" i="2"/>
  <c r="AI123" i="2"/>
  <c r="AM123" i="2" s="1"/>
  <c r="AH123" i="2"/>
  <c r="AL123" i="2" s="1"/>
  <c r="AI126" i="2"/>
  <c r="AM126" i="2" s="1"/>
  <c r="AJ126" i="2"/>
  <c r="AI127" i="2"/>
  <c r="AM127" i="2" s="1"/>
  <c r="AH127" i="2"/>
  <c r="AL127" i="2" s="1"/>
  <c r="AI130" i="2"/>
  <c r="AM130" i="2" s="1"/>
  <c r="AJ130" i="2"/>
  <c r="AI131" i="2"/>
  <c r="AF271" i="2"/>
  <c r="AH131" i="2"/>
  <c r="AI134" i="2"/>
  <c r="AM134" i="2" s="1"/>
  <c r="AJ134" i="2"/>
  <c r="AI135" i="2"/>
  <c r="AM135" i="2" s="1"/>
  <c r="AH135" i="2"/>
  <c r="AL135" i="2" s="1"/>
  <c r="AI138" i="2"/>
  <c r="AM138" i="2" s="1"/>
  <c r="AJ138" i="2"/>
  <c r="AI139" i="2"/>
  <c r="AM139" i="2" s="1"/>
  <c r="AH139" i="2"/>
  <c r="AL139" i="2" s="1"/>
  <c r="AL144" i="2"/>
  <c r="AL153" i="2"/>
  <c r="AI155" i="2"/>
  <c r="AF273" i="2"/>
  <c r="AJ155" i="2"/>
  <c r="AH155" i="2"/>
  <c r="AI162" i="2"/>
  <c r="AM162" i="2" s="1"/>
  <c r="AH162" i="2"/>
  <c r="AL162" i="2" s="1"/>
  <c r="AJ162" i="2"/>
  <c r="AM169" i="2"/>
  <c r="AM12" i="2"/>
  <c r="AM16" i="2"/>
  <c r="AJ17" i="2"/>
  <c r="AM20" i="2"/>
  <c r="AK21" i="2"/>
  <c r="AI24" i="2"/>
  <c r="AM24" i="2" s="1"/>
  <c r="AK25" i="2"/>
  <c r="AI28" i="2"/>
  <c r="AM28" i="2" s="1"/>
  <c r="AK29" i="2"/>
  <c r="AI32" i="2"/>
  <c r="AM32" i="2" s="1"/>
  <c r="AK33" i="2"/>
  <c r="AI36" i="2"/>
  <c r="AM36" i="2" s="1"/>
  <c r="AK37" i="2"/>
  <c r="AI40" i="2"/>
  <c r="AM40" i="2" s="1"/>
  <c r="AK41" i="2"/>
  <c r="AF265" i="2"/>
  <c r="AL90" i="2"/>
  <c r="AH95" i="2"/>
  <c r="AL98" i="2"/>
  <c r="AO107" i="2"/>
  <c r="AF269" i="2"/>
  <c r="AL109" i="2"/>
  <c r="AH114" i="2"/>
  <c r="AL114" i="2" s="1"/>
  <c r="AO115" i="2"/>
  <c r="AH118" i="2"/>
  <c r="AL118" i="2" s="1"/>
  <c r="AO119" i="2"/>
  <c r="AH122" i="2"/>
  <c r="AL122" i="2" s="1"/>
  <c r="AO123" i="2"/>
  <c r="AH126" i="2"/>
  <c r="AL126" i="2" s="1"/>
  <c r="AO127" i="2"/>
  <c r="AH130" i="2"/>
  <c r="AL130" i="2" s="1"/>
  <c r="AO131" i="2"/>
  <c r="AH134" i="2"/>
  <c r="AL134" i="2" s="1"/>
  <c r="AO135" i="2"/>
  <c r="AH138" i="2"/>
  <c r="AL138" i="2" s="1"/>
  <c r="AO139" i="2"/>
  <c r="AL143" i="2"/>
  <c r="AI145" i="2"/>
  <c r="AM145" i="2" s="1"/>
  <c r="AO145" i="2"/>
  <c r="AJ145" i="2"/>
  <c r="AI152" i="2"/>
  <c r="AM152" i="2" s="1"/>
  <c r="AO152" i="2"/>
  <c r="AJ152" i="2"/>
  <c r="AI154" i="2"/>
  <c r="AM154" i="2" s="1"/>
  <c r="AJ154" i="2"/>
  <c r="AO162" i="2"/>
  <c r="AO142" i="2"/>
  <c r="AM150" i="2"/>
  <c r="AO150" i="2"/>
  <c r="AM156" i="2"/>
  <c r="AM158" i="2"/>
  <c r="AO158" i="2"/>
  <c r="AH163" i="2"/>
  <c r="AL163" i="2" s="1"/>
  <c r="AM166" i="2"/>
  <c r="AO166" i="2"/>
  <c r="AJ169" i="2"/>
  <c r="AJ170" i="2"/>
  <c r="AJ172" i="2"/>
  <c r="AI177" i="2"/>
  <c r="AM177" i="2" s="1"/>
  <c r="AO177" i="2"/>
  <c r="AH178" i="2"/>
  <c r="AL178" i="2" s="1"/>
  <c r="AK180" i="2"/>
  <c r="AK181" i="2"/>
  <c r="AM187" i="2"/>
  <c r="AO196" i="2"/>
  <c r="AJ196" i="2"/>
  <c r="AF277" i="2"/>
  <c r="AO203" i="2"/>
  <c r="AK203" i="2"/>
  <c r="AJ203" i="2"/>
  <c r="AO207" i="2"/>
  <c r="AK207" i="2"/>
  <c r="AJ207" i="2"/>
  <c r="AK211" i="2"/>
  <c r="AI211" i="2"/>
  <c r="AM211" i="2" s="1"/>
  <c r="AM106" i="2"/>
  <c r="AM108" i="2"/>
  <c r="AH142" i="2"/>
  <c r="AL142" i="2" s="1"/>
  <c r="AI143" i="2"/>
  <c r="AF272" i="2"/>
  <c r="AO143" i="2"/>
  <c r="AH148" i="2"/>
  <c r="AL148" i="2" s="1"/>
  <c r="AH149" i="2"/>
  <c r="AL149" i="2" s="1"/>
  <c r="AH150" i="2"/>
  <c r="AL150" i="2" s="1"/>
  <c r="AM151" i="2"/>
  <c r="AO151" i="2"/>
  <c r="AH156" i="2"/>
  <c r="AL156" i="2" s="1"/>
  <c r="AH157" i="2"/>
  <c r="AL157" i="2" s="1"/>
  <c r="AH158" i="2"/>
  <c r="AL158" i="2" s="1"/>
  <c r="AM159" i="2"/>
  <c r="AO159" i="2"/>
  <c r="AJ163" i="2"/>
  <c r="AH164" i="2"/>
  <c r="AL164" i="2" s="1"/>
  <c r="AH165" i="2"/>
  <c r="AL165" i="2" s="1"/>
  <c r="AH166" i="2"/>
  <c r="AL166" i="2" s="1"/>
  <c r="AI167" i="2"/>
  <c r="AF274" i="2"/>
  <c r="AO167" i="2"/>
  <c r="AO169" i="2"/>
  <c r="AI174" i="2"/>
  <c r="AM174" i="2" s="1"/>
  <c r="AH174" i="2"/>
  <c r="AL174" i="2" s="1"/>
  <c r="AI176" i="2"/>
  <c r="AM176" i="2" s="1"/>
  <c r="AO176" i="2"/>
  <c r="AH177" i="2"/>
  <c r="AL177" i="2" s="1"/>
  <c r="AJ178" i="2"/>
  <c r="AI185" i="2"/>
  <c r="AM185" i="2" s="1"/>
  <c r="AK185" i="2"/>
  <c r="AI186" i="2"/>
  <c r="AM186" i="2" s="1"/>
  <c r="AK186" i="2"/>
  <c r="AK196" i="2"/>
  <c r="AO200" i="2"/>
  <c r="AK200" i="2"/>
  <c r="AJ200" i="2"/>
  <c r="AO204" i="2"/>
  <c r="AK204" i="2"/>
  <c r="AJ204" i="2"/>
  <c r="AO208" i="2"/>
  <c r="AK208" i="2"/>
  <c r="AJ208" i="2"/>
  <c r="AM170" i="2"/>
  <c r="AO170" i="2"/>
  <c r="AI173" i="2"/>
  <c r="AM173" i="2" s="1"/>
  <c r="AH173" i="2"/>
  <c r="AL173" i="2" s="1"/>
  <c r="AI181" i="2"/>
  <c r="AM181" i="2" s="1"/>
  <c r="AH181" i="2"/>
  <c r="AL181" i="2" s="1"/>
  <c r="AI184" i="2"/>
  <c r="AM184" i="2" s="1"/>
  <c r="AO184" i="2"/>
  <c r="AO201" i="2"/>
  <c r="AK201" i="2"/>
  <c r="AJ201" i="2"/>
  <c r="AO205" i="2"/>
  <c r="AK205" i="2"/>
  <c r="AJ205" i="2"/>
  <c r="AK209" i="2"/>
  <c r="AJ209" i="2"/>
  <c r="AK214" i="2"/>
  <c r="AH214" i="2"/>
  <c r="AL214" i="2" s="1"/>
  <c r="AF279" i="2"/>
  <c r="AK227" i="2"/>
  <c r="AM163" i="2"/>
  <c r="AO163" i="2"/>
  <c r="AH169" i="2"/>
  <c r="AL169" i="2" s="1"/>
  <c r="AH170" i="2"/>
  <c r="AL170" i="2" s="1"/>
  <c r="AI171" i="2"/>
  <c r="AM171" i="2" s="1"/>
  <c r="AJ171" i="2"/>
  <c r="AI172" i="2"/>
  <c r="AM172" i="2" s="1"/>
  <c r="AH172" i="2"/>
  <c r="AL172" i="2" s="1"/>
  <c r="AJ173" i="2"/>
  <c r="AM178" i="2"/>
  <c r="AI179" i="2"/>
  <c r="AF275" i="2"/>
  <c r="AJ179" i="2"/>
  <c r="AI180" i="2"/>
  <c r="AM180" i="2" s="1"/>
  <c r="AH180" i="2"/>
  <c r="AL180" i="2" s="1"/>
  <c r="AJ181" i="2"/>
  <c r="AL183" i="2"/>
  <c r="AH184" i="2"/>
  <c r="AL184" i="2" s="1"/>
  <c r="AO202" i="2"/>
  <c r="AK202" i="2"/>
  <c r="AJ202" i="2"/>
  <c r="AO206" i="2"/>
  <c r="AK206" i="2"/>
  <c r="AJ206" i="2"/>
  <c r="AM175" i="2"/>
  <c r="AO175" i="2"/>
  <c r="AM182" i="2"/>
  <c r="AM183" i="2"/>
  <c r="AO183" i="2"/>
  <c r="AJ187" i="2"/>
  <c r="AO191" i="2"/>
  <c r="AF276" i="2"/>
  <c r="AK197" i="2"/>
  <c r="AF278" i="2"/>
  <c r="AM213" i="2"/>
  <c r="AF280" i="2"/>
  <c r="AJ198" i="2"/>
  <c r="AK239" i="2"/>
  <c r="H142" i="3"/>
  <c r="L142" i="3"/>
  <c r="P142" i="3"/>
  <c r="E142" i="3"/>
  <c r="M142" i="3"/>
  <c r="Q142" i="3"/>
  <c r="W143" i="3"/>
  <c r="F142" i="3"/>
  <c r="N142" i="3"/>
  <c r="C142" i="3"/>
  <c r="O142" i="3"/>
  <c r="AK11" i="2"/>
  <c r="AK12" i="2"/>
  <c r="AK13" i="2"/>
  <c r="AK14" i="2"/>
  <c r="AK15" i="2"/>
  <c r="AK16" i="2"/>
  <c r="AK17" i="2"/>
  <c r="AK18" i="2"/>
  <c r="AK19" i="2"/>
  <c r="AK20" i="2"/>
  <c r="AH43" i="2"/>
  <c r="AL43" i="2" s="1"/>
  <c r="AO43" i="2"/>
  <c r="AI47" i="2"/>
  <c r="AH47" i="2"/>
  <c r="AO47" i="2"/>
  <c r="AJ47" i="2"/>
  <c r="AI49" i="2"/>
  <c r="AM49" i="2" s="1"/>
  <c r="AH49" i="2"/>
  <c r="AL49" i="2" s="1"/>
  <c r="AO49" i="2"/>
  <c r="AJ49" i="2"/>
  <c r="AI51" i="2"/>
  <c r="AM51" i="2" s="1"/>
  <c r="AH51" i="2"/>
  <c r="AL51" i="2" s="1"/>
  <c r="AO51" i="2"/>
  <c r="AJ51" i="2"/>
  <c r="AI53" i="2"/>
  <c r="AM53" i="2" s="1"/>
  <c r="AH53" i="2"/>
  <c r="AL53" i="2" s="1"/>
  <c r="AO53" i="2"/>
  <c r="AJ53" i="2"/>
  <c r="AI55" i="2"/>
  <c r="AM55" i="2" s="1"/>
  <c r="AH55" i="2"/>
  <c r="AL55" i="2" s="1"/>
  <c r="AO55" i="2"/>
  <c r="AJ55" i="2"/>
  <c r="AI57" i="2"/>
  <c r="AM57" i="2" s="1"/>
  <c r="AH57" i="2"/>
  <c r="AL57" i="2" s="1"/>
  <c r="AO57" i="2"/>
  <c r="AJ57" i="2"/>
  <c r="AI59" i="2"/>
  <c r="AH59" i="2"/>
  <c r="AO59" i="2"/>
  <c r="AJ59" i="2"/>
  <c r="AI61" i="2"/>
  <c r="AM61" i="2" s="1"/>
  <c r="AH61" i="2"/>
  <c r="AL61" i="2" s="1"/>
  <c r="AO61" i="2"/>
  <c r="AJ61" i="2"/>
  <c r="AI63" i="2"/>
  <c r="AM63" i="2" s="1"/>
  <c r="AH63" i="2"/>
  <c r="AL63" i="2" s="1"/>
  <c r="AO63" i="2"/>
  <c r="AJ63" i="2"/>
  <c r="AI65" i="2"/>
  <c r="AM65" i="2" s="1"/>
  <c r="AH65" i="2"/>
  <c r="AL65" i="2" s="1"/>
  <c r="AO65" i="2"/>
  <c r="AJ65" i="2"/>
  <c r="AI67" i="2"/>
  <c r="AM67" i="2" s="1"/>
  <c r="AH67" i="2"/>
  <c r="AL67" i="2" s="1"/>
  <c r="AO67" i="2"/>
  <c r="AJ67" i="2"/>
  <c r="AI69" i="2"/>
  <c r="AM69" i="2" s="1"/>
  <c r="AH69" i="2"/>
  <c r="AL69" i="2" s="1"/>
  <c r="AO69" i="2"/>
  <c r="AJ69" i="2"/>
  <c r="AI71" i="2"/>
  <c r="AH71" i="2"/>
  <c r="AO71" i="2"/>
  <c r="AJ71" i="2"/>
  <c r="AI73" i="2"/>
  <c r="AM73" i="2" s="1"/>
  <c r="AH73" i="2"/>
  <c r="AL73" i="2" s="1"/>
  <c r="AO73" i="2"/>
  <c r="AJ73" i="2"/>
  <c r="AI75" i="2"/>
  <c r="AM75" i="2" s="1"/>
  <c r="AH75" i="2"/>
  <c r="AL75" i="2" s="1"/>
  <c r="AO75" i="2"/>
  <c r="AJ75" i="2"/>
  <c r="AI77" i="2"/>
  <c r="AM77" i="2" s="1"/>
  <c r="AH77" i="2"/>
  <c r="AL77" i="2" s="1"/>
  <c r="AO77" i="2"/>
  <c r="AJ77" i="2"/>
  <c r="AI111" i="2"/>
  <c r="AM111" i="2" s="1"/>
  <c r="AK111" i="2"/>
  <c r="AJ111" i="2"/>
  <c r="AH111" i="2"/>
  <c r="AL111" i="2" s="1"/>
  <c r="AO111" i="2"/>
  <c r="AH11" i="2"/>
  <c r="AH12" i="2"/>
  <c r="AL12" i="2" s="1"/>
  <c r="AH13" i="2"/>
  <c r="AL13" i="2" s="1"/>
  <c r="AH14" i="2"/>
  <c r="AL14" i="2" s="1"/>
  <c r="AH15" i="2"/>
  <c r="AL15" i="2" s="1"/>
  <c r="AH16" i="2"/>
  <c r="AL16" i="2" s="1"/>
  <c r="AH17" i="2"/>
  <c r="AL17" i="2" s="1"/>
  <c r="AH18" i="2"/>
  <c r="AL18" i="2" s="1"/>
  <c r="AH19" i="2"/>
  <c r="AL19" i="2" s="1"/>
  <c r="AH20" i="2"/>
  <c r="AL20" i="2" s="1"/>
  <c r="AI21" i="2"/>
  <c r="AM21" i="2" s="1"/>
  <c r="AO21" i="2"/>
  <c r="AK22" i="2"/>
  <c r="AI23" i="2"/>
  <c r="AO23" i="2"/>
  <c r="AK24" i="2"/>
  <c r="AI25" i="2"/>
  <c r="AM25" i="2" s="1"/>
  <c r="AO25" i="2"/>
  <c r="AK26" i="2"/>
  <c r="AI27" i="2"/>
  <c r="AM27" i="2" s="1"/>
  <c r="AO27" i="2"/>
  <c r="AK28" i="2"/>
  <c r="AI29" i="2"/>
  <c r="AM29" i="2" s="1"/>
  <c r="AO29" i="2"/>
  <c r="AK30" i="2"/>
  <c r="AI31" i="2"/>
  <c r="AM31" i="2" s="1"/>
  <c r="AO31" i="2"/>
  <c r="AK32" i="2"/>
  <c r="AI33" i="2"/>
  <c r="AM33" i="2" s="1"/>
  <c r="AO33" i="2"/>
  <c r="AK34" i="2"/>
  <c r="AI35" i="2"/>
  <c r="AO35" i="2"/>
  <c r="AK36" i="2"/>
  <c r="AI37" i="2"/>
  <c r="AM37" i="2" s="1"/>
  <c r="AO37" i="2"/>
  <c r="AK38" i="2"/>
  <c r="AI39" i="2"/>
  <c r="AM39" i="2" s="1"/>
  <c r="AO39" i="2"/>
  <c r="AK40" i="2"/>
  <c r="AI41" i="2"/>
  <c r="AM41" i="2" s="1"/>
  <c r="AO41" i="2"/>
  <c r="AK42" i="2"/>
  <c r="AI43" i="2"/>
  <c r="AM43" i="2" s="1"/>
  <c r="AH44" i="2"/>
  <c r="AL44" i="2" s="1"/>
  <c r="AO44" i="2"/>
  <c r="AJ44" i="2"/>
  <c r="AH45" i="2"/>
  <c r="AL45" i="2" s="1"/>
  <c r="AO45" i="2"/>
  <c r="AJ45" i="2"/>
  <c r="AH46" i="2"/>
  <c r="AL46" i="2" s="1"/>
  <c r="AO46" i="2"/>
  <c r="AJ46" i="2"/>
  <c r="AK47" i="2"/>
  <c r="AK49" i="2"/>
  <c r="AK51" i="2"/>
  <c r="AK53" i="2"/>
  <c r="AK55" i="2"/>
  <c r="AK57" i="2"/>
  <c r="AK59" i="2"/>
  <c r="AK61" i="2"/>
  <c r="AK63" i="2"/>
  <c r="AK65" i="2"/>
  <c r="AK67" i="2"/>
  <c r="AK69" i="2"/>
  <c r="AK71" i="2"/>
  <c r="AK73" i="2"/>
  <c r="AK75" i="2"/>
  <c r="AK77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I48" i="2"/>
  <c r="AM48" i="2" s="1"/>
  <c r="AH48" i="2"/>
  <c r="AL48" i="2" s="1"/>
  <c r="AO48" i="2"/>
  <c r="AJ48" i="2"/>
  <c r="AI50" i="2"/>
  <c r="AM50" i="2" s="1"/>
  <c r="AH50" i="2"/>
  <c r="AL50" i="2" s="1"/>
  <c r="AO50" i="2"/>
  <c r="AJ50" i="2"/>
  <c r="AI52" i="2"/>
  <c r="AM52" i="2" s="1"/>
  <c r="AH52" i="2"/>
  <c r="AL52" i="2" s="1"/>
  <c r="AO52" i="2"/>
  <c r="AJ52" i="2"/>
  <c r="AI54" i="2"/>
  <c r="AM54" i="2" s="1"/>
  <c r="AH54" i="2"/>
  <c r="AL54" i="2" s="1"/>
  <c r="AO54" i="2"/>
  <c r="AJ54" i="2"/>
  <c r="AI56" i="2"/>
  <c r="AM56" i="2" s="1"/>
  <c r="AH56" i="2"/>
  <c r="AL56" i="2" s="1"/>
  <c r="AO56" i="2"/>
  <c r="AJ56" i="2"/>
  <c r="AI58" i="2"/>
  <c r="AM58" i="2" s="1"/>
  <c r="AH58" i="2"/>
  <c r="AL58" i="2" s="1"/>
  <c r="AO58" i="2"/>
  <c r="AJ58" i="2"/>
  <c r="AI60" i="2"/>
  <c r="AM60" i="2" s="1"/>
  <c r="AH60" i="2"/>
  <c r="AL60" i="2" s="1"/>
  <c r="AO60" i="2"/>
  <c r="AJ60" i="2"/>
  <c r="AI62" i="2"/>
  <c r="AM62" i="2" s="1"/>
  <c r="AH62" i="2"/>
  <c r="AL62" i="2" s="1"/>
  <c r="AO62" i="2"/>
  <c r="AJ62" i="2"/>
  <c r="AI64" i="2"/>
  <c r="AM64" i="2" s="1"/>
  <c r="AH64" i="2"/>
  <c r="AL64" i="2" s="1"/>
  <c r="AO64" i="2"/>
  <c r="AJ64" i="2"/>
  <c r="AI66" i="2"/>
  <c r="AM66" i="2" s="1"/>
  <c r="AH66" i="2"/>
  <c r="AL66" i="2" s="1"/>
  <c r="AO66" i="2"/>
  <c r="AJ66" i="2"/>
  <c r="AI68" i="2"/>
  <c r="AM68" i="2" s="1"/>
  <c r="AH68" i="2"/>
  <c r="AL68" i="2" s="1"/>
  <c r="AO68" i="2"/>
  <c r="AJ68" i="2"/>
  <c r="AI70" i="2"/>
  <c r="AM70" i="2" s="1"/>
  <c r="AH70" i="2"/>
  <c r="AL70" i="2" s="1"/>
  <c r="AO70" i="2"/>
  <c r="AJ70" i="2"/>
  <c r="AI72" i="2"/>
  <c r="AM72" i="2" s="1"/>
  <c r="AH72" i="2"/>
  <c r="AL72" i="2" s="1"/>
  <c r="AO72" i="2"/>
  <c r="AJ72" i="2"/>
  <c r="AI74" i="2"/>
  <c r="AM74" i="2" s="1"/>
  <c r="AH74" i="2"/>
  <c r="AL74" i="2" s="1"/>
  <c r="AO74" i="2"/>
  <c r="AJ74" i="2"/>
  <c r="AI76" i="2"/>
  <c r="AM76" i="2" s="1"/>
  <c r="AH76" i="2"/>
  <c r="AL76" i="2" s="1"/>
  <c r="AO76" i="2"/>
  <c r="AJ76" i="2"/>
  <c r="AO78" i="2"/>
  <c r="AI78" i="2"/>
  <c r="AM78" i="2" s="1"/>
  <c r="AH78" i="2"/>
  <c r="AL78" i="2" s="1"/>
  <c r="AJ78" i="2"/>
  <c r="AO79" i="2"/>
  <c r="AJ79" i="2"/>
  <c r="AO81" i="2"/>
  <c r="AJ81" i="2"/>
  <c r="AO83" i="2"/>
  <c r="AJ83" i="2"/>
  <c r="AO85" i="2"/>
  <c r="AJ85" i="2"/>
  <c r="AI85" i="2"/>
  <c r="AM85" i="2" s="1"/>
  <c r="AO86" i="2"/>
  <c r="AJ86" i="2"/>
  <c r="AI86" i="2"/>
  <c r="AM86" i="2" s="1"/>
  <c r="AO87" i="2"/>
  <c r="AJ87" i="2"/>
  <c r="AI87" i="2"/>
  <c r="AM87" i="2" s="1"/>
  <c r="AO88" i="2"/>
  <c r="AJ88" i="2"/>
  <c r="AI88" i="2"/>
  <c r="AM88" i="2" s="1"/>
  <c r="AO89" i="2"/>
  <c r="AJ89" i="2"/>
  <c r="AI89" i="2"/>
  <c r="AM89" i="2" s="1"/>
  <c r="AO90" i="2"/>
  <c r="AJ90" i="2"/>
  <c r="AI90" i="2"/>
  <c r="AM90" i="2" s="1"/>
  <c r="AO91" i="2"/>
  <c r="AJ91" i="2"/>
  <c r="AI91" i="2"/>
  <c r="AM91" i="2" s="1"/>
  <c r="AO92" i="2"/>
  <c r="AJ92" i="2"/>
  <c r="AI92" i="2"/>
  <c r="AM92" i="2" s="1"/>
  <c r="AO93" i="2"/>
  <c r="AJ93" i="2"/>
  <c r="AI93" i="2"/>
  <c r="AM93" i="2" s="1"/>
  <c r="AO94" i="2"/>
  <c r="AJ94" i="2"/>
  <c r="AI94" i="2"/>
  <c r="AM94" i="2" s="1"/>
  <c r="AO95" i="2"/>
  <c r="AJ95" i="2"/>
  <c r="AI95" i="2"/>
  <c r="AO96" i="2"/>
  <c r="AJ96" i="2"/>
  <c r="AI96" i="2"/>
  <c r="AM96" i="2" s="1"/>
  <c r="AO97" i="2"/>
  <c r="AJ97" i="2"/>
  <c r="AI97" i="2"/>
  <c r="AM97" i="2" s="1"/>
  <c r="AO98" i="2"/>
  <c r="AJ98" i="2"/>
  <c r="AI98" i="2"/>
  <c r="AM98" i="2" s="1"/>
  <c r="AO99" i="2"/>
  <c r="AJ99" i="2"/>
  <c r="AI99" i="2"/>
  <c r="AM99" i="2" s="1"/>
  <c r="AO100" i="2"/>
  <c r="AJ100" i="2"/>
  <c r="AI100" i="2"/>
  <c r="AM100" i="2" s="1"/>
  <c r="AO101" i="2"/>
  <c r="AJ101" i="2"/>
  <c r="AI101" i="2"/>
  <c r="AM101" i="2" s="1"/>
  <c r="AO102" i="2"/>
  <c r="AJ102" i="2"/>
  <c r="AI102" i="2"/>
  <c r="AM102" i="2" s="1"/>
  <c r="AO103" i="2"/>
  <c r="AJ103" i="2"/>
  <c r="AI103" i="2"/>
  <c r="AM103" i="2" s="1"/>
  <c r="AO104" i="2"/>
  <c r="AJ104" i="2"/>
  <c r="AI104" i="2"/>
  <c r="AM104" i="2" s="1"/>
  <c r="AI105" i="2"/>
  <c r="AM105" i="2" s="1"/>
  <c r="AK105" i="2"/>
  <c r="AJ105" i="2"/>
  <c r="AH107" i="2"/>
  <c r="AI79" i="2"/>
  <c r="AM79" i="2" s="1"/>
  <c r="AO80" i="2"/>
  <c r="AJ80" i="2"/>
  <c r="AI81" i="2"/>
  <c r="AM81" i="2" s="1"/>
  <c r="AO82" i="2"/>
  <c r="AJ82" i="2"/>
  <c r="AI83" i="2"/>
  <c r="AO84" i="2"/>
  <c r="AJ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I109" i="2"/>
  <c r="AM109" i="2" s="1"/>
  <c r="AK109" i="2"/>
  <c r="AJ109" i="2"/>
  <c r="AI113" i="2"/>
  <c r="AM113" i="2" s="1"/>
  <c r="AK113" i="2"/>
  <c r="AJ113" i="2"/>
  <c r="AI107" i="2"/>
  <c r="AK107" i="2"/>
  <c r="AJ107" i="2"/>
  <c r="AJ115" i="2"/>
  <c r="AJ117" i="2"/>
  <c r="AJ119" i="2"/>
  <c r="AJ121" i="2"/>
  <c r="AJ123" i="2"/>
  <c r="AJ125" i="2"/>
  <c r="AJ127" i="2"/>
  <c r="AJ129" i="2"/>
  <c r="AJ131" i="2"/>
  <c r="AJ133" i="2"/>
  <c r="AJ135" i="2"/>
  <c r="AJ137" i="2"/>
  <c r="AJ139" i="2"/>
  <c r="AH106" i="2"/>
  <c r="AL106" i="2" s="1"/>
  <c r="AO106" i="2"/>
  <c r="AH108" i="2"/>
  <c r="AL108" i="2" s="1"/>
  <c r="AO108" i="2"/>
  <c r="AH110" i="2"/>
  <c r="AL110" i="2" s="1"/>
  <c r="AO110" i="2"/>
  <c r="AK115" i="2"/>
  <c r="AK117" i="2"/>
  <c r="AK119" i="2"/>
  <c r="AK121" i="2"/>
  <c r="AK123" i="2"/>
  <c r="AK125" i="2"/>
  <c r="AK127" i="2"/>
  <c r="AK129" i="2"/>
  <c r="AK131" i="2"/>
  <c r="AK133" i="2"/>
  <c r="AK135" i="2"/>
  <c r="AK137" i="2"/>
  <c r="AK139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J188" i="2"/>
  <c r="AJ189" i="2"/>
  <c r="AJ190" i="2"/>
  <c r="AJ191" i="2"/>
  <c r="AJ192" i="2"/>
  <c r="AJ193" i="2"/>
  <c r="AJ194" i="2"/>
  <c r="AJ180" i="2"/>
  <c r="AJ182" i="2"/>
  <c r="AJ184" i="2"/>
  <c r="AJ186" i="2"/>
  <c r="AO187" i="2"/>
  <c r="AO210" i="2"/>
  <c r="AJ210" i="2"/>
  <c r="AK210" i="2"/>
  <c r="AI210" i="2"/>
  <c r="AM210" i="2" s="1"/>
  <c r="AI188" i="2"/>
  <c r="AM188" i="2" s="1"/>
  <c r="AH188" i="2"/>
  <c r="AL188" i="2" s="1"/>
  <c r="AI189" i="2"/>
  <c r="AM189" i="2" s="1"/>
  <c r="AH189" i="2"/>
  <c r="AL189" i="2" s="1"/>
  <c r="AI190" i="2"/>
  <c r="AM190" i="2" s="1"/>
  <c r="AH190" i="2"/>
  <c r="AL190" i="2" s="1"/>
  <c r="AI191" i="2"/>
  <c r="AH191" i="2"/>
  <c r="AI192" i="2"/>
  <c r="AM192" i="2" s="1"/>
  <c r="AH192" i="2"/>
  <c r="AL192" i="2" s="1"/>
  <c r="AI193" i="2"/>
  <c r="AM193" i="2" s="1"/>
  <c r="AH193" i="2"/>
  <c r="AL193" i="2" s="1"/>
  <c r="AI194" i="2"/>
  <c r="AM194" i="2" s="1"/>
  <c r="AH194" i="2"/>
  <c r="AL194" i="2" s="1"/>
  <c r="AI195" i="2"/>
  <c r="AM195" i="2" s="1"/>
  <c r="AH195" i="2"/>
  <c r="AL195" i="2" s="1"/>
  <c r="AI196" i="2"/>
  <c r="AM196" i="2" s="1"/>
  <c r="AH196" i="2"/>
  <c r="AL196" i="2" s="1"/>
  <c r="AI197" i="2"/>
  <c r="AM197" i="2" s="1"/>
  <c r="AH197" i="2"/>
  <c r="AL197" i="2" s="1"/>
  <c r="AI198" i="2"/>
  <c r="AM198" i="2" s="1"/>
  <c r="AH198" i="2"/>
  <c r="AL198" i="2" s="1"/>
  <c r="AI199" i="2"/>
  <c r="AM199" i="2" s="1"/>
  <c r="AH199" i="2"/>
  <c r="AL199" i="2" s="1"/>
  <c r="AI200" i="2"/>
  <c r="AM200" i="2" s="1"/>
  <c r="AH200" i="2"/>
  <c r="AL200" i="2" s="1"/>
  <c r="AI201" i="2"/>
  <c r="AM201" i="2" s="1"/>
  <c r="AH201" i="2"/>
  <c r="AL201" i="2" s="1"/>
  <c r="AI202" i="2"/>
  <c r="AM202" i="2" s="1"/>
  <c r="AH202" i="2"/>
  <c r="AL202" i="2" s="1"/>
  <c r="AI203" i="2"/>
  <c r="AH203" i="2"/>
  <c r="AI204" i="2"/>
  <c r="AM204" i="2" s="1"/>
  <c r="AH204" i="2"/>
  <c r="AL204" i="2" s="1"/>
  <c r="AI205" i="2"/>
  <c r="AM205" i="2" s="1"/>
  <c r="AH205" i="2"/>
  <c r="AL205" i="2" s="1"/>
  <c r="AI206" i="2"/>
  <c r="AM206" i="2" s="1"/>
  <c r="AH206" i="2"/>
  <c r="AL206" i="2" s="1"/>
  <c r="AI207" i="2"/>
  <c r="AM207" i="2" s="1"/>
  <c r="AH207" i="2"/>
  <c r="AL207" i="2" s="1"/>
  <c r="AI208" i="2"/>
  <c r="AM208" i="2" s="1"/>
  <c r="AH208" i="2"/>
  <c r="AL208" i="2" s="1"/>
  <c r="AO209" i="2"/>
  <c r="AI209" i="2"/>
  <c r="AM209" i="2" s="1"/>
  <c r="AH209" i="2"/>
  <c r="AL209" i="2" s="1"/>
  <c r="AH210" i="2"/>
  <c r="AL210" i="2" s="1"/>
  <c r="AO211" i="2"/>
  <c r="AJ211" i="2"/>
  <c r="AI212" i="2"/>
  <c r="AM212" i="2" s="1"/>
  <c r="AO213" i="2"/>
  <c r="AJ213" i="2"/>
  <c r="AI214" i="2"/>
  <c r="AM214" i="2" s="1"/>
  <c r="AO216" i="2"/>
  <c r="AJ216" i="2"/>
  <c r="AI216" i="2"/>
  <c r="AM216" i="2" s="1"/>
  <c r="AH216" i="2"/>
  <c r="AL216" i="2" s="1"/>
  <c r="AO218" i="2"/>
  <c r="AJ218" i="2"/>
  <c r="AI218" i="2"/>
  <c r="AM218" i="2" s="1"/>
  <c r="AH218" i="2"/>
  <c r="AL218" i="2" s="1"/>
  <c r="AO220" i="2"/>
  <c r="AJ220" i="2"/>
  <c r="AI220" i="2"/>
  <c r="AM220" i="2" s="1"/>
  <c r="AH220" i="2"/>
  <c r="AL220" i="2" s="1"/>
  <c r="AO222" i="2"/>
  <c r="AJ222" i="2"/>
  <c r="AI222" i="2"/>
  <c r="AM222" i="2" s="1"/>
  <c r="AH222" i="2"/>
  <c r="AL222" i="2" s="1"/>
  <c r="AO224" i="2"/>
  <c r="AJ224" i="2"/>
  <c r="AI224" i="2"/>
  <c r="AM224" i="2" s="1"/>
  <c r="AH224" i="2"/>
  <c r="AL224" i="2" s="1"/>
  <c r="AO226" i="2"/>
  <c r="AJ226" i="2"/>
  <c r="AI226" i="2"/>
  <c r="AM226" i="2" s="1"/>
  <c r="AH226" i="2"/>
  <c r="AL226" i="2" s="1"/>
  <c r="AO228" i="2"/>
  <c r="AJ228" i="2"/>
  <c r="AI228" i="2"/>
  <c r="AM228" i="2" s="1"/>
  <c r="AH228" i="2"/>
  <c r="AL228" i="2" s="1"/>
  <c r="AO230" i="2"/>
  <c r="AJ230" i="2"/>
  <c r="AI230" i="2"/>
  <c r="AM230" i="2" s="1"/>
  <c r="AH230" i="2"/>
  <c r="AL230" i="2" s="1"/>
  <c r="AO232" i="2"/>
  <c r="AJ232" i="2"/>
  <c r="AI232" i="2"/>
  <c r="AM232" i="2" s="1"/>
  <c r="AH232" i="2"/>
  <c r="AL232" i="2" s="1"/>
  <c r="AO234" i="2"/>
  <c r="AJ234" i="2"/>
  <c r="AI234" i="2"/>
  <c r="AM234" i="2" s="1"/>
  <c r="AH234" i="2"/>
  <c r="AL234" i="2" s="1"/>
  <c r="AO236" i="2"/>
  <c r="AJ236" i="2"/>
  <c r="AI236" i="2"/>
  <c r="AM236" i="2" s="1"/>
  <c r="AH236" i="2"/>
  <c r="AL236" i="2" s="1"/>
  <c r="AO238" i="2"/>
  <c r="AJ238" i="2"/>
  <c r="AI238" i="2"/>
  <c r="AM238" i="2" s="1"/>
  <c r="AH238" i="2"/>
  <c r="AL238" i="2" s="1"/>
  <c r="AO240" i="2"/>
  <c r="AJ240" i="2"/>
  <c r="AI240" i="2"/>
  <c r="AM240" i="2" s="1"/>
  <c r="AH240" i="2"/>
  <c r="AL240" i="2" s="1"/>
  <c r="AO242" i="2"/>
  <c r="AJ242" i="2"/>
  <c r="AI242" i="2"/>
  <c r="AM242" i="2" s="1"/>
  <c r="AH242" i="2"/>
  <c r="AL242" i="2" s="1"/>
  <c r="AO244" i="2"/>
  <c r="AJ244" i="2"/>
  <c r="AI244" i="2"/>
  <c r="AM244" i="2" s="1"/>
  <c r="AH244" i="2"/>
  <c r="AL244" i="2" s="1"/>
  <c r="AO246" i="2"/>
  <c r="AJ246" i="2"/>
  <c r="AI246" i="2"/>
  <c r="AM246" i="2" s="1"/>
  <c r="AH246" i="2"/>
  <c r="AL246" i="2" s="1"/>
  <c r="AO248" i="2"/>
  <c r="AJ248" i="2"/>
  <c r="AI248" i="2"/>
  <c r="AM248" i="2" s="1"/>
  <c r="AH248" i="2"/>
  <c r="AL248" i="2" s="1"/>
  <c r="AO250" i="2"/>
  <c r="AJ250" i="2"/>
  <c r="AI250" i="2"/>
  <c r="AM250" i="2" s="1"/>
  <c r="AH250" i="2"/>
  <c r="AL250" i="2" s="1"/>
  <c r="AH211" i="2"/>
  <c r="AL211" i="2" s="1"/>
  <c r="AH213" i="2"/>
  <c r="AL213" i="2" s="1"/>
  <c r="AK216" i="2"/>
  <c r="AK218" i="2"/>
  <c r="AK220" i="2"/>
  <c r="AK222" i="2"/>
  <c r="AK224" i="2"/>
  <c r="AK226" i="2"/>
  <c r="AK228" i="2"/>
  <c r="AK230" i="2"/>
  <c r="AK232" i="2"/>
  <c r="AK234" i="2"/>
  <c r="AK236" i="2"/>
  <c r="AK238" i="2"/>
  <c r="AK240" i="2"/>
  <c r="AK242" i="2"/>
  <c r="AK244" i="2"/>
  <c r="AK246" i="2"/>
  <c r="AK248" i="2"/>
  <c r="AK250" i="2"/>
  <c r="AO212" i="2"/>
  <c r="AJ212" i="2"/>
  <c r="AO214" i="2"/>
  <c r="AJ214" i="2"/>
  <c r="AO215" i="2"/>
  <c r="AJ215" i="2"/>
  <c r="AI215" i="2"/>
  <c r="AH215" i="2"/>
  <c r="AO217" i="2"/>
  <c r="AJ217" i="2"/>
  <c r="AI217" i="2"/>
  <c r="AM217" i="2" s="1"/>
  <c r="AH217" i="2"/>
  <c r="AL217" i="2" s="1"/>
  <c r="AO219" i="2"/>
  <c r="AJ219" i="2"/>
  <c r="AI219" i="2"/>
  <c r="AM219" i="2" s="1"/>
  <c r="AH219" i="2"/>
  <c r="AL219" i="2" s="1"/>
  <c r="AO221" i="2"/>
  <c r="AJ221" i="2"/>
  <c r="AI221" i="2"/>
  <c r="AM221" i="2" s="1"/>
  <c r="AH221" i="2"/>
  <c r="AL221" i="2" s="1"/>
  <c r="AO223" i="2"/>
  <c r="AJ223" i="2"/>
  <c r="AI223" i="2"/>
  <c r="AM223" i="2" s="1"/>
  <c r="AH223" i="2"/>
  <c r="AL223" i="2" s="1"/>
  <c r="AO225" i="2"/>
  <c r="AJ225" i="2"/>
  <c r="AI225" i="2"/>
  <c r="AM225" i="2" s="1"/>
  <c r="AH225" i="2"/>
  <c r="AL225" i="2" s="1"/>
  <c r="AO227" i="2"/>
  <c r="AJ227" i="2"/>
  <c r="AI227" i="2"/>
  <c r="AH227" i="2"/>
  <c r="AO229" i="2"/>
  <c r="AJ229" i="2"/>
  <c r="AI229" i="2"/>
  <c r="AM229" i="2" s="1"/>
  <c r="AH229" i="2"/>
  <c r="AL229" i="2" s="1"/>
  <c r="AO231" i="2"/>
  <c r="AJ231" i="2"/>
  <c r="AI231" i="2"/>
  <c r="AM231" i="2" s="1"/>
  <c r="AH231" i="2"/>
  <c r="AL231" i="2" s="1"/>
  <c r="AO233" i="2"/>
  <c r="AJ233" i="2"/>
  <c r="AI233" i="2"/>
  <c r="AM233" i="2" s="1"/>
  <c r="AH233" i="2"/>
  <c r="AL233" i="2" s="1"/>
  <c r="AO235" i="2"/>
  <c r="AJ235" i="2"/>
  <c r="AI235" i="2"/>
  <c r="AM235" i="2" s="1"/>
  <c r="AH235" i="2"/>
  <c r="AL235" i="2" s="1"/>
  <c r="AO237" i="2"/>
  <c r="AJ237" i="2"/>
  <c r="AI237" i="2"/>
  <c r="AM237" i="2" s="1"/>
  <c r="AH237" i="2"/>
  <c r="AL237" i="2" s="1"/>
  <c r="AO239" i="2"/>
  <c r="AJ239" i="2"/>
  <c r="AI239" i="2"/>
  <c r="AH239" i="2"/>
  <c r="AO241" i="2"/>
  <c r="AJ241" i="2"/>
  <c r="AI241" i="2"/>
  <c r="AM241" i="2" s="1"/>
  <c r="AH241" i="2"/>
  <c r="AL241" i="2" s="1"/>
  <c r="AO243" i="2"/>
  <c r="AJ243" i="2"/>
  <c r="AI243" i="2"/>
  <c r="AM243" i="2" s="1"/>
  <c r="AH243" i="2"/>
  <c r="AL243" i="2" s="1"/>
  <c r="AO245" i="2"/>
  <c r="AJ245" i="2"/>
  <c r="AI245" i="2"/>
  <c r="AM245" i="2" s="1"/>
  <c r="AH245" i="2"/>
  <c r="AL245" i="2" s="1"/>
  <c r="AO247" i="2"/>
  <c r="AJ247" i="2"/>
  <c r="AI247" i="2"/>
  <c r="AM247" i="2" s="1"/>
  <c r="AH247" i="2"/>
  <c r="AL247" i="2" s="1"/>
  <c r="AO249" i="2"/>
  <c r="AJ249" i="2"/>
  <c r="AI249" i="2"/>
  <c r="AM249" i="2" s="1"/>
  <c r="AH249" i="2"/>
  <c r="AL249" i="2" s="1"/>
  <c r="AK251" i="2"/>
  <c r="AH251" i="2"/>
  <c r="AL251" i="2" s="1"/>
  <c r="AI251" i="2"/>
  <c r="AM251" i="2" s="1"/>
  <c r="AJ251" i="2"/>
  <c r="F250" i="1"/>
  <c r="BE250" i="2" s="1"/>
  <c r="BF250" i="2" s="1"/>
  <c r="E250" i="2"/>
  <c r="F250" i="2" s="1"/>
  <c r="BG250" i="2" s="1"/>
  <c r="F239" i="1"/>
  <c r="BE239" i="2" s="1"/>
  <c r="E239" i="2"/>
  <c r="F239" i="2" s="1"/>
  <c r="BG239" i="2" s="1"/>
  <c r="F196" i="1"/>
  <c r="BE196" i="2" s="1"/>
  <c r="E196" i="2"/>
  <c r="F196" i="2" s="1"/>
  <c r="BG196" i="2" s="1"/>
  <c r="F228" i="1"/>
  <c r="BE228" i="2" s="1"/>
  <c r="BF228" i="2" s="1"/>
  <c r="E228" i="2"/>
  <c r="F228" i="2" s="1"/>
  <c r="BG228" i="2" s="1"/>
  <c r="F186" i="1"/>
  <c r="BE186" i="2" s="1"/>
  <c r="E186" i="2"/>
  <c r="F186" i="2" s="1"/>
  <c r="BG186" i="2" s="1"/>
  <c r="F218" i="1"/>
  <c r="BE218" i="2" s="1"/>
  <c r="BF218" i="2" s="1"/>
  <c r="E218" i="2"/>
  <c r="F218" i="2" s="1"/>
  <c r="BG218" i="2" s="1"/>
  <c r="F174" i="1"/>
  <c r="BE174" i="2" s="1"/>
  <c r="E174" i="2"/>
  <c r="F174" i="2" s="1"/>
  <c r="BG174" i="2" s="1"/>
  <c r="F207" i="1"/>
  <c r="BE207" i="2" s="1"/>
  <c r="BF207" i="2" s="1"/>
  <c r="E207" i="2"/>
  <c r="F207" i="2" s="1"/>
  <c r="BG207" i="2" s="1"/>
  <c r="B261" i="2"/>
  <c r="B262" i="2"/>
  <c r="B263" i="2"/>
  <c r="B264" i="2"/>
  <c r="B265" i="2"/>
  <c r="B266" i="2"/>
  <c r="B267" i="2"/>
  <c r="B268" i="2"/>
  <c r="B269" i="2"/>
  <c r="D109" i="2"/>
  <c r="B270" i="2"/>
  <c r="D121" i="2"/>
  <c r="B271" i="2"/>
  <c r="D133" i="2"/>
  <c r="B272" i="2"/>
  <c r="D145" i="2"/>
  <c r="B273" i="2"/>
  <c r="D157" i="2"/>
  <c r="B274" i="2"/>
  <c r="D169" i="2"/>
  <c r="B275" i="2"/>
  <c r="D181" i="2"/>
  <c r="B276" i="2"/>
  <c r="D193" i="2"/>
  <c r="B277" i="2"/>
  <c r="D205" i="2"/>
  <c r="H261" i="2"/>
  <c r="H23" i="2"/>
  <c r="I11" i="2"/>
  <c r="I13" i="2"/>
  <c r="H25" i="2"/>
  <c r="H27" i="2"/>
  <c r="I15" i="2"/>
  <c r="I17" i="2"/>
  <c r="H29" i="2"/>
  <c r="H31" i="2"/>
  <c r="I19" i="2"/>
  <c r="F51" i="1"/>
  <c r="BE51" i="2" s="1"/>
  <c r="E51" i="2"/>
  <c r="F51" i="2" s="1"/>
  <c r="BG51" i="2" s="1"/>
  <c r="H36" i="2"/>
  <c r="I24" i="2"/>
  <c r="H40" i="2"/>
  <c r="I28" i="2"/>
  <c r="H44" i="2"/>
  <c r="I32" i="2"/>
  <c r="G23" i="2"/>
  <c r="H33" i="2"/>
  <c r="I12" i="2"/>
  <c r="I16" i="2"/>
  <c r="I20" i="2"/>
  <c r="H26" i="2"/>
  <c r="H30" i="2"/>
  <c r="H34" i="2"/>
  <c r="D261" i="2"/>
  <c r="E280" i="1"/>
  <c r="B282" i="2" l="1"/>
  <c r="L275" i="2"/>
  <c r="I18" i="3"/>
  <c r="L89" i="2"/>
  <c r="I126" i="3"/>
  <c r="L276" i="2"/>
  <c r="L90" i="2"/>
  <c r="L94" i="2"/>
  <c r="I127" i="3"/>
  <c r="J12" i="3"/>
  <c r="J121" i="3"/>
  <c r="J141" i="3" s="1"/>
  <c r="L95" i="2"/>
  <c r="L266" i="2"/>
  <c r="G142" i="3"/>
  <c r="G143" i="3" s="1"/>
  <c r="S121" i="3"/>
  <c r="S141" i="3" s="1"/>
  <c r="L203" i="2"/>
  <c r="DV282" i="2"/>
  <c r="DL11" i="2"/>
  <c r="DL261" i="2" s="1"/>
  <c r="R12" i="2"/>
  <c r="DM12" i="2" s="1"/>
  <c r="DJ12" i="2"/>
  <c r="N13" i="2"/>
  <c r="CE71" i="2"/>
  <c r="CE265" i="2"/>
  <c r="CB147" i="2"/>
  <c r="BD147" i="2"/>
  <c r="BV147" i="2" s="1"/>
  <c r="CB119" i="2"/>
  <c r="BD119" i="2"/>
  <c r="CB83" i="2"/>
  <c r="BD83" i="2"/>
  <c r="CB39" i="2"/>
  <c r="BD39" i="2"/>
  <c r="BV39" i="2" s="1"/>
  <c r="CB96" i="2"/>
  <c r="BD96" i="2"/>
  <c r="CB141" i="2"/>
  <c r="BD141" i="2"/>
  <c r="BV141" i="2" s="1"/>
  <c r="CB198" i="2"/>
  <c r="BD198" i="2"/>
  <c r="BV198" i="2" s="1"/>
  <c r="CB190" i="2"/>
  <c r="BD190" i="2"/>
  <c r="CB182" i="2"/>
  <c r="BD182" i="2"/>
  <c r="CB174" i="2"/>
  <c r="BD174" i="2"/>
  <c r="BV174" i="2" s="1"/>
  <c r="CB166" i="2"/>
  <c r="BD166" i="2"/>
  <c r="CB158" i="2"/>
  <c r="BD158" i="2"/>
  <c r="BV158" i="2" s="1"/>
  <c r="CB150" i="2"/>
  <c r="BD150" i="2"/>
  <c r="BV150" i="2" s="1"/>
  <c r="CB142" i="2"/>
  <c r="BD142" i="2"/>
  <c r="BV142" i="2" s="1"/>
  <c r="CB134" i="2"/>
  <c r="BD134" i="2"/>
  <c r="BV134" i="2" s="1"/>
  <c r="CB126" i="2"/>
  <c r="BD126" i="2"/>
  <c r="BV126" i="2" s="1"/>
  <c r="CB118" i="2"/>
  <c r="BD118" i="2"/>
  <c r="BV118" i="2" s="1"/>
  <c r="CB110" i="2"/>
  <c r="BD110" i="2"/>
  <c r="BV110" i="2" s="1"/>
  <c r="CB102" i="2"/>
  <c r="BD102" i="2"/>
  <c r="CB94" i="2"/>
  <c r="BD94" i="2"/>
  <c r="BV94" i="2" s="1"/>
  <c r="CB86" i="2"/>
  <c r="BD86" i="2"/>
  <c r="BV86" i="2" s="1"/>
  <c r="CB78" i="2"/>
  <c r="BD78" i="2"/>
  <c r="BV78" i="2" s="1"/>
  <c r="CB70" i="2"/>
  <c r="BD70" i="2"/>
  <c r="CB62" i="2"/>
  <c r="BD62" i="2"/>
  <c r="CB54" i="2"/>
  <c r="BD54" i="2"/>
  <c r="BV54" i="2" s="1"/>
  <c r="CB46" i="2"/>
  <c r="BD46" i="2"/>
  <c r="BV46" i="2" s="1"/>
  <c r="CB38" i="2"/>
  <c r="BD38" i="2"/>
  <c r="BV38" i="2" s="1"/>
  <c r="CB30" i="2"/>
  <c r="BD30" i="2"/>
  <c r="CB22" i="2"/>
  <c r="BD22" i="2"/>
  <c r="BV22" i="2" s="1"/>
  <c r="CB140" i="2"/>
  <c r="BD140" i="2"/>
  <c r="BV140" i="2" s="1"/>
  <c r="CB132" i="2"/>
  <c r="BD132" i="2"/>
  <c r="BV132" i="2" s="1"/>
  <c r="CB40" i="2"/>
  <c r="BD40" i="2"/>
  <c r="BV40" i="2" s="1"/>
  <c r="CB177" i="2"/>
  <c r="BD177" i="2"/>
  <c r="CB165" i="2"/>
  <c r="BD165" i="2"/>
  <c r="CB153" i="2"/>
  <c r="BD153" i="2"/>
  <c r="BV153" i="2" s="1"/>
  <c r="CB113" i="2"/>
  <c r="BD113" i="2"/>
  <c r="BV113" i="2" s="1"/>
  <c r="CB51" i="2"/>
  <c r="BD51" i="2"/>
  <c r="U193" i="5"/>
  <c r="T193" i="5"/>
  <c r="AH267" i="2"/>
  <c r="CB203" i="2"/>
  <c r="BD203" i="2"/>
  <c r="CB195" i="2"/>
  <c r="BD195" i="2"/>
  <c r="CB187" i="2"/>
  <c r="BD187" i="2"/>
  <c r="CB179" i="2"/>
  <c r="BD179" i="2"/>
  <c r="BV179" i="2" s="1"/>
  <c r="CB171" i="2"/>
  <c r="BD171" i="2"/>
  <c r="CB163" i="2"/>
  <c r="BD163" i="2"/>
  <c r="CB135" i="2"/>
  <c r="BD135" i="2"/>
  <c r="BV135" i="2" s="1"/>
  <c r="CB127" i="2"/>
  <c r="BD127" i="2"/>
  <c r="CB99" i="2"/>
  <c r="BD99" i="2"/>
  <c r="BV99" i="2" s="1"/>
  <c r="CB71" i="2"/>
  <c r="BD71" i="2"/>
  <c r="CB81" i="2"/>
  <c r="BD81" i="2"/>
  <c r="CB200" i="2"/>
  <c r="BD200" i="2"/>
  <c r="CB156" i="2"/>
  <c r="BD156" i="2"/>
  <c r="BV156" i="2" s="1"/>
  <c r="CB136" i="2"/>
  <c r="BD136" i="2"/>
  <c r="CB76" i="2"/>
  <c r="BD76" i="2"/>
  <c r="BV76" i="2" s="1"/>
  <c r="CB60" i="2"/>
  <c r="BD60" i="2"/>
  <c r="CB196" i="2"/>
  <c r="BD196" i="2"/>
  <c r="CB168" i="2"/>
  <c r="BD168" i="2"/>
  <c r="BV168" i="2" s="1"/>
  <c r="CB125" i="2"/>
  <c r="BD125" i="2"/>
  <c r="BV125" i="2" s="1"/>
  <c r="CB33" i="2"/>
  <c r="BD33" i="2"/>
  <c r="BV33" i="2" s="1"/>
  <c r="CB75" i="2"/>
  <c r="BD75" i="2"/>
  <c r="BV75" i="2" s="1"/>
  <c r="CB43" i="2"/>
  <c r="BD43" i="2"/>
  <c r="BV43" i="2" s="1"/>
  <c r="CB19" i="2"/>
  <c r="BD19" i="2"/>
  <c r="BV19" i="2" s="1"/>
  <c r="CB77" i="2"/>
  <c r="BD77" i="2"/>
  <c r="CB107" i="2"/>
  <c r="BD107" i="2"/>
  <c r="BV107" i="2" s="1"/>
  <c r="CB155" i="2"/>
  <c r="BD155" i="2"/>
  <c r="BV155" i="2" s="1"/>
  <c r="CB111" i="2"/>
  <c r="BD111" i="2"/>
  <c r="BV111" i="2" s="1"/>
  <c r="CB11" i="2"/>
  <c r="BD11" i="2"/>
  <c r="CB173" i="2"/>
  <c r="BD173" i="2"/>
  <c r="CB161" i="2"/>
  <c r="BD161" i="2"/>
  <c r="CB149" i="2"/>
  <c r="BD149" i="2"/>
  <c r="BV149" i="2" s="1"/>
  <c r="CB117" i="2"/>
  <c r="BD117" i="2"/>
  <c r="CB44" i="2"/>
  <c r="BD44" i="2"/>
  <c r="BV44" i="2" s="1"/>
  <c r="CB139" i="2"/>
  <c r="BD139" i="2"/>
  <c r="V193" i="5"/>
  <c r="CB27" i="2"/>
  <c r="BD27" i="2"/>
  <c r="BV27" i="2" s="1"/>
  <c r="CB159" i="2"/>
  <c r="BD159" i="2"/>
  <c r="BV159" i="2" s="1"/>
  <c r="CB59" i="2"/>
  <c r="BD59" i="2"/>
  <c r="BV59" i="2" s="1"/>
  <c r="CB199" i="2"/>
  <c r="BD199" i="2"/>
  <c r="CB191" i="2"/>
  <c r="BD191" i="2"/>
  <c r="BV191" i="2" s="1"/>
  <c r="CB183" i="2"/>
  <c r="BD183" i="2"/>
  <c r="CB175" i="2"/>
  <c r="BD175" i="2"/>
  <c r="BV175" i="2" s="1"/>
  <c r="CB167" i="2"/>
  <c r="BD167" i="2"/>
  <c r="BV167" i="2" s="1"/>
  <c r="CB131" i="2"/>
  <c r="BD131" i="2"/>
  <c r="BV131" i="2" s="1"/>
  <c r="CB103" i="2"/>
  <c r="BD103" i="2"/>
  <c r="CB95" i="2"/>
  <c r="BD95" i="2"/>
  <c r="BV95" i="2" s="1"/>
  <c r="CB67" i="2"/>
  <c r="BD67" i="2"/>
  <c r="CB55" i="2"/>
  <c r="BD55" i="2"/>
  <c r="BV55" i="2" s="1"/>
  <c r="CB188" i="2"/>
  <c r="BD188" i="2"/>
  <c r="CB164" i="2"/>
  <c r="BD164" i="2"/>
  <c r="BV164" i="2" s="1"/>
  <c r="CB88" i="2"/>
  <c r="BD88" i="2"/>
  <c r="CB148" i="2"/>
  <c r="BD148" i="2"/>
  <c r="BV148" i="2" s="1"/>
  <c r="CB49" i="2"/>
  <c r="BD49" i="2"/>
  <c r="BV49" i="2" s="1"/>
  <c r="CB180" i="2"/>
  <c r="BD180" i="2"/>
  <c r="BV180" i="2" s="1"/>
  <c r="CB52" i="2"/>
  <c r="BD52" i="2"/>
  <c r="CB197" i="2"/>
  <c r="BD197" i="2"/>
  <c r="BV197" i="2" s="1"/>
  <c r="CB129" i="2"/>
  <c r="BD129" i="2"/>
  <c r="CB204" i="2"/>
  <c r="BD204" i="2"/>
  <c r="CB184" i="2"/>
  <c r="BD184" i="2"/>
  <c r="BV184" i="2" s="1"/>
  <c r="CB120" i="2"/>
  <c r="BD120" i="2"/>
  <c r="CB64" i="2"/>
  <c r="BD64" i="2"/>
  <c r="BV64" i="2" s="1"/>
  <c r="CB32" i="2"/>
  <c r="BD32" i="2"/>
  <c r="CB101" i="2"/>
  <c r="BD101" i="2"/>
  <c r="BV101" i="2" s="1"/>
  <c r="CB85" i="2"/>
  <c r="BD85" i="2"/>
  <c r="BV85" i="2" s="1"/>
  <c r="CB57" i="2"/>
  <c r="BD57" i="2"/>
  <c r="BV57" i="2" s="1"/>
  <c r="CB45" i="2"/>
  <c r="BD45" i="2"/>
  <c r="CB37" i="2"/>
  <c r="BD37" i="2"/>
  <c r="BV37" i="2" s="1"/>
  <c r="CB116" i="2"/>
  <c r="BD116" i="2"/>
  <c r="BV116" i="2" s="1"/>
  <c r="CB31" i="2"/>
  <c r="BD31" i="2"/>
  <c r="BF239" i="2"/>
  <c r="BF174" i="2"/>
  <c r="BF51" i="2"/>
  <c r="BF196" i="2"/>
  <c r="BH196" i="2" s="1"/>
  <c r="BO125" i="2"/>
  <c r="BV166" i="2"/>
  <c r="BV187" i="2"/>
  <c r="BV171" i="2"/>
  <c r="BV182" i="2"/>
  <c r="BO261" i="2"/>
  <c r="BV173" i="2"/>
  <c r="BO268" i="2"/>
  <c r="L20" i="4"/>
  <c r="BO127" i="2"/>
  <c r="BO269" i="2"/>
  <c r="BO264" i="2"/>
  <c r="BO262" i="2"/>
  <c r="BQ12" i="2"/>
  <c r="BQ13" i="2" s="1"/>
  <c r="BU13" i="2" s="1"/>
  <c r="BO263" i="2"/>
  <c r="P21" i="4"/>
  <c r="BO176" i="2"/>
  <c r="P130" i="4"/>
  <c r="G13" i="4"/>
  <c r="BO60" i="2"/>
  <c r="BC93" i="2"/>
  <c r="BC151" i="2"/>
  <c r="BC143" i="2"/>
  <c r="BC115" i="2"/>
  <c r="BC87" i="2"/>
  <c r="BC79" i="2"/>
  <c r="BC17" i="2"/>
  <c r="BC104" i="2"/>
  <c r="BC185" i="2"/>
  <c r="BC65" i="2"/>
  <c r="BC202" i="2"/>
  <c r="BC194" i="2"/>
  <c r="BC186" i="2"/>
  <c r="BC178" i="2"/>
  <c r="BC170" i="2"/>
  <c r="BC154" i="2"/>
  <c r="BC146" i="2"/>
  <c r="BC138" i="2"/>
  <c r="BC130" i="2"/>
  <c r="BC122" i="2"/>
  <c r="BC114" i="2"/>
  <c r="BC106" i="2"/>
  <c r="BC98" i="2"/>
  <c r="BC90" i="2"/>
  <c r="BC82" i="2"/>
  <c r="BC74" i="2"/>
  <c r="BC66" i="2"/>
  <c r="BC58" i="2"/>
  <c r="BC50" i="2"/>
  <c r="BC42" i="2"/>
  <c r="BC34" i="2"/>
  <c r="BC26" i="2"/>
  <c r="BC18" i="2"/>
  <c r="BC97" i="2"/>
  <c r="BC124" i="2"/>
  <c r="BC68" i="2"/>
  <c r="BC201" i="2"/>
  <c r="BC189" i="2"/>
  <c r="BC137" i="2"/>
  <c r="BC56" i="2"/>
  <c r="BC192" i="2"/>
  <c r="BC172" i="2"/>
  <c r="BC108" i="2"/>
  <c r="BC80" i="2"/>
  <c r="BC105" i="2"/>
  <c r="BC89" i="2"/>
  <c r="BC73" i="2"/>
  <c r="BC61" i="2"/>
  <c r="BC53" i="2"/>
  <c r="BC41" i="2"/>
  <c r="BC29" i="2"/>
  <c r="BC21" i="2"/>
  <c r="BC162" i="2"/>
  <c r="BC15" i="2"/>
  <c r="BC123" i="2"/>
  <c r="BC152" i="2"/>
  <c r="BC72" i="2"/>
  <c r="BC28" i="2"/>
  <c r="BC91" i="2"/>
  <c r="BC63" i="2"/>
  <c r="BC47" i="2"/>
  <c r="BC35" i="2"/>
  <c r="BC23" i="2"/>
  <c r="BC100" i="2"/>
  <c r="BC20" i="2"/>
  <c r="BC176" i="2"/>
  <c r="BC84" i="2"/>
  <c r="BC144" i="2"/>
  <c r="BC128" i="2"/>
  <c r="BC16" i="2"/>
  <c r="BC112" i="2"/>
  <c r="BC160" i="2"/>
  <c r="BC92" i="2"/>
  <c r="BC69" i="2"/>
  <c r="BC25" i="2"/>
  <c r="H51" i="3"/>
  <c r="BC14" i="2"/>
  <c r="I51" i="3"/>
  <c r="U51" i="3"/>
  <c r="U54" i="3" s="1"/>
  <c r="AK276" i="2"/>
  <c r="T278" i="2"/>
  <c r="S262" i="2"/>
  <c r="BV81" i="2"/>
  <c r="BV196" i="2"/>
  <c r="S264" i="2"/>
  <c r="E51" i="3"/>
  <c r="BV177" i="2"/>
  <c r="C51" i="3"/>
  <c r="AO261" i="2"/>
  <c r="J51" i="3"/>
  <c r="T51" i="3"/>
  <c r="T54" i="3" s="1"/>
  <c r="BC12" i="2"/>
  <c r="V51" i="3"/>
  <c r="V54" i="3" s="1"/>
  <c r="AJ274" i="2"/>
  <c r="AO280" i="2"/>
  <c r="G51" i="3"/>
  <c r="S263" i="2"/>
  <c r="F51" i="3"/>
  <c r="D51" i="3"/>
  <c r="BC13" i="2"/>
  <c r="E129" i="4"/>
  <c r="D126" i="4"/>
  <c r="C122" i="4"/>
  <c r="C142" i="4" s="1"/>
  <c r="J143" i="4"/>
  <c r="C128" i="4"/>
  <c r="W143" i="4"/>
  <c r="K127" i="4"/>
  <c r="L129" i="4"/>
  <c r="J126" i="4"/>
  <c r="T280" i="2"/>
  <c r="BC48" i="2"/>
  <c r="BC24" i="2"/>
  <c r="AK278" i="2"/>
  <c r="AJ261" i="2"/>
  <c r="BC36" i="2"/>
  <c r="AO279" i="2"/>
  <c r="AJ269" i="2"/>
  <c r="AK267" i="2"/>
  <c r="AK263" i="2"/>
  <c r="AO275" i="2"/>
  <c r="AJ277" i="2"/>
  <c r="AO273" i="2"/>
  <c r="AK262" i="2"/>
  <c r="AJ272" i="2"/>
  <c r="R103" i="3"/>
  <c r="S193" i="2"/>
  <c r="D274" i="2"/>
  <c r="P103" i="3"/>
  <c r="S169" i="2"/>
  <c r="D270" i="2"/>
  <c r="L103" i="3"/>
  <c r="S121" i="2"/>
  <c r="AO278" i="2"/>
  <c r="AK271" i="2"/>
  <c r="AJ263" i="2"/>
  <c r="AO263" i="2"/>
  <c r="AL11" i="2"/>
  <c r="AL261" i="2" s="1"/>
  <c r="AH261" i="2"/>
  <c r="AL71" i="2"/>
  <c r="AL266" i="2" s="1"/>
  <c r="AH266" i="2"/>
  <c r="AL59" i="2"/>
  <c r="AL265" i="2" s="1"/>
  <c r="AH265" i="2"/>
  <c r="AL47" i="2"/>
  <c r="AL264" i="2" s="1"/>
  <c r="AH264" i="2"/>
  <c r="AM155" i="2"/>
  <c r="AM273" i="2" s="1"/>
  <c r="AI273" i="2"/>
  <c r="AL131" i="2"/>
  <c r="AL271" i="2" s="1"/>
  <c r="AH271" i="2"/>
  <c r="AL239" i="2"/>
  <c r="AL280" i="2" s="1"/>
  <c r="AH280" i="2"/>
  <c r="AL227" i="2"/>
  <c r="AL279" i="2" s="1"/>
  <c r="AH279" i="2"/>
  <c r="AL215" i="2"/>
  <c r="AL278" i="2" s="1"/>
  <c r="AH278" i="2"/>
  <c r="AL203" i="2"/>
  <c r="AL277" i="2" s="1"/>
  <c r="AH277" i="2"/>
  <c r="AL191" i="2"/>
  <c r="AL276" i="2" s="1"/>
  <c r="AH276" i="2"/>
  <c r="AJ276" i="2"/>
  <c r="AK275" i="2"/>
  <c r="AK274" i="2"/>
  <c r="AK273" i="2"/>
  <c r="AK272" i="2"/>
  <c r="AJ270" i="2"/>
  <c r="AK269" i="2"/>
  <c r="AM95" i="2"/>
  <c r="AM268" i="2" s="1"/>
  <c r="AI268" i="2"/>
  <c r="AK265" i="2"/>
  <c r="AM35" i="2"/>
  <c r="AM263" i="2" s="1"/>
  <c r="AI263" i="2"/>
  <c r="AM71" i="2"/>
  <c r="AM266" i="2" s="1"/>
  <c r="AI266" i="2"/>
  <c r="AM59" i="2"/>
  <c r="AM265" i="2" s="1"/>
  <c r="AI265" i="2"/>
  <c r="AM47" i="2"/>
  <c r="AM264" i="2" s="1"/>
  <c r="AI264" i="2"/>
  <c r="AK261" i="2"/>
  <c r="AO272" i="2"/>
  <c r="AK277" i="2"/>
  <c r="AL272" i="2"/>
  <c r="AO270" i="2"/>
  <c r="AL95" i="2"/>
  <c r="AL268" i="2" s="1"/>
  <c r="AH268" i="2"/>
  <c r="AH273" i="2"/>
  <c r="AL155" i="2"/>
  <c r="AL273" i="2" s="1"/>
  <c r="AL119" i="2"/>
  <c r="AL270" i="2" s="1"/>
  <c r="AH270" i="2"/>
  <c r="AL275" i="2"/>
  <c r="T279" i="2"/>
  <c r="S268" i="2"/>
  <c r="S267" i="2"/>
  <c r="S266" i="2"/>
  <c r="D272" i="2"/>
  <c r="N103" i="3"/>
  <c r="S145" i="2"/>
  <c r="D277" i="2"/>
  <c r="S103" i="3"/>
  <c r="S205" i="2"/>
  <c r="AM239" i="2"/>
  <c r="AM280" i="2" s="1"/>
  <c r="AI280" i="2"/>
  <c r="AM227" i="2"/>
  <c r="AM279" i="2" s="1"/>
  <c r="AI279" i="2"/>
  <c r="AM215" i="2"/>
  <c r="AM278" i="2" s="1"/>
  <c r="AI278" i="2"/>
  <c r="AM203" i="2"/>
  <c r="AM277" i="2" s="1"/>
  <c r="AI277" i="2"/>
  <c r="AM191" i="2"/>
  <c r="AM276" i="2" s="1"/>
  <c r="AI276" i="2"/>
  <c r="AK270" i="2"/>
  <c r="AM107" i="2"/>
  <c r="AM269" i="2" s="1"/>
  <c r="AI269" i="2"/>
  <c r="AK268" i="2"/>
  <c r="AL107" i="2"/>
  <c r="AL269" i="2" s="1"/>
  <c r="AH269" i="2"/>
  <c r="AJ268" i="2"/>
  <c r="AJ267" i="2"/>
  <c r="AJ262" i="2"/>
  <c r="AO262" i="2"/>
  <c r="AJ266" i="2"/>
  <c r="AJ265" i="2"/>
  <c r="AJ264" i="2"/>
  <c r="AK280" i="2"/>
  <c r="AO276" i="2"/>
  <c r="AJ275" i="2"/>
  <c r="AM167" i="2"/>
  <c r="AM274" i="2" s="1"/>
  <c r="AI274" i="2"/>
  <c r="AO277" i="2"/>
  <c r="AL274" i="2"/>
  <c r="AH272" i="2"/>
  <c r="AJ273" i="2"/>
  <c r="AM131" i="2"/>
  <c r="AM271" i="2" s="1"/>
  <c r="AI271" i="2"/>
  <c r="AL267" i="2"/>
  <c r="AH275" i="2"/>
  <c r="AL23" i="2"/>
  <c r="AL262" i="2" s="1"/>
  <c r="AH262" i="2"/>
  <c r="AM179" i="2"/>
  <c r="AM275" i="2" s="1"/>
  <c r="AI275" i="2"/>
  <c r="AK279" i="2"/>
  <c r="AO274" i="2"/>
  <c r="AL35" i="2"/>
  <c r="AL263" i="2" s="1"/>
  <c r="AH263" i="2"/>
  <c r="S272" i="2"/>
  <c r="D275" i="2"/>
  <c r="Q103" i="3"/>
  <c r="S181" i="2"/>
  <c r="D273" i="2"/>
  <c r="O103" i="3"/>
  <c r="S157" i="2"/>
  <c r="D271" i="2"/>
  <c r="M103" i="3"/>
  <c r="S133" i="2"/>
  <c r="D269" i="2"/>
  <c r="K103" i="3"/>
  <c r="S109" i="2"/>
  <c r="D276" i="2"/>
  <c r="AJ280" i="2"/>
  <c r="AJ279" i="2"/>
  <c r="AJ278" i="2"/>
  <c r="AJ271" i="2"/>
  <c r="AM83" i="2"/>
  <c r="AM267" i="2" s="1"/>
  <c r="AI267" i="2"/>
  <c r="AO268" i="2"/>
  <c r="AO267" i="2"/>
  <c r="AK266" i="2"/>
  <c r="AK264" i="2"/>
  <c r="AM23" i="2"/>
  <c r="AM262" i="2" s="1"/>
  <c r="AI262" i="2"/>
  <c r="AO266" i="2"/>
  <c r="AO265" i="2"/>
  <c r="AO264" i="2"/>
  <c r="AM143" i="2"/>
  <c r="AM272" i="2" s="1"/>
  <c r="AI272" i="2"/>
  <c r="AH274" i="2"/>
  <c r="AO271" i="2"/>
  <c r="AO269" i="2"/>
  <c r="AM119" i="2"/>
  <c r="AM270" i="2" s="1"/>
  <c r="AI270" i="2"/>
  <c r="AM11" i="2"/>
  <c r="AM261" i="2" s="1"/>
  <c r="AI261" i="2"/>
  <c r="S265" i="2"/>
  <c r="S261" i="2"/>
  <c r="R143" i="3"/>
  <c r="N143" i="3"/>
  <c r="E143" i="3"/>
  <c r="O143" i="3"/>
  <c r="F143" i="3"/>
  <c r="W144" i="3"/>
  <c r="I143" i="3"/>
  <c r="P143" i="3"/>
  <c r="C143" i="3"/>
  <c r="G144" i="3"/>
  <c r="M143" i="3"/>
  <c r="H143" i="3"/>
  <c r="D143" i="3"/>
  <c r="Q143" i="3"/>
  <c r="L143" i="3"/>
  <c r="N14" i="2"/>
  <c r="F74" i="1"/>
  <c r="BE74" i="2" s="1"/>
  <c r="E74" i="2"/>
  <c r="F74" i="2" s="1"/>
  <c r="BG74" i="2" s="1"/>
  <c r="F81" i="1"/>
  <c r="BE81" i="2" s="1"/>
  <c r="BF81" i="2" s="1"/>
  <c r="E81" i="2"/>
  <c r="F81" i="2" s="1"/>
  <c r="BG81" i="2" s="1"/>
  <c r="F168" i="1"/>
  <c r="BE168" i="2" s="1"/>
  <c r="BF168" i="2" s="1"/>
  <c r="E168" i="2"/>
  <c r="F168" i="2" s="1"/>
  <c r="BG168" i="2" s="1"/>
  <c r="F103" i="1"/>
  <c r="BE103" i="2" s="1"/>
  <c r="BF103" i="2" s="1"/>
  <c r="E103" i="2"/>
  <c r="F103" i="2" s="1"/>
  <c r="BG103" i="2" s="1"/>
  <c r="F201" i="1"/>
  <c r="BE201" i="2" s="1"/>
  <c r="E201" i="2"/>
  <c r="F201" i="2" s="1"/>
  <c r="BG201" i="2" s="1"/>
  <c r="F22" i="1"/>
  <c r="BE22" i="2" s="1"/>
  <c r="BF22" i="2" s="1"/>
  <c r="E22" i="2"/>
  <c r="F22" i="2" s="1"/>
  <c r="F60" i="1"/>
  <c r="BE60" i="2" s="1"/>
  <c r="BF60" i="2" s="1"/>
  <c r="E60" i="2"/>
  <c r="F60" i="2" s="1"/>
  <c r="BG60" i="2" s="1"/>
  <c r="F143" i="1"/>
  <c r="BE143" i="2" s="1"/>
  <c r="E143" i="2"/>
  <c r="F143" i="2" s="1"/>
  <c r="BG143" i="2" s="1"/>
  <c r="E272" i="1"/>
  <c r="F219" i="1"/>
  <c r="BE219" i="2" s="1"/>
  <c r="BF219" i="2" s="1"/>
  <c r="E219" i="2"/>
  <c r="F219" i="2" s="1"/>
  <c r="BG219" i="2" s="1"/>
  <c r="F122" i="1"/>
  <c r="BE122" i="2" s="1"/>
  <c r="E122" i="2"/>
  <c r="F122" i="2" s="1"/>
  <c r="BG122" i="2" s="1"/>
  <c r="F162" i="1"/>
  <c r="BE162" i="2" s="1"/>
  <c r="E162" i="2"/>
  <c r="F162" i="2" s="1"/>
  <c r="BG162" i="2" s="1"/>
  <c r="F179" i="1"/>
  <c r="BE179" i="2" s="1"/>
  <c r="BF179" i="2" s="1"/>
  <c r="E179" i="2"/>
  <c r="F179" i="2" s="1"/>
  <c r="BG179" i="2" s="1"/>
  <c r="E275" i="1"/>
  <c r="F222" i="1"/>
  <c r="BE222" i="2" s="1"/>
  <c r="BF222" i="2" s="1"/>
  <c r="E222" i="2"/>
  <c r="F222" i="2" s="1"/>
  <c r="BG222" i="2" s="1"/>
  <c r="F158" i="1"/>
  <c r="BE158" i="2" s="1"/>
  <c r="BF158" i="2" s="1"/>
  <c r="E158" i="2"/>
  <c r="F158" i="2" s="1"/>
  <c r="BG158" i="2" s="1"/>
  <c r="H45" i="2"/>
  <c r="I33" i="2"/>
  <c r="F191" i="1"/>
  <c r="BE191" i="2" s="1"/>
  <c r="BF191" i="2" s="1"/>
  <c r="E191" i="2"/>
  <c r="F191" i="2" s="1"/>
  <c r="BG191" i="2" s="1"/>
  <c r="E276" i="1"/>
  <c r="F223" i="1"/>
  <c r="BE223" i="2" s="1"/>
  <c r="BF223" i="2" s="1"/>
  <c r="E223" i="2"/>
  <c r="F223" i="2" s="1"/>
  <c r="BG223" i="2" s="1"/>
  <c r="F65" i="1"/>
  <c r="BE65" i="2" s="1"/>
  <c r="E65" i="2"/>
  <c r="F65" i="2" s="1"/>
  <c r="BG65" i="2" s="1"/>
  <c r="F140" i="1"/>
  <c r="BE140" i="2" s="1"/>
  <c r="BF140" i="2" s="1"/>
  <c r="E140" i="2"/>
  <c r="F140" i="2" s="1"/>
  <c r="BG140" i="2" s="1"/>
  <c r="F87" i="1"/>
  <c r="BE87" i="2" s="1"/>
  <c r="E87" i="2"/>
  <c r="F87" i="2" s="1"/>
  <c r="BG87" i="2" s="1"/>
  <c r="F157" i="1"/>
  <c r="BE157" i="2" s="1"/>
  <c r="E157" i="2"/>
  <c r="F157" i="2" s="1"/>
  <c r="BG157" i="2" s="1"/>
  <c r="F237" i="1"/>
  <c r="BE237" i="2" s="1"/>
  <c r="BF237" i="2" s="1"/>
  <c r="E237" i="2"/>
  <c r="F237" i="2" s="1"/>
  <c r="BG237" i="2" s="1"/>
  <c r="F104" i="1"/>
  <c r="BE104" i="2" s="1"/>
  <c r="E104" i="2"/>
  <c r="F104" i="2" s="1"/>
  <c r="BG104" i="2" s="1"/>
  <c r="F24" i="1"/>
  <c r="BE24" i="2" s="1"/>
  <c r="E24" i="2"/>
  <c r="F24" i="2" s="1"/>
  <c r="F151" i="1"/>
  <c r="BE151" i="2" s="1"/>
  <c r="E151" i="2"/>
  <c r="F151" i="2" s="1"/>
  <c r="BG151" i="2" s="1"/>
  <c r="F203" i="1"/>
  <c r="BE203" i="2" s="1"/>
  <c r="E203" i="2"/>
  <c r="F203" i="2" s="1"/>
  <c r="BG203" i="2" s="1"/>
  <c r="E277" i="1"/>
  <c r="F224" i="1"/>
  <c r="BE224" i="2" s="1"/>
  <c r="BF224" i="2" s="1"/>
  <c r="E224" i="2"/>
  <c r="F224" i="2" s="1"/>
  <c r="BG224" i="2" s="1"/>
  <c r="F94" i="1"/>
  <c r="BE94" i="2" s="1"/>
  <c r="BF94" i="2" s="1"/>
  <c r="E94" i="2"/>
  <c r="F94" i="2" s="1"/>
  <c r="BG94" i="2" s="1"/>
  <c r="F130" i="1"/>
  <c r="BE130" i="2" s="1"/>
  <c r="E130" i="2"/>
  <c r="F130" i="2" s="1"/>
  <c r="BG130" i="2" s="1"/>
  <c r="F170" i="1"/>
  <c r="BE170" i="2" s="1"/>
  <c r="E170" i="2"/>
  <c r="F170" i="2" s="1"/>
  <c r="BG170" i="2" s="1"/>
  <c r="F194" i="1"/>
  <c r="BE194" i="2" s="1"/>
  <c r="E194" i="2"/>
  <c r="F194" i="2" s="1"/>
  <c r="BG194" i="2" s="1"/>
  <c r="F215" i="1"/>
  <c r="BE215" i="2" s="1"/>
  <c r="E215" i="2"/>
  <c r="F215" i="2" s="1"/>
  <c r="BG215" i="2" s="1"/>
  <c r="E278" i="1"/>
  <c r="F242" i="1"/>
  <c r="BE242" i="2" s="1"/>
  <c r="BF242" i="2" s="1"/>
  <c r="E242" i="2"/>
  <c r="F242" i="2" s="1"/>
  <c r="BG242" i="2" s="1"/>
  <c r="F226" i="1"/>
  <c r="BE226" i="2" s="1"/>
  <c r="BF226" i="2" s="1"/>
  <c r="E226" i="2"/>
  <c r="F226" i="2" s="1"/>
  <c r="BG226" i="2" s="1"/>
  <c r="F150" i="1"/>
  <c r="BE150" i="2" s="1"/>
  <c r="BF150" i="2" s="1"/>
  <c r="E150" i="2"/>
  <c r="F150" i="2" s="1"/>
  <c r="BG150" i="2" s="1"/>
  <c r="F83" i="1"/>
  <c r="BE83" i="2" s="1"/>
  <c r="BF83" i="2" s="1"/>
  <c r="E83" i="2"/>
  <c r="F83" i="2" s="1"/>
  <c r="BG83" i="2" s="1"/>
  <c r="E267" i="1"/>
  <c r="F123" i="1"/>
  <c r="BE123" i="2" s="1"/>
  <c r="E123" i="2"/>
  <c r="F123" i="2" s="1"/>
  <c r="BG123" i="2" s="1"/>
  <c r="F155" i="1"/>
  <c r="BE155" i="2" s="1"/>
  <c r="E155" i="2"/>
  <c r="F155" i="2" s="1"/>
  <c r="BG155" i="2" s="1"/>
  <c r="E273" i="1"/>
  <c r="F184" i="1"/>
  <c r="BE184" i="2" s="1"/>
  <c r="BF184" i="2" s="1"/>
  <c r="E184" i="2"/>
  <c r="F184" i="2" s="1"/>
  <c r="BG184" i="2" s="1"/>
  <c r="F206" i="1"/>
  <c r="BE206" i="2" s="1"/>
  <c r="BF206" i="2" s="1"/>
  <c r="E206" i="2"/>
  <c r="F206" i="2" s="1"/>
  <c r="BG206" i="2" s="1"/>
  <c r="F227" i="1"/>
  <c r="BE227" i="2" s="1"/>
  <c r="E227" i="2"/>
  <c r="F227" i="2" s="1"/>
  <c r="BG227" i="2" s="1"/>
  <c r="E279" i="1"/>
  <c r="F248" i="1"/>
  <c r="BE248" i="2" s="1"/>
  <c r="BF248" i="2" s="1"/>
  <c r="E248" i="2"/>
  <c r="F248" i="2" s="1"/>
  <c r="BG248" i="2" s="1"/>
  <c r="F118" i="1"/>
  <c r="BE118" i="2" s="1"/>
  <c r="BF118" i="2" s="1"/>
  <c r="E118" i="2"/>
  <c r="F118" i="2" s="1"/>
  <c r="BG118" i="2" s="1"/>
  <c r="G35" i="2"/>
  <c r="G262" i="2"/>
  <c r="H52" i="2"/>
  <c r="I40" i="2"/>
  <c r="F212" i="1"/>
  <c r="BE212" i="2" s="1"/>
  <c r="BF212" i="2" s="1"/>
  <c r="E212" i="2"/>
  <c r="F212" i="2" s="1"/>
  <c r="BG212" i="2" s="1"/>
  <c r="I261" i="2"/>
  <c r="F244" i="1"/>
  <c r="BE244" i="2" s="1"/>
  <c r="BF244" i="2" s="1"/>
  <c r="E244" i="2"/>
  <c r="F244" i="2" s="1"/>
  <c r="BG244" i="2" s="1"/>
  <c r="F31" i="1"/>
  <c r="BE31" i="2" s="1"/>
  <c r="BF31" i="2" s="1"/>
  <c r="E31" i="2"/>
  <c r="F31" i="2" s="1"/>
  <c r="BG31" i="2" s="1"/>
  <c r="F102" i="1"/>
  <c r="BE102" i="2" s="1"/>
  <c r="BF102" i="2" s="1"/>
  <c r="E102" i="2"/>
  <c r="F102" i="2" s="1"/>
  <c r="BG102" i="2" s="1"/>
  <c r="F136" i="1"/>
  <c r="BE136" i="2" s="1"/>
  <c r="BF136" i="2" s="1"/>
  <c r="E136" i="2"/>
  <c r="F136" i="2" s="1"/>
  <c r="BG136" i="2" s="1"/>
  <c r="F61" i="1"/>
  <c r="BE61" i="2" s="1"/>
  <c r="E61" i="2"/>
  <c r="F61" i="2" s="1"/>
  <c r="BG61" i="2" s="1"/>
  <c r="F121" i="1"/>
  <c r="BE121" i="2" s="1"/>
  <c r="E121" i="2"/>
  <c r="F121" i="2" s="1"/>
  <c r="BG121" i="2" s="1"/>
  <c r="F153" i="1"/>
  <c r="BE153" i="2" s="1"/>
  <c r="BF153" i="2" s="1"/>
  <c r="E153" i="2"/>
  <c r="F153" i="2" s="1"/>
  <c r="BG153" i="2" s="1"/>
  <c r="F185" i="1"/>
  <c r="BE185" i="2" s="1"/>
  <c r="E185" i="2"/>
  <c r="F185" i="2" s="1"/>
  <c r="BG185" i="2" s="1"/>
  <c r="F217" i="1"/>
  <c r="BE217" i="2" s="1"/>
  <c r="BF217" i="2" s="1"/>
  <c r="E217" i="2"/>
  <c r="F217" i="2" s="1"/>
  <c r="BG217" i="2" s="1"/>
  <c r="F249" i="1"/>
  <c r="BE249" i="2" s="1"/>
  <c r="BF249" i="2" s="1"/>
  <c r="E249" i="2"/>
  <c r="F249" i="2" s="1"/>
  <c r="BG249" i="2" s="1"/>
  <c r="F25" i="1"/>
  <c r="BE25" i="2" s="1"/>
  <c r="E25" i="2"/>
  <c r="F25" i="2" s="1"/>
  <c r="BG25" i="2" s="1"/>
  <c r="F76" i="1"/>
  <c r="BE76" i="2" s="1"/>
  <c r="BF76" i="2" s="1"/>
  <c r="E76" i="2"/>
  <c r="F76" i="2" s="1"/>
  <c r="BG76" i="2" s="1"/>
  <c r="F28" i="1"/>
  <c r="BE28" i="2" s="1"/>
  <c r="E28" i="2"/>
  <c r="F28" i="2" s="1"/>
  <c r="F111" i="1"/>
  <c r="BE111" i="2" s="1"/>
  <c r="BF111" i="2" s="1"/>
  <c r="E111" i="2"/>
  <c r="F111" i="2" s="1"/>
  <c r="BG111" i="2" s="1"/>
  <c r="F198" i="1"/>
  <c r="BE198" i="2" s="1"/>
  <c r="BF198" i="2" s="1"/>
  <c r="E198" i="2"/>
  <c r="F198" i="2" s="1"/>
  <c r="BG198" i="2" s="1"/>
  <c r="F78" i="1"/>
  <c r="BE78" i="2" s="1"/>
  <c r="BF78" i="2" s="1"/>
  <c r="E78" i="2"/>
  <c r="F78" i="2" s="1"/>
  <c r="BG78" i="2" s="1"/>
  <c r="F154" i="1"/>
  <c r="BE154" i="2" s="1"/>
  <c r="E154" i="2"/>
  <c r="F154" i="2" s="1"/>
  <c r="BG154" i="2" s="1"/>
  <c r="F210" i="1"/>
  <c r="BE210" i="2" s="1"/>
  <c r="BF210" i="2" s="1"/>
  <c r="E210" i="2"/>
  <c r="F210" i="2" s="1"/>
  <c r="BG210" i="2" s="1"/>
  <c r="F134" i="1"/>
  <c r="BE134" i="2" s="1"/>
  <c r="BF134" i="2" s="1"/>
  <c r="E134" i="2"/>
  <c r="F134" i="2" s="1"/>
  <c r="BG134" i="2" s="1"/>
  <c r="F147" i="1"/>
  <c r="BE147" i="2" s="1"/>
  <c r="BF147" i="2" s="1"/>
  <c r="E147" i="2"/>
  <c r="F147" i="2" s="1"/>
  <c r="BG147" i="2" s="1"/>
  <c r="F243" i="1"/>
  <c r="BE243" i="2" s="1"/>
  <c r="BF243" i="2" s="1"/>
  <c r="E243" i="2"/>
  <c r="F243" i="2" s="1"/>
  <c r="BG243" i="2" s="1"/>
  <c r="H38" i="2"/>
  <c r="I26" i="2"/>
  <c r="F27" i="1"/>
  <c r="BE27" i="2" s="1"/>
  <c r="BF27" i="2" s="1"/>
  <c r="E27" i="2"/>
  <c r="F27" i="2" s="1"/>
  <c r="BG27" i="2" s="1"/>
  <c r="F58" i="1"/>
  <c r="BE58" i="2" s="1"/>
  <c r="E58" i="2"/>
  <c r="F58" i="2" s="1"/>
  <c r="BG58" i="2" s="1"/>
  <c r="F79" i="1"/>
  <c r="BE79" i="2" s="1"/>
  <c r="E79" i="2"/>
  <c r="F79" i="2" s="1"/>
  <c r="BG79" i="2" s="1"/>
  <c r="F39" i="1"/>
  <c r="BE39" i="2" s="1"/>
  <c r="BF39" i="2" s="1"/>
  <c r="E39" i="2"/>
  <c r="F39" i="2" s="1"/>
  <c r="BG39" i="2" s="1"/>
  <c r="F86" i="1"/>
  <c r="BE86" i="2" s="1"/>
  <c r="BF86" i="2" s="1"/>
  <c r="E86" i="2"/>
  <c r="F86" i="2" s="1"/>
  <c r="BG86" i="2" s="1"/>
  <c r="F107" i="1"/>
  <c r="BE107" i="2" s="1"/>
  <c r="BF107" i="2" s="1"/>
  <c r="E107" i="2"/>
  <c r="F107" i="2" s="1"/>
  <c r="BG107" i="2" s="1"/>
  <c r="E269" i="1"/>
  <c r="F124" i="1"/>
  <c r="BE124" i="2" s="1"/>
  <c r="E124" i="2"/>
  <c r="F124" i="2" s="1"/>
  <c r="BG124" i="2" s="1"/>
  <c r="F156" i="1"/>
  <c r="BE156" i="2" s="1"/>
  <c r="BF156" i="2" s="1"/>
  <c r="E156" i="2"/>
  <c r="F156" i="2" s="1"/>
  <c r="BG156" i="2" s="1"/>
  <c r="F172" i="1"/>
  <c r="BE172" i="2" s="1"/>
  <c r="E172" i="2"/>
  <c r="F172" i="2" s="1"/>
  <c r="BG172" i="2" s="1"/>
  <c r="F41" i="1"/>
  <c r="BE41" i="2" s="1"/>
  <c r="E41" i="2"/>
  <c r="F41" i="2" s="1"/>
  <c r="BG41" i="2" s="1"/>
  <c r="F66" i="1"/>
  <c r="BE66" i="2" s="1"/>
  <c r="E66" i="2"/>
  <c r="F66" i="2" s="1"/>
  <c r="BG66" i="2" s="1"/>
  <c r="F109" i="1"/>
  <c r="BE109" i="2" s="1"/>
  <c r="E109" i="2"/>
  <c r="F109" i="2" s="1"/>
  <c r="BG109" i="2" s="1"/>
  <c r="F125" i="1"/>
  <c r="BE125" i="2" s="1"/>
  <c r="BF125" i="2" s="1"/>
  <c r="E125" i="2"/>
  <c r="F125" i="2" s="1"/>
  <c r="BG125" i="2" s="1"/>
  <c r="F141" i="1"/>
  <c r="BE141" i="2" s="1"/>
  <c r="BF141" i="2" s="1"/>
  <c r="E141" i="2"/>
  <c r="F141" i="2" s="1"/>
  <c r="BG141" i="2" s="1"/>
  <c r="F173" i="1"/>
  <c r="BE173" i="2" s="1"/>
  <c r="BF173" i="2" s="1"/>
  <c r="E173" i="2"/>
  <c r="F173" i="2" s="1"/>
  <c r="BG173" i="2" s="1"/>
  <c r="F189" i="1"/>
  <c r="BE189" i="2" s="1"/>
  <c r="E189" i="2"/>
  <c r="F189" i="2" s="1"/>
  <c r="BG189" i="2" s="1"/>
  <c r="F205" i="1"/>
  <c r="BE205" i="2" s="1"/>
  <c r="E205" i="2"/>
  <c r="F205" i="2" s="1"/>
  <c r="BG205" i="2" s="1"/>
  <c r="F221" i="1"/>
  <c r="BE221" i="2" s="1"/>
  <c r="BF221" i="2" s="1"/>
  <c r="E221" i="2"/>
  <c r="F221" i="2" s="1"/>
  <c r="BG221" i="2" s="1"/>
  <c r="F50" i="1"/>
  <c r="BE50" i="2" s="1"/>
  <c r="E50" i="2"/>
  <c r="F50" i="2" s="1"/>
  <c r="BG50" i="2" s="1"/>
  <c r="F34" i="1"/>
  <c r="BE34" i="2" s="1"/>
  <c r="E34" i="2"/>
  <c r="F34" i="2" s="1"/>
  <c r="BG34" i="2" s="1"/>
  <c r="F18" i="1"/>
  <c r="BE18" i="2" s="1"/>
  <c r="E18" i="2"/>
  <c r="F18" i="2" s="1"/>
  <c r="F21" i="1"/>
  <c r="BE21" i="2" s="1"/>
  <c r="E21" i="2"/>
  <c r="F21" i="2" s="1"/>
  <c r="F88" i="1"/>
  <c r="BE88" i="2" s="1"/>
  <c r="BF88" i="2" s="1"/>
  <c r="E88" i="2"/>
  <c r="F88" i="2" s="1"/>
  <c r="BG88" i="2" s="1"/>
  <c r="F72" i="1"/>
  <c r="BE72" i="2" s="1"/>
  <c r="E72" i="2"/>
  <c r="F72" i="2" s="1"/>
  <c r="BG72" i="2" s="1"/>
  <c r="F56" i="1"/>
  <c r="BE56" i="2" s="1"/>
  <c r="E56" i="2"/>
  <c r="F56" i="2" s="1"/>
  <c r="BG56" i="2" s="1"/>
  <c r="F40" i="1"/>
  <c r="BE40" i="2" s="1"/>
  <c r="BF40" i="2" s="1"/>
  <c r="E40" i="2"/>
  <c r="F40" i="2" s="1"/>
  <c r="F73" i="1"/>
  <c r="BE73" i="2" s="1"/>
  <c r="E73" i="2"/>
  <c r="F73" i="2" s="1"/>
  <c r="BG73" i="2" s="1"/>
  <c r="F119" i="1"/>
  <c r="BE119" i="2" s="1"/>
  <c r="BF119" i="2" s="1"/>
  <c r="E119" i="2"/>
  <c r="F119" i="2" s="1"/>
  <c r="BG119" i="2" s="1"/>
  <c r="E270" i="1"/>
  <c r="F182" i="1"/>
  <c r="BE182" i="2" s="1"/>
  <c r="BF182" i="2" s="1"/>
  <c r="E182" i="2"/>
  <c r="F182" i="2" s="1"/>
  <c r="BG182" i="2" s="1"/>
  <c r="F246" i="1"/>
  <c r="BE246" i="2" s="1"/>
  <c r="BF246" i="2" s="1"/>
  <c r="E246" i="2"/>
  <c r="F246" i="2" s="1"/>
  <c r="BG246" i="2" s="1"/>
  <c r="F37" i="1"/>
  <c r="BE37" i="2" s="1"/>
  <c r="BF37" i="2" s="1"/>
  <c r="E37" i="2"/>
  <c r="F37" i="2" s="1"/>
  <c r="BG37" i="2" s="1"/>
  <c r="F63" i="1"/>
  <c r="BE63" i="2" s="1"/>
  <c r="E63" i="2"/>
  <c r="F63" i="2" s="1"/>
  <c r="BG63" i="2" s="1"/>
  <c r="F85" i="1"/>
  <c r="BE85" i="2" s="1"/>
  <c r="BF85" i="2" s="1"/>
  <c r="E85" i="2"/>
  <c r="F85" i="2" s="1"/>
  <c r="BG85" i="2" s="1"/>
  <c r="F47" i="1"/>
  <c r="BE47" i="2" s="1"/>
  <c r="E47" i="2"/>
  <c r="F47" i="2" s="1"/>
  <c r="BG47" i="2" s="1"/>
  <c r="E264" i="1"/>
  <c r="F70" i="1"/>
  <c r="BE70" i="2" s="1"/>
  <c r="BF70" i="2" s="1"/>
  <c r="E70" i="2"/>
  <c r="F70" i="2" s="1"/>
  <c r="BG70" i="2" s="1"/>
  <c r="F91" i="1"/>
  <c r="BE91" i="2" s="1"/>
  <c r="E91" i="2"/>
  <c r="F91" i="2" s="1"/>
  <c r="BG91" i="2" s="1"/>
  <c r="F112" i="1"/>
  <c r="BE112" i="2" s="1"/>
  <c r="E112" i="2"/>
  <c r="F112" i="2" s="1"/>
  <c r="BG112" i="2" s="1"/>
  <c r="F128" i="1"/>
  <c r="BE128" i="2" s="1"/>
  <c r="E128" i="2"/>
  <c r="F128" i="2" s="1"/>
  <c r="BG128" i="2" s="1"/>
  <c r="F144" i="1"/>
  <c r="BE144" i="2" s="1"/>
  <c r="E144" i="2"/>
  <c r="F144" i="2" s="1"/>
  <c r="BG144" i="2" s="1"/>
  <c r="F160" i="1"/>
  <c r="BE160" i="2" s="1"/>
  <c r="E160" i="2"/>
  <c r="F160" i="2" s="1"/>
  <c r="BG160" i="2" s="1"/>
  <c r="F176" i="1"/>
  <c r="BE176" i="2" s="1"/>
  <c r="E176" i="2"/>
  <c r="F176" i="2" s="1"/>
  <c r="BG176" i="2" s="1"/>
  <c r="F49" i="1"/>
  <c r="BE49" i="2" s="1"/>
  <c r="BF49" i="2" s="1"/>
  <c r="E49" i="2"/>
  <c r="F49" i="2" s="1"/>
  <c r="BG49" i="2" s="1"/>
  <c r="F71" i="1"/>
  <c r="BE71" i="2" s="1"/>
  <c r="BF71" i="2" s="1"/>
  <c r="E71" i="2"/>
  <c r="F71" i="2" s="1"/>
  <c r="BG71" i="2" s="1"/>
  <c r="E266" i="1"/>
  <c r="F93" i="1"/>
  <c r="BE93" i="2" s="1"/>
  <c r="E93" i="2"/>
  <c r="F93" i="2" s="1"/>
  <c r="BG93" i="2" s="1"/>
  <c r="F113" i="1"/>
  <c r="BE113" i="2" s="1"/>
  <c r="BF113" i="2" s="1"/>
  <c r="E113" i="2"/>
  <c r="F113" i="2" s="1"/>
  <c r="BG113" i="2" s="1"/>
  <c r="F129" i="1"/>
  <c r="BE129" i="2" s="1"/>
  <c r="BF129" i="2" s="1"/>
  <c r="E129" i="2"/>
  <c r="F129" i="2" s="1"/>
  <c r="BG129" i="2" s="1"/>
  <c r="F145" i="1"/>
  <c r="BE145" i="2" s="1"/>
  <c r="E145" i="2"/>
  <c r="F145" i="2" s="1"/>
  <c r="BG145" i="2" s="1"/>
  <c r="F161" i="1"/>
  <c r="BE161" i="2" s="1"/>
  <c r="BF161" i="2" s="1"/>
  <c r="E161" i="2"/>
  <c r="F161" i="2" s="1"/>
  <c r="BG161" i="2" s="1"/>
  <c r="F177" i="1"/>
  <c r="BE177" i="2" s="1"/>
  <c r="BF177" i="2" s="1"/>
  <c r="E177" i="2"/>
  <c r="F177" i="2" s="1"/>
  <c r="BG177" i="2" s="1"/>
  <c r="F193" i="1"/>
  <c r="BE193" i="2" s="1"/>
  <c r="E193" i="2"/>
  <c r="F193" i="2" s="1"/>
  <c r="BG193" i="2" s="1"/>
  <c r="F209" i="1"/>
  <c r="BE209" i="2" s="1"/>
  <c r="BF209" i="2" s="1"/>
  <c r="E209" i="2"/>
  <c r="F209" i="2" s="1"/>
  <c r="BG209" i="2" s="1"/>
  <c r="F225" i="1"/>
  <c r="BE225" i="2" s="1"/>
  <c r="BF225" i="2" s="1"/>
  <c r="E225" i="2"/>
  <c r="F225" i="2" s="1"/>
  <c r="BG225" i="2" s="1"/>
  <c r="F241" i="1"/>
  <c r="BE241" i="2" s="1"/>
  <c r="BF241" i="2" s="1"/>
  <c r="E241" i="2"/>
  <c r="F241" i="2" s="1"/>
  <c r="BG241" i="2" s="1"/>
  <c r="F46" i="1"/>
  <c r="BE46" i="2" s="1"/>
  <c r="BF46" i="2" s="1"/>
  <c r="E46" i="2"/>
  <c r="F46" i="2" s="1"/>
  <c r="BG46" i="2" s="1"/>
  <c r="F30" i="1"/>
  <c r="BE30" i="2" s="1"/>
  <c r="BF30" i="2" s="1"/>
  <c r="E30" i="2"/>
  <c r="F30" i="2" s="1"/>
  <c r="BG30" i="2" s="1"/>
  <c r="F14" i="1"/>
  <c r="BE14" i="2" s="1"/>
  <c r="E14" i="2"/>
  <c r="F14" i="2" s="1"/>
  <c r="F17" i="1"/>
  <c r="BE17" i="2" s="1"/>
  <c r="E17" i="2"/>
  <c r="F17" i="2" s="1"/>
  <c r="F100" i="1"/>
  <c r="BE100" i="2" s="1"/>
  <c r="E100" i="2"/>
  <c r="F100" i="2" s="1"/>
  <c r="BG100" i="2" s="1"/>
  <c r="F84" i="1"/>
  <c r="BE84" i="2" s="1"/>
  <c r="E84" i="2"/>
  <c r="F84" i="2" s="1"/>
  <c r="BG84" i="2" s="1"/>
  <c r="F68" i="1"/>
  <c r="BE68" i="2" s="1"/>
  <c r="E68" i="2"/>
  <c r="F68" i="2" s="1"/>
  <c r="BG68" i="2" s="1"/>
  <c r="F52" i="1"/>
  <c r="BE52" i="2" s="1"/>
  <c r="BF52" i="2" s="1"/>
  <c r="E52" i="2"/>
  <c r="F52" i="2" s="1"/>
  <c r="BG52" i="2" s="1"/>
  <c r="F36" i="1"/>
  <c r="BE36" i="2" s="1"/>
  <c r="E36" i="2"/>
  <c r="F36" i="2" s="1"/>
  <c r="BG36" i="2" s="1"/>
  <c r="F20" i="1"/>
  <c r="BE20" i="2" s="1"/>
  <c r="E20" i="2"/>
  <c r="F20" i="2" s="1"/>
  <c r="F90" i="1"/>
  <c r="BE90" i="2" s="1"/>
  <c r="E90" i="2"/>
  <c r="F90" i="2" s="1"/>
  <c r="BG90" i="2" s="1"/>
  <c r="F127" i="1"/>
  <c r="BE127" i="2" s="1"/>
  <c r="BF127" i="2" s="1"/>
  <c r="E127" i="2"/>
  <c r="F127" i="2" s="1"/>
  <c r="BG127" i="2" s="1"/>
  <c r="F159" i="1"/>
  <c r="BE159" i="2" s="1"/>
  <c r="BF159" i="2" s="1"/>
  <c r="E159" i="2"/>
  <c r="F159" i="2" s="1"/>
  <c r="BG159" i="2" s="1"/>
  <c r="F187" i="1"/>
  <c r="BE187" i="2" s="1"/>
  <c r="BF187" i="2" s="1"/>
  <c r="E187" i="2"/>
  <c r="F187" i="2" s="1"/>
  <c r="BG187" i="2" s="1"/>
  <c r="F208" i="1"/>
  <c r="BE208" i="2" s="1"/>
  <c r="BF208" i="2" s="1"/>
  <c r="E208" i="2"/>
  <c r="F208" i="2" s="1"/>
  <c r="BG208" i="2" s="1"/>
  <c r="F230" i="1"/>
  <c r="BE230" i="2" s="1"/>
  <c r="BF230" i="2" s="1"/>
  <c r="E230" i="2"/>
  <c r="F230" i="2" s="1"/>
  <c r="BG230" i="2" s="1"/>
  <c r="F11" i="1"/>
  <c r="BE11" i="2" s="1"/>
  <c r="E11" i="2"/>
  <c r="E261" i="1"/>
  <c r="F105" i="1"/>
  <c r="BE105" i="2" s="1"/>
  <c r="E105" i="2"/>
  <c r="F105" i="2" s="1"/>
  <c r="BG105" i="2" s="1"/>
  <c r="F138" i="1"/>
  <c r="BE138" i="2" s="1"/>
  <c r="E138" i="2"/>
  <c r="F138" i="2" s="1"/>
  <c r="BG138" i="2" s="1"/>
  <c r="F178" i="1"/>
  <c r="BE178" i="2" s="1"/>
  <c r="E178" i="2"/>
  <c r="F178" i="2" s="1"/>
  <c r="BG178" i="2" s="1"/>
  <c r="F199" i="1"/>
  <c r="BE199" i="2" s="1"/>
  <c r="BF199" i="2" s="1"/>
  <c r="E199" i="2"/>
  <c r="F199" i="2" s="1"/>
  <c r="BG199" i="2" s="1"/>
  <c r="F220" i="1"/>
  <c r="BE220" i="2" s="1"/>
  <c r="BF220" i="2" s="1"/>
  <c r="E220" i="2"/>
  <c r="F220" i="2" s="1"/>
  <c r="BG220" i="2" s="1"/>
  <c r="F247" i="1"/>
  <c r="BE247" i="2" s="1"/>
  <c r="BF247" i="2" s="1"/>
  <c r="E247" i="2"/>
  <c r="F247" i="2" s="1"/>
  <c r="BG247" i="2" s="1"/>
  <c r="F67" i="1"/>
  <c r="BE67" i="2" s="1"/>
  <c r="BF67" i="2" s="1"/>
  <c r="E67" i="2"/>
  <c r="F67" i="2" s="1"/>
  <c r="BG67" i="2" s="1"/>
  <c r="F166" i="1"/>
  <c r="BE166" i="2" s="1"/>
  <c r="BF166" i="2" s="1"/>
  <c r="E166" i="2"/>
  <c r="F166" i="2" s="1"/>
  <c r="BG166" i="2" s="1"/>
  <c r="F95" i="1"/>
  <c r="BE95" i="2" s="1"/>
  <c r="E95" i="2"/>
  <c r="F95" i="2" s="1"/>
  <c r="BG95" i="2" s="1"/>
  <c r="E268" i="1"/>
  <c r="F131" i="1"/>
  <c r="BE131" i="2" s="1"/>
  <c r="E131" i="2"/>
  <c r="F131" i="2" s="1"/>
  <c r="BG131" i="2" s="1"/>
  <c r="E271" i="1"/>
  <c r="F163" i="1"/>
  <c r="BE163" i="2" s="1"/>
  <c r="BF163" i="2" s="1"/>
  <c r="E163" i="2"/>
  <c r="F163" i="2" s="1"/>
  <c r="BG163" i="2" s="1"/>
  <c r="F190" i="1"/>
  <c r="BE190" i="2" s="1"/>
  <c r="BF190" i="2" s="1"/>
  <c r="E190" i="2"/>
  <c r="F190" i="2" s="1"/>
  <c r="BG190" i="2" s="1"/>
  <c r="F211" i="1"/>
  <c r="BE211" i="2" s="1"/>
  <c r="BF211" i="2" s="1"/>
  <c r="E211" i="2"/>
  <c r="F211" i="2" s="1"/>
  <c r="BG211" i="2" s="1"/>
  <c r="F232" i="1"/>
  <c r="BE232" i="2" s="1"/>
  <c r="BF232" i="2" s="1"/>
  <c r="E232" i="2"/>
  <c r="F232" i="2" s="1"/>
  <c r="BG232" i="2" s="1"/>
  <c r="F43" i="1"/>
  <c r="BE43" i="2" s="1"/>
  <c r="BF43" i="2" s="1"/>
  <c r="E43" i="2"/>
  <c r="F43" i="2" s="1"/>
  <c r="BG43" i="2" s="1"/>
  <c r="F126" i="1"/>
  <c r="BE126" i="2" s="1"/>
  <c r="BF126" i="2" s="1"/>
  <c r="E126" i="2"/>
  <c r="F126" i="2" s="1"/>
  <c r="BG126" i="2" s="1"/>
  <c r="H46" i="2"/>
  <c r="I34" i="2"/>
  <c r="F234" i="1"/>
  <c r="BE234" i="2" s="1"/>
  <c r="BF234" i="2" s="1"/>
  <c r="E234" i="2"/>
  <c r="F234" i="2" s="1"/>
  <c r="BG234" i="2" s="1"/>
  <c r="H43" i="2"/>
  <c r="I31" i="2"/>
  <c r="H39" i="2"/>
  <c r="I27" i="2"/>
  <c r="H35" i="2"/>
  <c r="H262" i="2"/>
  <c r="I23" i="2"/>
  <c r="F180" i="1"/>
  <c r="BE180" i="2" s="1"/>
  <c r="BF180" i="2" s="1"/>
  <c r="E180" i="2"/>
  <c r="F180" i="2" s="1"/>
  <c r="BG180" i="2" s="1"/>
  <c r="F53" i="1"/>
  <c r="BE53" i="2" s="1"/>
  <c r="E53" i="2"/>
  <c r="F53" i="2" s="1"/>
  <c r="BG53" i="2" s="1"/>
  <c r="F59" i="1"/>
  <c r="BE59" i="2" s="1"/>
  <c r="E59" i="2"/>
  <c r="F59" i="2" s="1"/>
  <c r="BG59" i="2" s="1"/>
  <c r="E265" i="1"/>
  <c r="F120" i="1"/>
  <c r="BE120" i="2" s="1"/>
  <c r="BF120" i="2" s="1"/>
  <c r="E120" i="2"/>
  <c r="F120" i="2" s="1"/>
  <c r="BG120" i="2" s="1"/>
  <c r="F152" i="1"/>
  <c r="BE152" i="2" s="1"/>
  <c r="E152" i="2"/>
  <c r="F152" i="2" s="1"/>
  <c r="BG152" i="2" s="1"/>
  <c r="F33" i="1"/>
  <c r="BE33" i="2" s="1"/>
  <c r="BF33" i="2" s="1"/>
  <c r="E33" i="2"/>
  <c r="F33" i="2" s="1"/>
  <c r="F82" i="1"/>
  <c r="BE82" i="2" s="1"/>
  <c r="E82" i="2"/>
  <c r="F82" i="2" s="1"/>
  <c r="BG82" i="2" s="1"/>
  <c r="F137" i="1"/>
  <c r="BE137" i="2" s="1"/>
  <c r="E137" i="2"/>
  <c r="F137" i="2" s="1"/>
  <c r="BG137" i="2" s="1"/>
  <c r="F169" i="1"/>
  <c r="BE169" i="2" s="1"/>
  <c r="E169" i="2"/>
  <c r="F169" i="2" s="1"/>
  <c r="BG169" i="2" s="1"/>
  <c r="F233" i="1"/>
  <c r="BE233" i="2" s="1"/>
  <c r="BF233" i="2" s="1"/>
  <c r="E233" i="2"/>
  <c r="F233" i="2" s="1"/>
  <c r="BG233" i="2" s="1"/>
  <c r="F38" i="1"/>
  <c r="BE38" i="2" s="1"/>
  <c r="BF38" i="2" s="1"/>
  <c r="E38" i="2"/>
  <c r="F38" i="2" s="1"/>
  <c r="BG38" i="2" s="1"/>
  <c r="F108" i="1"/>
  <c r="BE108" i="2" s="1"/>
  <c r="E108" i="2"/>
  <c r="F108" i="2" s="1"/>
  <c r="BG108" i="2" s="1"/>
  <c r="F92" i="1"/>
  <c r="BE92" i="2" s="1"/>
  <c r="E92" i="2"/>
  <c r="F92" i="2" s="1"/>
  <c r="BG92" i="2" s="1"/>
  <c r="F44" i="1"/>
  <c r="BE44" i="2" s="1"/>
  <c r="BF44" i="2" s="1"/>
  <c r="E44" i="2"/>
  <c r="F44" i="2" s="1"/>
  <c r="BG44" i="2" s="1"/>
  <c r="F12" i="1"/>
  <c r="BE12" i="2" s="1"/>
  <c r="E12" i="2"/>
  <c r="F175" i="1"/>
  <c r="BE175" i="2" s="1"/>
  <c r="BF175" i="2" s="1"/>
  <c r="E175" i="2"/>
  <c r="F175" i="2" s="1"/>
  <c r="BG175" i="2" s="1"/>
  <c r="F240" i="1"/>
  <c r="E240" i="2"/>
  <c r="F240" i="2" s="1"/>
  <c r="BG240" i="2" s="1"/>
  <c r="F188" i="1"/>
  <c r="BE188" i="2" s="1"/>
  <c r="BF188" i="2" s="1"/>
  <c r="E188" i="2"/>
  <c r="F188" i="2" s="1"/>
  <c r="BG188" i="2" s="1"/>
  <c r="F236" i="1"/>
  <c r="BE236" i="2" s="1"/>
  <c r="BF236" i="2" s="1"/>
  <c r="E236" i="2"/>
  <c r="F236" i="2" s="1"/>
  <c r="BG236" i="2" s="1"/>
  <c r="F62" i="1"/>
  <c r="BE62" i="2" s="1"/>
  <c r="BF62" i="2" s="1"/>
  <c r="E62" i="2"/>
  <c r="F62" i="2" s="1"/>
  <c r="BG62" i="2" s="1"/>
  <c r="F115" i="1"/>
  <c r="BE115" i="2" s="1"/>
  <c r="E115" i="2"/>
  <c r="F115" i="2" s="1"/>
  <c r="BG115" i="2" s="1"/>
  <c r="F200" i="1"/>
  <c r="BE200" i="2" s="1"/>
  <c r="BF200" i="2" s="1"/>
  <c r="E200" i="2"/>
  <c r="F200" i="2" s="1"/>
  <c r="BG200" i="2" s="1"/>
  <c r="F99" i="1"/>
  <c r="BE99" i="2" s="1"/>
  <c r="BF99" i="2" s="1"/>
  <c r="E99" i="2"/>
  <c r="F99" i="2" s="1"/>
  <c r="BG99" i="2" s="1"/>
  <c r="F45" i="1"/>
  <c r="BE45" i="2" s="1"/>
  <c r="BF45" i="2" s="1"/>
  <c r="E45" i="2"/>
  <c r="F45" i="2" s="1"/>
  <c r="BG45" i="2" s="1"/>
  <c r="F69" i="1"/>
  <c r="BE69" i="2" s="1"/>
  <c r="E69" i="2"/>
  <c r="F69" i="2" s="1"/>
  <c r="BG69" i="2" s="1"/>
  <c r="F15" i="1"/>
  <c r="BE15" i="2" s="1"/>
  <c r="E15" i="2"/>
  <c r="F15" i="2" s="1"/>
  <c r="F54" i="1"/>
  <c r="BE54" i="2" s="1"/>
  <c r="BF54" i="2" s="1"/>
  <c r="E54" i="2"/>
  <c r="F54" i="2" s="1"/>
  <c r="BG54" i="2" s="1"/>
  <c r="F75" i="1"/>
  <c r="BE75" i="2" s="1"/>
  <c r="BF75" i="2" s="1"/>
  <c r="E75" i="2"/>
  <c r="F75" i="2" s="1"/>
  <c r="BG75" i="2" s="1"/>
  <c r="F97" i="1"/>
  <c r="BE97" i="2" s="1"/>
  <c r="E97" i="2"/>
  <c r="F97" i="2" s="1"/>
  <c r="BG97" i="2" s="1"/>
  <c r="F116" i="1"/>
  <c r="BE116" i="2" s="1"/>
  <c r="BF116" i="2" s="1"/>
  <c r="E116" i="2"/>
  <c r="F116" i="2" s="1"/>
  <c r="BG116" i="2" s="1"/>
  <c r="F132" i="1"/>
  <c r="BE132" i="2" s="1"/>
  <c r="BF132" i="2" s="1"/>
  <c r="E132" i="2"/>
  <c r="F132" i="2" s="1"/>
  <c r="BG132" i="2" s="1"/>
  <c r="F148" i="1"/>
  <c r="BE148" i="2" s="1"/>
  <c r="BF148" i="2" s="1"/>
  <c r="E148" i="2"/>
  <c r="F148" i="2" s="1"/>
  <c r="BG148" i="2" s="1"/>
  <c r="F164" i="1"/>
  <c r="BE164" i="2" s="1"/>
  <c r="BF164" i="2" s="1"/>
  <c r="E164" i="2"/>
  <c r="F164" i="2" s="1"/>
  <c r="BG164" i="2" s="1"/>
  <c r="F19" i="1"/>
  <c r="BE19" i="2" s="1"/>
  <c r="BF19" i="2" s="1"/>
  <c r="E19" i="2"/>
  <c r="F19" i="2" s="1"/>
  <c r="F55" i="1"/>
  <c r="BE55" i="2" s="1"/>
  <c r="BF55" i="2" s="1"/>
  <c r="E55" i="2"/>
  <c r="F55" i="2" s="1"/>
  <c r="BG55" i="2" s="1"/>
  <c r="F77" i="1"/>
  <c r="BE77" i="2" s="1"/>
  <c r="BF77" i="2" s="1"/>
  <c r="E77" i="2"/>
  <c r="F77" i="2" s="1"/>
  <c r="BG77" i="2" s="1"/>
  <c r="F98" i="1"/>
  <c r="BE98" i="2" s="1"/>
  <c r="E98" i="2"/>
  <c r="F98" i="2" s="1"/>
  <c r="BG98" i="2" s="1"/>
  <c r="F117" i="1"/>
  <c r="BE117" i="2" s="1"/>
  <c r="BF117" i="2" s="1"/>
  <c r="E117" i="2"/>
  <c r="F117" i="2" s="1"/>
  <c r="BG117" i="2" s="1"/>
  <c r="F133" i="1"/>
  <c r="BE133" i="2" s="1"/>
  <c r="E133" i="2"/>
  <c r="F133" i="2" s="1"/>
  <c r="BG133" i="2" s="1"/>
  <c r="F149" i="1"/>
  <c r="BE149" i="2" s="1"/>
  <c r="BF149" i="2" s="1"/>
  <c r="E149" i="2"/>
  <c r="F149" i="2" s="1"/>
  <c r="BG149" i="2" s="1"/>
  <c r="F165" i="1"/>
  <c r="BE165" i="2" s="1"/>
  <c r="BF165" i="2" s="1"/>
  <c r="E165" i="2"/>
  <c r="F165" i="2" s="1"/>
  <c r="BG165" i="2" s="1"/>
  <c r="F181" i="1"/>
  <c r="BE181" i="2" s="1"/>
  <c r="E181" i="2"/>
  <c r="F181" i="2" s="1"/>
  <c r="BG181" i="2" s="1"/>
  <c r="F197" i="1"/>
  <c r="BE197" i="2" s="1"/>
  <c r="BF197" i="2" s="1"/>
  <c r="E197" i="2"/>
  <c r="F197" i="2" s="1"/>
  <c r="BG197" i="2" s="1"/>
  <c r="F213" i="1"/>
  <c r="BE213" i="2" s="1"/>
  <c r="BF213" i="2" s="1"/>
  <c r="E213" i="2"/>
  <c r="F213" i="2" s="1"/>
  <c r="BG213" i="2" s="1"/>
  <c r="F229" i="1"/>
  <c r="BE229" i="2" s="1"/>
  <c r="BF229" i="2" s="1"/>
  <c r="E229" i="2"/>
  <c r="F229" i="2" s="1"/>
  <c r="BG229" i="2" s="1"/>
  <c r="F245" i="1"/>
  <c r="BE245" i="2" s="1"/>
  <c r="BF245" i="2" s="1"/>
  <c r="E245" i="2"/>
  <c r="F245" i="2" s="1"/>
  <c r="BG245" i="2" s="1"/>
  <c r="F42" i="1"/>
  <c r="BE42" i="2" s="1"/>
  <c r="E42" i="2"/>
  <c r="F42" i="2" s="1"/>
  <c r="BG42" i="2" s="1"/>
  <c r="F26" i="1"/>
  <c r="BE26" i="2" s="1"/>
  <c r="E26" i="2"/>
  <c r="F26" i="2" s="1"/>
  <c r="BG26" i="2" s="1"/>
  <c r="F29" i="1"/>
  <c r="BE29" i="2" s="1"/>
  <c r="E29" i="2"/>
  <c r="F29" i="2" s="1"/>
  <c r="BG29" i="2" s="1"/>
  <c r="F13" i="1"/>
  <c r="BE13" i="2" s="1"/>
  <c r="E13" i="2"/>
  <c r="F13" i="2" s="1"/>
  <c r="F96" i="1"/>
  <c r="BE96" i="2" s="1"/>
  <c r="BF96" i="2" s="1"/>
  <c r="E96" i="2"/>
  <c r="F96" i="2" s="1"/>
  <c r="BG96" i="2" s="1"/>
  <c r="F80" i="1"/>
  <c r="BE80" i="2" s="1"/>
  <c r="E80" i="2"/>
  <c r="F80" i="2" s="1"/>
  <c r="BG80" i="2" s="1"/>
  <c r="F64" i="1"/>
  <c r="BE64" i="2" s="1"/>
  <c r="BF64" i="2" s="1"/>
  <c r="E64" i="2"/>
  <c r="F64" i="2" s="1"/>
  <c r="BG64" i="2" s="1"/>
  <c r="F48" i="1"/>
  <c r="BE48" i="2" s="1"/>
  <c r="E48" i="2"/>
  <c r="F48" i="2" s="1"/>
  <c r="BG48" i="2" s="1"/>
  <c r="F32" i="1"/>
  <c r="BE32" i="2" s="1"/>
  <c r="BF32" i="2" s="1"/>
  <c r="E32" i="2"/>
  <c r="F32" i="2" s="1"/>
  <c r="F16" i="1"/>
  <c r="BE16" i="2" s="1"/>
  <c r="E16" i="2"/>
  <c r="F16" i="2" s="1"/>
  <c r="F101" i="1"/>
  <c r="BE101" i="2" s="1"/>
  <c r="BF101" i="2" s="1"/>
  <c r="E101" i="2"/>
  <c r="F101" i="2" s="1"/>
  <c r="BG101" i="2" s="1"/>
  <c r="F135" i="1"/>
  <c r="BE135" i="2" s="1"/>
  <c r="BF135" i="2" s="1"/>
  <c r="E135" i="2"/>
  <c r="F135" i="2" s="1"/>
  <c r="BG135" i="2" s="1"/>
  <c r="F167" i="1"/>
  <c r="E167" i="2"/>
  <c r="F167" i="2" s="1"/>
  <c r="BG167" i="2" s="1"/>
  <c r="E274" i="1"/>
  <c r="F192" i="1"/>
  <c r="BE192" i="2" s="1"/>
  <c r="E192" i="2"/>
  <c r="F192" i="2" s="1"/>
  <c r="BG192" i="2" s="1"/>
  <c r="F214" i="1"/>
  <c r="BE214" i="2" s="1"/>
  <c r="BF214" i="2" s="1"/>
  <c r="E214" i="2"/>
  <c r="F214" i="2" s="1"/>
  <c r="BG214" i="2" s="1"/>
  <c r="F235" i="1"/>
  <c r="BE235" i="2" s="1"/>
  <c r="BF235" i="2" s="1"/>
  <c r="E235" i="2"/>
  <c r="F235" i="2" s="1"/>
  <c r="BG235" i="2" s="1"/>
  <c r="F23" i="1"/>
  <c r="BE23" i="2" s="1"/>
  <c r="E23" i="2"/>
  <c r="F23" i="2" s="1"/>
  <c r="BG23" i="2" s="1"/>
  <c r="E262" i="1"/>
  <c r="F114" i="1"/>
  <c r="BE114" i="2" s="1"/>
  <c r="E114" i="2"/>
  <c r="F114" i="2" s="1"/>
  <c r="BG114" i="2" s="1"/>
  <c r="F146" i="1"/>
  <c r="BE146" i="2" s="1"/>
  <c r="E146" i="2"/>
  <c r="F146" i="2" s="1"/>
  <c r="BG146" i="2" s="1"/>
  <c r="F183" i="1"/>
  <c r="BE183" i="2" s="1"/>
  <c r="BF183" i="2" s="1"/>
  <c r="E183" i="2"/>
  <c r="F183" i="2" s="1"/>
  <c r="BG183" i="2" s="1"/>
  <c r="F204" i="1"/>
  <c r="BE204" i="2" s="1"/>
  <c r="BF204" i="2" s="1"/>
  <c r="E204" i="2"/>
  <c r="F204" i="2" s="1"/>
  <c r="BG204" i="2" s="1"/>
  <c r="F231" i="1"/>
  <c r="BE231" i="2" s="1"/>
  <c r="BF231" i="2" s="1"/>
  <c r="E231" i="2"/>
  <c r="F231" i="2" s="1"/>
  <c r="BG231" i="2" s="1"/>
  <c r="F57" i="1"/>
  <c r="BE57" i="2" s="1"/>
  <c r="BF57" i="2" s="1"/>
  <c r="E57" i="2"/>
  <c r="F57" i="2" s="1"/>
  <c r="BG57" i="2" s="1"/>
  <c r="F110" i="1"/>
  <c r="BE110" i="2" s="1"/>
  <c r="BF110" i="2" s="1"/>
  <c r="E110" i="2"/>
  <c r="F110" i="2" s="1"/>
  <c r="BG110" i="2" s="1"/>
  <c r="F35" i="1"/>
  <c r="BE35" i="2" s="1"/>
  <c r="E35" i="2"/>
  <c r="F35" i="2" s="1"/>
  <c r="BG35" i="2" s="1"/>
  <c r="E263" i="1"/>
  <c r="F106" i="1"/>
  <c r="BE106" i="2" s="1"/>
  <c r="E106" i="2"/>
  <c r="F106" i="2" s="1"/>
  <c r="BG106" i="2" s="1"/>
  <c r="F139" i="1"/>
  <c r="BE139" i="2" s="1"/>
  <c r="BF139" i="2" s="1"/>
  <c r="E139" i="2"/>
  <c r="F139" i="2" s="1"/>
  <c r="BG139" i="2" s="1"/>
  <c r="F171" i="1"/>
  <c r="BE171" i="2" s="1"/>
  <c r="BF171" i="2" s="1"/>
  <c r="E171" i="2"/>
  <c r="F171" i="2" s="1"/>
  <c r="BG171" i="2" s="1"/>
  <c r="F195" i="1"/>
  <c r="BE195" i="2" s="1"/>
  <c r="BF195" i="2" s="1"/>
  <c r="E195" i="2"/>
  <c r="F195" i="2" s="1"/>
  <c r="BG195" i="2" s="1"/>
  <c r="F216" i="1"/>
  <c r="BE216" i="2" s="1"/>
  <c r="BF216" i="2" s="1"/>
  <c r="E216" i="2"/>
  <c r="F216" i="2" s="1"/>
  <c r="BG216" i="2" s="1"/>
  <c r="F238" i="1"/>
  <c r="BE238" i="2" s="1"/>
  <c r="BF238" i="2" s="1"/>
  <c r="E238" i="2"/>
  <c r="F238" i="2" s="1"/>
  <c r="BG238" i="2" s="1"/>
  <c r="F89" i="1"/>
  <c r="BE89" i="2" s="1"/>
  <c r="E89" i="2"/>
  <c r="F89" i="2" s="1"/>
  <c r="BG89" i="2" s="1"/>
  <c r="F142" i="1"/>
  <c r="BE142" i="2" s="1"/>
  <c r="BF142" i="2" s="1"/>
  <c r="E142" i="2"/>
  <c r="F142" i="2" s="1"/>
  <c r="BG142" i="2" s="1"/>
  <c r="H42" i="2"/>
  <c r="I30" i="2"/>
  <c r="H56" i="2"/>
  <c r="I44" i="2"/>
  <c r="H48" i="2"/>
  <c r="I36" i="2"/>
  <c r="H41" i="2"/>
  <c r="I29" i="2"/>
  <c r="H37" i="2"/>
  <c r="I25" i="2"/>
  <c r="F202" i="1"/>
  <c r="BE202" i="2" s="1"/>
  <c r="E202" i="2"/>
  <c r="F202" i="2" s="1"/>
  <c r="BG202" i="2" s="1"/>
  <c r="D282" i="2" l="1"/>
  <c r="I19" i="3"/>
  <c r="I128" i="3"/>
  <c r="J13" i="3"/>
  <c r="L96" i="2"/>
  <c r="J122" i="3"/>
  <c r="J142" i="3" s="1"/>
  <c r="L204" i="2"/>
  <c r="S122" i="3"/>
  <c r="S142" i="3" s="1"/>
  <c r="S13" i="3"/>
  <c r="DL12" i="2"/>
  <c r="DK12" i="2"/>
  <c r="DK11" i="2" s="1"/>
  <c r="R14" i="2"/>
  <c r="DM14" i="2" s="1"/>
  <c r="DJ14" i="2"/>
  <c r="R13" i="2"/>
  <c r="DM13" i="2" s="1"/>
  <c r="DJ13" i="2"/>
  <c r="BH204" i="2"/>
  <c r="S102" i="4" s="1"/>
  <c r="BH200" i="2"/>
  <c r="R110" i="4" s="1"/>
  <c r="BH197" i="2"/>
  <c r="R107" i="4" s="1"/>
  <c r="BH199" i="2"/>
  <c r="CE83" i="2"/>
  <c r="CE266" i="2"/>
  <c r="BH183" i="2"/>
  <c r="Q105" i="4" s="1"/>
  <c r="BH101" i="2"/>
  <c r="J107" i="4" s="1"/>
  <c r="BH64" i="2"/>
  <c r="G106" i="4" s="1"/>
  <c r="BH96" i="2"/>
  <c r="BH165" i="2"/>
  <c r="O111" i="4" s="1"/>
  <c r="BH132" i="2"/>
  <c r="BH54" i="2"/>
  <c r="F108" i="4" s="1"/>
  <c r="BH99" i="2"/>
  <c r="BH38" i="2"/>
  <c r="E104" i="4" s="1"/>
  <c r="BH43" i="2"/>
  <c r="BH71" i="2"/>
  <c r="H101" i="4" s="1"/>
  <c r="BH70" i="2"/>
  <c r="G112" i="4" s="1"/>
  <c r="BH119" i="2"/>
  <c r="L101" i="4" s="1"/>
  <c r="BH141" i="2"/>
  <c r="BH118" i="2"/>
  <c r="CB69" i="2"/>
  <c r="BD69" i="2"/>
  <c r="CB28" i="2"/>
  <c r="BD28" i="2"/>
  <c r="BV28" i="2" s="1"/>
  <c r="CB89" i="2"/>
  <c r="BD89" i="2"/>
  <c r="CB97" i="2"/>
  <c r="BD97" i="2"/>
  <c r="CB138" i="2"/>
  <c r="BD138" i="2"/>
  <c r="CB65" i="2"/>
  <c r="BD65" i="2"/>
  <c r="BH174" i="2"/>
  <c r="CR139" i="2"/>
  <c r="CD139" i="2"/>
  <c r="CR117" i="2"/>
  <c r="CD117" i="2"/>
  <c r="CR161" i="2"/>
  <c r="CD161" i="2"/>
  <c r="CR11" i="2"/>
  <c r="CD11" i="2"/>
  <c r="CR155" i="2"/>
  <c r="CD155" i="2"/>
  <c r="CR77" i="2"/>
  <c r="CD77" i="2"/>
  <c r="CR43" i="2"/>
  <c r="CD43" i="2"/>
  <c r="CR33" i="2"/>
  <c r="CD33" i="2"/>
  <c r="CR168" i="2"/>
  <c r="CD168" i="2"/>
  <c r="CR60" i="2"/>
  <c r="CD60" i="2"/>
  <c r="CR136" i="2"/>
  <c r="CD136" i="2"/>
  <c r="CR200" i="2"/>
  <c r="CD200" i="2"/>
  <c r="CR71" i="2"/>
  <c r="CD71" i="2"/>
  <c r="CR127" i="2"/>
  <c r="CD127" i="2"/>
  <c r="CR163" i="2"/>
  <c r="CD163" i="2"/>
  <c r="CR179" i="2"/>
  <c r="CD179" i="2"/>
  <c r="CR195" i="2"/>
  <c r="CD195" i="2"/>
  <c r="BH142" i="2"/>
  <c r="M112" i="4" s="1"/>
  <c r="BH195" i="2"/>
  <c r="R105" i="4" s="1"/>
  <c r="BH139" i="2"/>
  <c r="M109" i="4" s="1"/>
  <c r="BH180" i="2"/>
  <c r="BH159" i="2"/>
  <c r="O105" i="4" s="1"/>
  <c r="BH46" i="2"/>
  <c r="BH161" i="2"/>
  <c r="O107" i="4" s="1"/>
  <c r="BH129" i="2"/>
  <c r="BH85" i="2"/>
  <c r="BH37" i="2"/>
  <c r="E103" i="4" s="1"/>
  <c r="BH182" i="2"/>
  <c r="BH107" i="2"/>
  <c r="K101" i="4" s="1"/>
  <c r="BH39" i="2"/>
  <c r="E105" i="4" s="1"/>
  <c r="BH147" i="2"/>
  <c r="N105" i="4" s="1"/>
  <c r="BH78" i="2"/>
  <c r="BH111" i="2"/>
  <c r="BH76" i="2"/>
  <c r="H106" i="4" s="1"/>
  <c r="BH136" i="2"/>
  <c r="BH31" i="2"/>
  <c r="D109" i="4" s="1"/>
  <c r="BH184" i="2"/>
  <c r="BH83" i="2"/>
  <c r="I101" i="4" s="1"/>
  <c r="BH140" i="2"/>
  <c r="M110" i="4" s="1"/>
  <c r="BH179" i="2"/>
  <c r="Q101" i="4" s="1"/>
  <c r="CB24" i="2"/>
  <c r="BD24" i="2"/>
  <c r="CB92" i="2"/>
  <c r="BD92" i="2"/>
  <c r="CB128" i="2"/>
  <c r="BD128" i="2"/>
  <c r="CB20" i="2"/>
  <c r="BD20" i="2"/>
  <c r="CB47" i="2"/>
  <c r="BD47" i="2"/>
  <c r="CB72" i="2"/>
  <c r="BD72" i="2"/>
  <c r="CB162" i="2"/>
  <c r="BD162" i="2"/>
  <c r="CB53" i="2"/>
  <c r="BD53" i="2"/>
  <c r="CB105" i="2"/>
  <c r="BD105" i="2"/>
  <c r="CB192" i="2"/>
  <c r="BD192" i="2"/>
  <c r="CB201" i="2"/>
  <c r="BD201" i="2"/>
  <c r="CB18" i="2"/>
  <c r="BD18" i="2"/>
  <c r="CB50" i="2"/>
  <c r="BD50" i="2"/>
  <c r="CB82" i="2"/>
  <c r="BD82" i="2"/>
  <c r="CB114" i="2"/>
  <c r="BD114" i="2"/>
  <c r="CB146" i="2"/>
  <c r="BD146" i="2"/>
  <c r="BF186" i="2"/>
  <c r="CB186" i="2"/>
  <c r="BD186" i="2"/>
  <c r="CB185" i="2"/>
  <c r="BD185" i="2"/>
  <c r="CB87" i="2"/>
  <c r="BD87" i="2"/>
  <c r="CB93" i="2"/>
  <c r="BD93" i="2"/>
  <c r="CR116" i="2"/>
  <c r="CD116" i="2"/>
  <c r="CR45" i="2"/>
  <c r="CD45" i="2"/>
  <c r="CR85" i="2"/>
  <c r="CD85" i="2"/>
  <c r="CR32" i="2"/>
  <c r="CD32" i="2"/>
  <c r="CR120" i="2"/>
  <c r="CD120" i="2"/>
  <c r="CR204" i="2"/>
  <c r="CD204" i="2"/>
  <c r="CR197" i="2"/>
  <c r="CD197" i="2"/>
  <c r="CR180" i="2"/>
  <c r="CD180" i="2"/>
  <c r="CR148" i="2"/>
  <c r="CD148" i="2"/>
  <c r="CR164" i="2"/>
  <c r="CD164" i="2"/>
  <c r="CR55" i="2"/>
  <c r="CD55" i="2"/>
  <c r="CR95" i="2"/>
  <c r="CD95" i="2"/>
  <c r="CR131" i="2"/>
  <c r="CD131" i="2"/>
  <c r="CR175" i="2"/>
  <c r="CD175" i="2"/>
  <c r="CR191" i="2"/>
  <c r="CD191" i="2"/>
  <c r="CR59" i="2"/>
  <c r="CD59" i="2"/>
  <c r="CR27" i="2"/>
  <c r="CD27" i="2"/>
  <c r="CR113" i="2"/>
  <c r="CD113" i="2"/>
  <c r="CR165" i="2"/>
  <c r="CD165" i="2"/>
  <c r="CR40" i="2"/>
  <c r="CD40" i="2"/>
  <c r="CR140" i="2"/>
  <c r="CD140" i="2"/>
  <c r="CR30" i="2"/>
  <c r="CD30" i="2"/>
  <c r="CR46" i="2"/>
  <c r="CD46" i="2"/>
  <c r="CR62" i="2"/>
  <c r="CD62" i="2"/>
  <c r="CR78" i="2"/>
  <c r="CD78" i="2"/>
  <c r="CR94" i="2"/>
  <c r="CD94" i="2"/>
  <c r="CR110" i="2"/>
  <c r="CD110" i="2"/>
  <c r="CR126" i="2"/>
  <c r="CD126" i="2"/>
  <c r="CR142" i="2"/>
  <c r="CD142" i="2"/>
  <c r="CR158" i="2"/>
  <c r="CD158" i="2"/>
  <c r="CR174" i="2"/>
  <c r="CD174" i="2"/>
  <c r="CR190" i="2"/>
  <c r="CD190" i="2"/>
  <c r="CR141" i="2"/>
  <c r="CD141" i="2"/>
  <c r="CR39" i="2"/>
  <c r="CD39" i="2"/>
  <c r="CR119" i="2"/>
  <c r="CD119" i="2"/>
  <c r="BH110" i="2"/>
  <c r="K104" i="4" s="1"/>
  <c r="BH55" i="2"/>
  <c r="BH163" i="2"/>
  <c r="O109" i="4" s="1"/>
  <c r="BH166" i="2"/>
  <c r="BH156" i="2"/>
  <c r="O102" i="4" s="1"/>
  <c r="BH158" i="2"/>
  <c r="O104" i="4" s="1"/>
  <c r="BH168" i="2"/>
  <c r="CB16" i="2"/>
  <c r="BD16" i="2"/>
  <c r="CB35" i="2"/>
  <c r="BD35" i="2"/>
  <c r="CB41" i="2"/>
  <c r="BD41" i="2"/>
  <c r="CB189" i="2"/>
  <c r="BD189" i="2"/>
  <c r="CB42" i="2"/>
  <c r="BD42" i="2"/>
  <c r="CB74" i="2"/>
  <c r="BD74" i="2"/>
  <c r="CB178" i="2"/>
  <c r="BD178" i="2"/>
  <c r="CB79" i="2"/>
  <c r="BD79" i="2"/>
  <c r="CB151" i="2"/>
  <c r="BD151" i="2"/>
  <c r="BE263" i="2"/>
  <c r="BH57" i="2"/>
  <c r="BH149" i="2"/>
  <c r="N107" i="4" s="1"/>
  <c r="BH77" i="2"/>
  <c r="BH148" i="2"/>
  <c r="N106" i="4" s="1"/>
  <c r="BH116" i="2"/>
  <c r="K110" i="4" s="1"/>
  <c r="BH75" i="2"/>
  <c r="H105" i="4" s="1"/>
  <c r="BH45" i="2"/>
  <c r="E111" i="4" s="1"/>
  <c r="BH62" i="2"/>
  <c r="BH188" i="2"/>
  <c r="BH175" i="2"/>
  <c r="P109" i="4" s="1"/>
  <c r="BH44" i="2"/>
  <c r="E110" i="4" s="1"/>
  <c r="BH120" i="2"/>
  <c r="BH126" i="2"/>
  <c r="L108" i="4" s="1"/>
  <c r="BH190" i="2"/>
  <c r="Q112" i="4" s="1"/>
  <c r="BH67" i="2"/>
  <c r="BH49" i="2"/>
  <c r="BH88" i="2"/>
  <c r="I106" i="4" s="1"/>
  <c r="BH173" i="2"/>
  <c r="BH125" i="2"/>
  <c r="L107" i="4" s="1"/>
  <c r="BH94" i="2"/>
  <c r="I112" i="4" s="1"/>
  <c r="BH103" i="2"/>
  <c r="J109" i="4" s="1"/>
  <c r="BH81" i="2"/>
  <c r="H111" i="4" s="1"/>
  <c r="CB36" i="2"/>
  <c r="BD36" i="2"/>
  <c r="BV36" i="2" s="1"/>
  <c r="CB48" i="2"/>
  <c r="BD48" i="2"/>
  <c r="BV48" i="2" s="1"/>
  <c r="CB13" i="2"/>
  <c r="BD13" i="2"/>
  <c r="BV13" i="2" s="1"/>
  <c r="CB160" i="2"/>
  <c r="BD160" i="2"/>
  <c r="CB144" i="2"/>
  <c r="BD144" i="2"/>
  <c r="CB100" i="2"/>
  <c r="BD100" i="2"/>
  <c r="CB63" i="2"/>
  <c r="BD63" i="2"/>
  <c r="CB152" i="2"/>
  <c r="BD152" i="2"/>
  <c r="CB21" i="2"/>
  <c r="BD21" i="2"/>
  <c r="CB61" i="2"/>
  <c r="BD61" i="2"/>
  <c r="CB80" i="2"/>
  <c r="BD80" i="2"/>
  <c r="CB56" i="2"/>
  <c r="BD56" i="2"/>
  <c r="CB68" i="2"/>
  <c r="BD68" i="2"/>
  <c r="CB26" i="2"/>
  <c r="BD26" i="2"/>
  <c r="CB58" i="2"/>
  <c r="BD58" i="2"/>
  <c r="CB90" i="2"/>
  <c r="BD90" i="2"/>
  <c r="CB122" i="2"/>
  <c r="BD122" i="2"/>
  <c r="CB154" i="2"/>
  <c r="BD154" i="2"/>
  <c r="CB194" i="2"/>
  <c r="BD194" i="2"/>
  <c r="CB104" i="2"/>
  <c r="BD104" i="2"/>
  <c r="CB115" i="2"/>
  <c r="BD115" i="2"/>
  <c r="CR44" i="2"/>
  <c r="CD44" i="2"/>
  <c r="CR149" i="2"/>
  <c r="CD149" i="2"/>
  <c r="CR173" i="2"/>
  <c r="CD173" i="2"/>
  <c r="CR111" i="2"/>
  <c r="CD111" i="2"/>
  <c r="CR107" i="2"/>
  <c r="CD107" i="2"/>
  <c r="CR19" i="2"/>
  <c r="CD19" i="2"/>
  <c r="CR75" i="2"/>
  <c r="CD75" i="2"/>
  <c r="CR125" i="2"/>
  <c r="CD125" i="2"/>
  <c r="CR196" i="2"/>
  <c r="CD196" i="2"/>
  <c r="CR76" i="2"/>
  <c r="CD76" i="2"/>
  <c r="CR156" i="2"/>
  <c r="CD156" i="2"/>
  <c r="CR81" i="2"/>
  <c r="CD81" i="2"/>
  <c r="CR99" i="2"/>
  <c r="CD99" i="2"/>
  <c r="CR135" i="2"/>
  <c r="CD135" i="2"/>
  <c r="CR171" i="2"/>
  <c r="CD171" i="2"/>
  <c r="CR187" i="2"/>
  <c r="CD187" i="2"/>
  <c r="CR203" i="2"/>
  <c r="CD203" i="2"/>
  <c r="BH164" i="2"/>
  <c r="BH191" i="2"/>
  <c r="R101" i="4" s="1"/>
  <c r="BH60" i="2"/>
  <c r="CB176" i="2"/>
  <c r="BD176" i="2"/>
  <c r="CB15" i="2"/>
  <c r="BD15" i="2"/>
  <c r="CB172" i="2"/>
  <c r="BD172" i="2"/>
  <c r="CB106" i="2"/>
  <c r="BD106" i="2"/>
  <c r="BH135" i="2"/>
  <c r="M105" i="4" s="1"/>
  <c r="BH117" i="2"/>
  <c r="K111" i="4" s="1"/>
  <c r="BH171" i="2"/>
  <c r="P105" i="4" s="1"/>
  <c r="BH187" i="2"/>
  <c r="BH127" i="2"/>
  <c r="L109" i="4" s="1"/>
  <c r="BH52" i="2"/>
  <c r="F106" i="4" s="1"/>
  <c r="BH30" i="2"/>
  <c r="BH177" i="2"/>
  <c r="BH113" i="2"/>
  <c r="K107" i="4" s="1"/>
  <c r="BH86" i="2"/>
  <c r="I104" i="4" s="1"/>
  <c r="BH27" i="2"/>
  <c r="D105" i="4" s="1"/>
  <c r="BH134" i="2"/>
  <c r="BH198" i="2"/>
  <c r="BH153" i="2"/>
  <c r="N111" i="4" s="1"/>
  <c r="BH102" i="2"/>
  <c r="J108" i="4" s="1"/>
  <c r="BH150" i="2"/>
  <c r="CB12" i="2"/>
  <c r="DW12" i="2" s="1"/>
  <c r="BD12" i="2"/>
  <c r="BV12" i="2" s="1"/>
  <c r="CB14" i="2"/>
  <c r="BD14" i="2"/>
  <c r="BV14" i="2" s="1"/>
  <c r="CB25" i="2"/>
  <c r="BD25" i="2"/>
  <c r="BV25" i="2" s="1"/>
  <c r="CB112" i="2"/>
  <c r="BD112" i="2"/>
  <c r="CB84" i="2"/>
  <c r="BD84" i="2"/>
  <c r="CB23" i="2"/>
  <c r="BD23" i="2"/>
  <c r="CB91" i="2"/>
  <c r="BD91" i="2"/>
  <c r="CB123" i="2"/>
  <c r="BD123" i="2"/>
  <c r="CB29" i="2"/>
  <c r="BD29" i="2"/>
  <c r="CB73" i="2"/>
  <c r="BD73" i="2"/>
  <c r="CB108" i="2"/>
  <c r="BD108" i="2"/>
  <c r="CB137" i="2"/>
  <c r="BD137" i="2"/>
  <c r="CB124" i="2"/>
  <c r="BD124" i="2"/>
  <c r="CB34" i="2"/>
  <c r="BD34" i="2"/>
  <c r="CB66" i="2"/>
  <c r="BD66" i="2"/>
  <c r="CB98" i="2"/>
  <c r="BD98" i="2"/>
  <c r="CB130" i="2"/>
  <c r="BD130" i="2"/>
  <c r="CB170" i="2"/>
  <c r="BD170" i="2"/>
  <c r="CB202" i="2"/>
  <c r="BD202" i="2"/>
  <c r="CB17" i="2"/>
  <c r="BD17" i="2"/>
  <c r="CB143" i="2"/>
  <c r="BD143" i="2"/>
  <c r="BH51" i="2"/>
  <c r="F105" i="4" s="1"/>
  <c r="CR31" i="2"/>
  <c r="CD31" i="2"/>
  <c r="CR37" i="2"/>
  <c r="CD37" i="2"/>
  <c r="CR57" i="2"/>
  <c r="CD57" i="2"/>
  <c r="CR101" i="2"/>
  <c r="CD101" i="2"/>
  <c r="CR64" i="2"/>
  <c r="CD64" i="2"/>
  <c r="CR184" i="2"/>
  <c r="CD184" i="2"/>
  <c r="CR129" i="2"/>
  <c r="CD129" i="2"/>
  <c r="CR52" i="2"/>
  <c r="CD52" i="2"/>
  <c r="CR49" i="2"/>
  <c r="CD49" i="2"/>
  <c r="CR88" i="2"/>
  <c r="CD88" i="2"/>
  <c r="CR188" i="2"/>
  <c r="CD188" i="2"/>
  <c r="CR67" i="2"/>
  <c r="CD67" i="2"/>
  <c r="CR103" i="2"/>
  <c r="CD103" i="2"/>
  <c r="CR167" i="2"/>
  <c r="CD167" i="2"/>
  <c r="CR183" i="2"/>
  <c r="CD183" i="2"/>
  <c r="CR199" i="2"/>
  <c r="CD199" i="2"/>
  <c r="CR159" i="2"/>
  <c r="CD159" i="2"/>
  <c r="CR51" i="2"/>
  <c r="CD51" i="2"/>
  <c r="CR153" i="2"/>
  <c r="CD153" i="2"/>
  <c r="CR177" i="2"/>
  <c r="CD177" i="2"/>
  <c r="CR132" i="2"/>
  <c r="CD132" i="2"/>
  <c r="CR22" i="2"/>
  <c r="CD22" i="2"/>
  <c r="CR38" i="2"/>
  <c r="CD38" i="2"/>
  <c r="CR54" i="2"/>
  <c r="CD54" i="2"/>
  <c r="CR70" i="2"/>
  <c r="CD70" i="2"/>
  <c r="CR86" i="2"/>
  <c r="CD86" i="2"/>
  <c r="CR102" i="2"/>
  <c r="CD102" i="2"/>
  <c r="CR118" i="2"/>
  <c r="CD118" i="2"/>
  <c r="CR134" i="2"/>
  <c r="CD134" i="2"/>
  <c r="CR150" i="2"/>
  <c r="CD150" i="2"/>
  <c r="CR166" i="2"/>
  <c r="CD166" i="2"/>
  <c r="CR182" i="2"/>
  <c r="CD182" i="2"/>
  <c r="CR198" i="2"/>
  <c r="CD198" i="2"/>
  <c r="CR96" i="2"/>
  <c r="CD96" i="2"/>
  <c r="CR83" i="2"/>
  <c r="CD83" i="2"/>
  <c r="CR147" i="2"/>
  <c r="CD147" i="2"/>
  <c r="BE262" i="2"/>
  <c r="BX280" i="2"/>
  <c r="R106" i="4"/>
  <c r="BE268" i="2"/>
  <c r="BF215" i="2"/>
  <c r="BE278" i="2"/>
  <c r="BE272" i="2"/>
  <c r="BF36" i="2"/>
  <c r="BF48" i="2"/>
  <c r="BF12" i="2"/>
  <c r="BF69" i="2"/>
  <c r="BF16" i="2"/>
  <c r="BF176" i="2"/>
  <c r="BF35" i="2"/>
  <c r="BF28" i="2"/>
  <c r="BF15" i="2"/>
  <c r="BF41" i="2"/>
  <c r="BF89" i="2"/>
  <c r="BF172" i="2"/>
  <c r="BF189" i="2"/>
  <c r="BF97" i="2"/>
  <c r="BF42" i="2"/>
  <c r="BF74" i="2"/>
  <c r="BF106" i="2"/>
  <c r="BF138" i="2"/>
  <c r="BF178" i="2"/>
  <c r="BF65" i="2"/>
  <c r="BF79" i="2"/>
  <c r="BF151" i="2"/>
  <c r="BE271" i="2"/>
  <c r="O112" i="4"/>
  <c r="R109" i="4"/>
  <c r="BE264" i="2"/>
  <c r="BE277" i="2"/>
  <c r="BF13" i="2"/>
  <c r="BF14" i="2"/>
  <c r="BF92" i="2"/>
  <c r="BF128" i="2"/>
  <c r="BF20" i="2"/>
  <c r="BF47" i="2"/>
  <c r="BF72" i="2"/>
  <c r="BF162" i="2"/>
  <c r="BF53" i="2"/>
  <c r="BF105" i="2"/>
  <c r="BF192" i="2"/>
  <c r="BF201" i="2"/>
  <c r="BH201" i="2" s="1"/>
  <c r="BF18" i="2"/>
  <c r="BF50" i="2"/>
  <c r="BF82" i="2"/>
  <c r="BF114" i="2"/>
  <c r="BF146" i="2"/>
  <c r="BF185" i="2"/>
  <c r="BF87" i="2"/>
  <c r="BF93" i="2"/>
  <c r="BF203" i="2"/>
  <c r="BH203" i="2" s="1"/>
  <c r="BF131" i="2"/>
  <c r="F274" i="1"/>
  <c r="BE167" i="2"/>
  <c r="F280" i="1"/>
  <c r="BE240" i="2"/>
  <c r="E112" i="4"/>
  <c r="BE266" i="2"/>
  <c r="BE270" i="2"/>
  <c r="M106" i="4"/>
  <c r="BE273" i="2"/>
  <c r="BE276" i="2"/>
  <c r="BF160" i="2"/>
  <c r="BF144" i="2"/>
  <c r="BF100" i="2"/>
  <c r="BF63" i="2"/>
  <c r="BF152" i="2"/>
  <c r="BF21" i="2"/>
  <c r="BF61" i="2"/>
  <c r="BF80" i="2"/>
  <c r="BF56" i="2"/>
  <c r="BF68" i="2"/>
  <c r="BF26" i="2"/>
  <c r="BF58" i="2"/>
  <c r="BF90" i="2"/>
  <c r="BF122" i="2"/>
  <c r="BF154" i="2"/>
  <c r="BF194" i="2"/>
  <c r="BF104" i="2"/>
  <c r="BF115" i="2"/>
  <c r="BF155" i="2"/>
  <c r="BE265" i="2"/>
  <c r="BE261" i="2"/>
  <c r="F103" i="4"/>
  <c r="BE269" i="2"/>
  <c r="BF227" i="2"/>
  <c r="BE279" i="2"/>
  <c r="BE267" i="2"/>
  <c r="BE275" i="2"/>
  <c r="BF24" i="2"/>
  <c r="BF25" i="2"/>
  <c r="BF112" i="2"/>
  <c r="BF84" i="2"/>
  <c r="BF23" i="2"/>
  <c r="BF91" i="2"/>
  <c r="BF123" i="2"/>
  <c r="BF29" i="2"/>
  <c r="BF73" i="2"/>
  <c r="BF108" i="2"/>
  <c r="BF137" i="2"/>
  <c r="BF124" i="2"/>
  <c r="BF34" i="2"/>
  <c r="BF66" i="2"/>
  <c r="BF98" i="2"/>
  <c r="BF130" i="2"/>
  <c r="BF170" i="2"/>
  <c r="BF202" i="2"/>
  <c r="BH202" i="2" s="1"/>
  <c r="BF17" i="2"/>
  <c r="BF143" i="2"/>
  <c r="BF95" i="2"/>
  <c r="BF59" i="2"/>
  <c r="BF11" i="2"/>
  <c r="J20" i="2"/>
  <c r="DE20" i="2" s="1"/>
  <c r="BG20" i="2"/>
  <c r="J17" i="2"/>
  <c r="DE17" i="2" s="1"/>
  <c r="BG17" i="2"/>
  <c r="J28" i="2"/>
  <c r="DE28" i="2" s="1"/>
  <c r="BG28" i="2"/>
  <c r="J24" i="2"/>
  <c r="DE24" i="2" s="1"/>
  <c r="BG24" i="2"/>
  <c r="J16" i="2"/>
  <c r="DE16" i="2" s="1"/>
  <c r="BG16" i="2"/>
  <c r="J13" i="2"/>
  <c r="DE13" i="2" s="1"/>
  <c r="BG13" i="2"/>
  <c r="J19" i="2"/>
  <c r="DE19" i="2" s="1"/>
  <c r="BG19" i="2"/>
  <c r="BH19" i="2" s="1"/>
  <c r="J33" i="2"/>
  <c r="DE33" i="2" s="1"/>
  <c r="BG33" i="2"/>
  <c r="J18" i="2"/>
  <c r="DE18" i="2" s="1"/>
  <c r="BG18" i="2"/>
  <c r="J32" i="2"/>
  <c r="DE32" i="2" s="1"/>
  <c r="BG32" i="2"/>
  <c r="BH32" i="2" s="1"/>
  <c r="J40" i="2"/>
  <c r="DE40" i="2" s="1"/>
  <c r="BG40" i="2"/>
  <c r="BH40" i="2" s="1"/>
  <c r="J21" i="2"/>
  <c r="DE21" i="2" s="1"/>
  <c r="BG21" i="2"/>
  <c r="J15" i="2"/>
  <c r="DE15" i="2" s="1"/>
  <c r="BG15" i="2"/>
  <c r="J22" i="2"/>
  <c r="DE22" i="2" s="1"/>
  <c r="BG22" i="2"/>
  <c r="BH22" i="2" s="1"/>
  <c r="J14" i="2"/>
  <c r="DE14" i="2" s="1"/>
  <c r="BG14" i="2"/>
  <c r="BV139" i="2"/>
  <c r="BV88" i="2"/>
  <c r="BV96" i="2"/>
  <c r="BV60" i="2"/>
  <c r="BV200" i="2"/>
  <c r="BV127" i="2"/>
  <c r="BV51" i="2"/>
  <c r="BV77" i="2"/>
  <c r="BV32" i="2"/>
  <c r="BV30" i="2"/>
  <c r="BV102" i="2"/>
  <c r="BV161" i="2"/>
  <c r="BV103" i="2"/>
  <c r="BV45" i="2"/>
  <c r="BV129" i="2"/>
  <c r="J102" i="4"/>
  <c r="BV52" i="2"/>
  <c r="BV188" i="2"/>
  <c r="BV70" i="2"/>
  <c r="BV190" i="2"/>
  <c r="BV136" i="2"/>
  <c r="BV163" i="2"/>
  <c r="BV195" i="2"/>
  <c r="BV120" i="2"/>
  <c r="BV62" i="2"/>
  <c r="BV199" i="2"/>
  <c r="P108" i="4"/>
  <c r="BV117" i="2"/>
  <c r="BV67" i="2"/>
  <c r="BV204" i="2"/>
  <c r="BV31" i="2"/>
  <c r="BV165" i="2"/>
  <c r="BV183" i="2"/>
  <c r="BV119" i="2"/>
  <c r="BV11" i="2"/>
  <c r="L21" i="4"/>
  <c r="BO128" i="2"/>
  <c r="BQ14" i="2"/>
  <c r="BQ15" i="2" s="1"/>
  <c r="BU12" i="2"/>
  <c r="DS12" i="2" s="1"/>
  <c r="BC268" i="2"/>
  <c r="BC265" i="2"/>
  <c r="BV71" i="2"/>
  <c r="BC262" i="2"/>
  <c r="BV83" i="2"/>
  <c r="BC263" i="2"/>
  <c r="BV203" i="2"/>
  <c r="BC264" i="2"/>
  <c r="BC267" i="2"/>
  <c r="BC266" i="2"/>
  <c r="BC261" i="2"/>
  <c r="P22" i="4"/>
  <c r="BO177" i="2"/>
  <c r="P131" i="4"/>
  <c r="G14" i="4"/>
  <c r="BO61" i="2"/>
  <c r="BC169" i="2"/>
  <c r="S274" i="2"/>
  <c r="BC109" i="2"/>
  <c r="BC145" i="2"/>
  <c r="E271" i="2"/>
  <c r="BC205" i="2"/>
  <c r="O51" i="3"/>
  <c r="P51" i="3"/>
  <c r="M51" i="3"/>
  <c r="L51" i="3"/>
  <c r="K51" i="3"/>
  <c r="N51" i="3"/>
  <c r="R51" i="3"/>
  <c r="Q51" i="3"/>
  <c r="J127" i="4"/>
  <c r="J144" i="4"/>
  <c r="P126" i="4"/>
  <c r="L130" i="4"/>
  <c r="E130" i="4"/>
  <c r="W144" i="4"/>
  <c r="D127" i="4"/>
  <c r="K128" i="4"/>
  <c r="C129" i="4"/>
  <c r="C123" i="4"/>
  <c r="C143" i="4" s="1"/>
  <c r="E280" i="2"/>
  <c r="S269" i="2"/>
  <c r="S273" i="2"/>
  <c r="BC157" i="2"/>
  <c r="S271" i="2"/>
  <c r="BC133" i="2"/>
  <c r="S270" i="2"/>
  <c r="BC121" i="2"/>
  <c r="S275" i="2"/>
  <c r="BC181" i="2"/>
  <c r="S276" i="2"/>
  <c r="BC193" i="2"/>
  <c r="F12" i="2"/>
  <c r="O12" i="2"/>
  <c r="T12" i="2" s="1"/>
  <c r="E270" i="2"/>
  <c r="E267" i="2"/>
  <c r="S58" i="3"/>
  <c r="S51" i="3"/>
  <c r="E268" i="2"/>
  <c r="F11" i="2"/>
  <c r="O11" i="2"/>
  <c r="O13" i="2"/>
  <c r="T13" i="2" s="1"/>
  <c r="L144" i="3"/>
  <c r="N144" i="3"/>
  <c r="H144" i="3"/>
  <c r="M144" i="3"/>
  <c r="P144" i="3"/>
  <c r="F144" i="3"/>
  <c r="Q144" i="3"/>
  <c r="C144" i="3"/>
  <c r="D144" i="3"/>
  <c r="G145" i="3"/>
  <c r="W145" i="3"/>
  <c r="O144" i="3"/>
  <c r="E144" i="3"/>
  <c r="I144" i="3"/>
  <c r="R144" i="3"/>
  <c r="J26" i="2"/>
  <c r="DE26" i="2" s="1"/>
  <c r="O14" i="2"/>
  <c r="T14" i="2" s="1"/>
  <c r="N15" i="2"/>
  <c r="H53" i="2"/>
  <c r="I41" i="2"/>
  <c r="J41" i="2" s="1"/>
  <c r="DE41" i="2" s="1"/>
  <c r="F265" i="2"/>
  <c r="F270" i="2"/>
  <c r="H50" i="2"/>
  <c r="I38" i="2"/>
  <c r="J38" i="2" s="1"/>
  <c r="DE38" i="2" s="1"/>
  <c r="F273" i="2"/>
  <c r="E275" i="2"/>
  <c r="E276" i="2"/>
  <c r="E273" i="2"/>
  <c r="E279" i="2"/>
  <c r="E278" i="2"/>
  <c r="H49" i="2"/>
  <c r="I37" i="2"/>
  <c r="J37" i="2" s="1"/>
  <c r="DE37" i="2" s="1"/>
  <c r="F263" i="1"/>
  <c r="J23" i="2"/>
  <c r="DE23" i="2" s="1"/>
  <c r="F262" i="2"/>
  <c r="E277" i="2"/>
  <c r="E272" i="2"/>
  <c r="E262" i="2"/>
  <c r="E269" i="2"/>
  <c r="E261" i="2"/>
  <c r="H60" i="2"/>
  <c r="I48" i="2"/>
  <c r="J48" i="2" s="1"/>
  <c r="DE48" i="2" s="1"/>
  <c r="H54" i="2"/>
  <c r="I42" i="2"/>
  <c r="J42" i="2" s="1"/>
  <c r="DE42" i="2" s="1"/>
  <c r="F262" i="1"/>
  <c r="F274" i="2"/>
  <c r="J29" i="2"/>
  <c r="DE29" i="2" s="1"/>
  <c r="I262" i="2"/>
  <c r="H51" i="2"/>
  <c r="I39" i="2"/>
  <c r="J39" i="2" s="1"/>
  <c r="DE39" i="2" s="1"/>
  <c r="F271" i="2"/>
  <c r="F268" i="1"/>
  <c r="J30" i="2"/>
  <c r="DE30" i="2" s="1"/>
  <c r="F264" i="2"/>
  <c r="J27" i="2"/>
  <c r="DE27" i="2" s="1"/>
  <c r="J31" i="2"/>
  <c r="DE31" i="2" s="1"/>
  <c r="G47" i="2"/>
  <c r="G263" i="2"/>
  <c r="F278" i="1"/>
  <c r="F277" i="2"/>
  <c r="F275" i="1"/>
  <c r="F272" i="2"/>
  <c r="F271" i="1"/>
  <c r="F264" i="1"/>
  <c r="J34" i="2"/>
  <c r="DE34" i="2" s="1"/>
  <c r="F277" i="1"/>
  <c r="F272" i="1"/>
  <c r="E266" i="2"/>
  <c r="H68" i="2"/>
  <c r="I56" i="2"/>
  <c r="J56" i="2" s="1"/>
  <c r="DE56" i="2" s="1"/>
  <c r="J44" i="2"/>
  <c r="DE44" i="2" s="1"/>
  <c r="F265" i="1"/>
  <c r="H47" i="2"/>
  <c r="H263" i="2"/>
  <c r="I35" i="2"/>
  <c r="J35" i="2" s="1"/>
  <c r="DE35" i="2" s="1"/>
  <c r="H55" i="2"/>
  <c r="I43" i="2"/>
  <c r="J43" i="2" s="1"/>
  <c r="DE43" i="2" s="1"/>
  <c r="H58" i="2"/>
  <c r="I46" i="2"/>
  <c r="J46" i="2" s="1"/>
  <c r="DE46" i="2" s="1"/>
  <c r="J36" i="2"/>
  <c r="DE36" i="2" s="1"/>
  <c r="F266" i="1"/>
  <c r="F270" i="1"/>
  <c r="F269" i="2"/>
  <c r="J25" i="2"/>
  <c r="DE25" i="2" s="1"/>
  <c r="F280" i="2"/>
  <c r="H64" i="2"/>
  <c r="I52" i="2"/>
  <c r="J52" i="2" s="1"/>
  <c r="DE52" i="2" s="1"/>
  <c r="F279" i="2"/>
  <c r="F273" i="1"/>
  <c r="F267" i="2"/>
  <c r="F276" i="2"/>
  <c r="F266" i="2"/>
  <c r="H57" i="2"/>
  <c r="I45" i="2"/>
  <c r="J45" i="2" s="1"/>
  <c r="DE45" i="2" s="1"/>
  <c r="E274" i="2"/>
  <c r="E265" i="2"/>
  <c r="F263" i="2"/>
  <c r="E264" i="2"/>
  <c r="E263" i="2"/>
  <c r="F268" i="2"/>
  <c r="F261" i="1"/>
  <c r="F269" i="1"/>
  <c r="F279" i="1"/>
  <c r="F267" i="1"/>
  <c r="F278" i="2"/>
  <c r="F276" i="1"/>
  <c r="F275" i="2"/>
  <c r="E282" i="2" l="1"/>
  <c r="I20" i="3"/>
  <c r="I129" i="3"/>
  <c r="L91" i="2"/>
  <c r="J14" i="3"/>
  <c r="J123" i="3"/>
  <c r="J143" i="3" s="1"/>
  <c r="L97" i="2"/>
  <c r="S14" i="3"/>
  <c r="L205" i="2"/>
  <c r="S123" i="3"/>
  <c r="S143" i="3" s="1"/>
  <c r="DW13" i="2"/>
  <c r="DW14" i="2" s="1"/>
  <c r="DW15" i="2" s="1"/>
  <c r="DW16" i="2" s="1"/>
  <c r="DW17" i="2" s="1"/>
  <c r="DW18" i="2" s="1"/>
  <c r="DW19" i="2" s="1"/>
  <c r="DW20" i="2" s="1"/>
  <c r="DW21" i="2" s="1"/>
  <c r="DW22" i="2" s="1"/>
  <c r="DW23" i="2" s="1"/>
  <c r="DL14" i="2"/>
  <c r="DK14" i="2"/>
  <c r="DL13" i="2"/>
  <c r="DK13" i="2"/>
  <c r="R15" i="2"/>
  <c r="DM15" i="2" s="1"/>
  <c r="DJ15" i="2"/>
  <c r="K23" i="2"/>
  <c r="DI23" i="2" s="1"/>
  <c r="CB267" i="2"/>
  <c r="I51" i="5" s="1"/>
  <c r="BX49" i="2"/>
  <c r="BX55" i="2"/>
  <c r="N108" i="4"/>
  <c r="Q109" i="4"/>
  <c r="G102" i="4"/>
  <c r="BX60" i="2"/>
  <c r="O112" i="5"/>
  <c r="O192" i="5" s="1"/>
  <c r="Q105" i="5"/>
  <c r="Q185" i="5" s="1"/>
  <c r="H106" i="5"/>
  <c r="H186" i="5" s="1"/>
  <c r="J108" i="5"/>
  <c r="J188" i="5" s="1"/>
  <c r="M104" i="4"/>
  <c r="C109" i="5"/>
  <c r="C189" i="5" s="1"/>
  <c r="E104" i="5"/>
  <c r="L111" i="5"/>
  <c r="L191" i="5" s="1"/>
  <c r="N107" i="5"/>
  <c r="N187" i="5" s="1"/>
  <c r="N105" i="5"/>
  <c r="N185" i="5" s="1"/>
  <c r="Q110" i="5"/>
  <c r="Q190" i="5" s="1"/>
  <c r="P111" i="4"/>
  <c r="BX92" i="2"/>
  <c r="BX82" i="2"/>
  <c r="N111" i="5"/>
  <c r="N191" i="5" s="1"/>
  <c r="F111" i="5"/>
  <c r="F191" i="5" s="1"/>
  <c r="M105" i="5"/>
  <c r="M185" i="5" s="1"/>
  <c r="G101" i="5"/>
  <c r="J101" i="5"/>
  <c r="Q102" i="5"/>
  <c r="Q182" i="5" s="1"/>
  <c r="D110" i="5"/>
  <c r="D190" i="5" s="1"/>
  <c r="CE95" i="2"/>
  <c r="CE267" i="2"/>
  <c r="F109" i="4"/>
  <c r="I101" i="5"/>
  <c r="I181" i="5" s="1"/>
  <c r="J102" i="5"/>
  <c r="J182" i="5" s="1"/>
  <c r="N108" i="5"/>
  <c r="N188" i="5" s="1"/>
  <c r="I104" i="5"/>
  <c r="I184" i="5" s="1"/>
  <c r="C112" i="5"/>
  <c r="C192" i="5" s="1"/>
  <c r="F105" i="5"/>
  <c r="F185" i="5" s="1"/>
  <c r="P101" i="5"/>
  <c r="I106" i="5"/>
  <c r="I186" i="5" s="1"/>
  <c r="Q106" i="5"/>
  <c r="Q186" i="5" s="1"/>
  <c r="E103" i="5"/>
  <c r="E183" i="5" s="1"/>
  <c r="S101" i="5"/>
  <c r="S181" i="5" s="1"/>
  <c r="J105" i="5"/>
  <c r="J185" i="5" s="1"/>
  <c r="R106" i="5"/>
  <c r="R186" i="5" s="1"/>
  <c r="K101" i="5"/>
  <c r="K181" i="5" s="1"/>
  <c r="E110" i="5"/>
  <c r="E190" i="5" s="1"/>
  <c r="L101" i="5"/>
  <c r="L181" i="5" s="1"/>
  <c r="P108" i="5"/>
  <c r="P188" i="5" s="1"/>
  <c r="K104" i="5"/>
  <c r="K184" i="5" s="1"/>
  <c r="E112" i="5"/>
  <c r="E192" i="5" s="1"/>
  <c r="O111" i="5"/>
  <c r="O191" i="5" s="1"/>
  <c r="R101" i="5"/>
  <c r="F109" i="5"/>
  <c r="F189" i="5" s="1"/>
  <c r="R107" i="5"/>
  <c r="I103" i="5"/>
  <c r="I183" i="5" s="1"/>
  <c r="Q101" i="5"/>
  <c r="Q181" i="5" s="1"/>
  <c r="R110" i="5"/>
  <c r="R190" i="5" s="1"/>
  <c r="D111" i="5"/>
  <c r="C101" i="5"/>
  <c r="R187" i="5"/>
  <c r="Q112" i="5"/>
  <c r="Q192" i="5" s="1"/>
  <c r="L108" i="5"/>
  <c r="L188" i="5" s="1"/>
  <c r="G104" i="5"/>
  <c r="G184" i="5" s="1"/>
  <c r="E106" i="5"/>
  <c r="E186" i="5" s="1"/>
  <c r="R105" i="5"/>
  <c r="H101" i="5"/>
  <c r="H181" i="5" s="1"/>
  <c r="P102" i="5"/>
  <c r="P182" i="5" s="1"/>
  <c r="O101" i="5"/>
  <c r="M109" i="5"/>
  <c r="M189" i="5" s="1"/>
  <c r="K112" i="4"/>
  <c r="G109" i="4"/>
  <c r="K105" i="4"/>
  <c r="Q102" i="4"/>
  <c r="BX87" i="2"/>
  <c r="BX107" i="2"/>
  <c r="Q104" i="5"/>
  <c r="Q184" i="5" s="1"/>
  <c r="K112" i="5"/>
  <c r="K192" i="5" s="1"/>
  <c r="F108" i="5"/>
  <c r="F188" i="5" s="1"/>
  <c r="P111" i="5"/>
  <c r="P191" i="5" s="1"/>
  <c r="R109" i="5"/>
  <c r="R189" i="5" s="1"/>
  <c r="G109" i="5"/>
  <c r="G189" i="5" s="1"/>
  <c r="F106" i="5"/>
  <c r="F186" i="5" s="1"/>
  <c r="J107" i="5"/>
  <c r="J187" i="5" s="1"/>
  <c r="CB268" i="2"/>
  <c r="J51" i="5" s="1"/>
  <c r="P105" i="5"/>
  <c r="P185" i="5" s="1"/>
  <c r="O102" i="5"/>
  <c r="O182" i="5" s="1"/>
  <c r="H105" i="5"/>
  <c r="H185" i="5" s="1"/>
  <c r="P107" i="5"/>
  <c r="P187" i="5" s="1"/>
  <c r="M111" i="5"/>
  <c r="M191" i="5" s="1"/>
  <c r="M112" i="5"/>
  <c r="M192" i="5" s="1"/>
  <c r="H108" i="5"/>
  <c r="H188" i="5" s="1"/>
  <c r="M110" i="5"/>
  <c r="M190" i="5" s="1"/>
  <c r="D105" i="5"/>
  <c r="D185" i="5" s="1"/>
  <c r="M101" i="5"/>
  <c r="N106" i="5"/>
  <c r="N186" i="5" s="1"/>
  <c r="L102" i="5"/>
  <c r="L182" i="5" s="1"/>
  <c r="K110" i="5"/>
  <c r="K190" i="5" s="1"/>
  <c r="L109" i="5"/>
  <c r="L189" i="5" s="1"/>
  <c r="G102" i="5"/>
  <c r="G182" i="5" s="1"/>
  <c r="H107" i="5"/>
  <c r="H187" i="5" s="1"/>
  <c r="K111" i="5"/>
  <c r="K191" i="5" s="1"/>
  <c r="P107" i="4"/>
  <c r="G104" i="4"/>
  <c r="BX71" i="2"/>
  <c r="Q106" i="4"/>
  <c r="L111" i="4"/>
  <c r="R108" i="5"/>
  <c r="R188" i="5" s="1"/>
  <c r="M104" i="5"/>
  <c r="M184" i="5" s="1"/>
  <c r="G112" i="5"/>
  <c r="G192" i="5" s="1"/>
  <c r="M102" i="5"/>
  <c r="M182" i="5" s="1"/>
  <c r="O105" i="5"/>
  <c r="O185" i="5" s="1"/>
  <c r="J109" i="5"/>
  <c r="J189" i="5" s="1"/>
  <c r="F103" i="5"/>
  <c r="F183" i="5" s="1"/>
  <c r="G106" i="5"/>
  <c r="G186" i="5" s="1"/>
  <c r="D109" i="5"/>
  <c r="D189" i="5" s="1"/>
  <c r="Q109" i="5"/>
  <c r="Q189" i="5" s="1"/>
  <c r="H111" i="5"/>
  <c r="H191" i="5" s="1"/>
  <c r="L107" i="5"/>
  <c r="L187" i="5" s="1"/>
  <c r="K105" i="5"/>
  <c r="K185" i="5" s="1"/>
  <c r="E105" i="5"/>
  <c r="E185" i="5" s="1"/>
  <c r="O104" i="5"/>
  <c r="O184" i="5" s="1"/>
  <c r="I112" i="5"/>
  <c r="I192" i="5" s="1"/>
  <c r="D108" i="5"/>
  <c r="D188" i="5" s="1"/>
  <c r="K107" i="5"/>
  <c r="K187" i="5" s="1"/>
  <c r="P109" i="5"/>
  <c r="P189" i="5" s="1"/>
  <c r="O110" i="5"/>
  <c r="O190" i="5" s="1"/>
  <c r="S102" i="5"/>
  <c r="S182" i="5" s="1"/>
  <c r="E111" i="5"/>
  <c r="E191" i="5" s="1"/>
  <c r="R185" i="5"/>
  <c r="O109" i="5"/>
  <c r="O189" i="5" s="1"/>
  <c r="M106" i="5"/>
  <c r="M186" i="5" s="1"/>
  <c r="E109" i="5"/>
  <c r="E189" i="5" s="1"/>
  <c r="O107" i="5"/>
  <c r="O187" i="5" s="1"/>
  <c r="E184" i="5"/>
  <c r="C112" i="4"/>
  <c r="BF145" i="2"/>
  <c r="BX151" i="2" s="1"/>
  <c r="CB145" i="2"/>
  <c r="BD145" i="2"/>
  <c r="BX106" i="2"/>
  <c r="BH95" i="2"/>
  <c r="J101" i="4" s="1"/>
  <c r="BH34" i="2"/>
  <c r="D112" i="4" s="1"/>
  <c r="BX45" i="2"/>
  <c r="BX34" i="2"/>
  <c r="BH23" i="2"/>
  <c r="D101" i="4" s="1"/>
  <c r="BH122" i="2"/>
  <c r="L104" i="4" s="1"/>
  <c r="BH21" i="2"/>
  <c r="C111" i="4" s="1"/>
  <c r="BX32" i="2"/>
  <c r="BX98" i="2"/>
  <c r="BH87" i="2"/>
  <c r="I105" i="4" s="1"/>
  <c r="BX103" i="2"/>
  <c r="BH92" i="2"/>
  <c r="I110" i="4" s="1"/>
  <c r="BX26" i="2"/>
  <c r="BH15" i="2"/>
  <c r="C105" i="4" s="1"/>
  <c r="CR176" i="2"/>
  <c r="CD176" i="2"/>
  <c r="CR82" i="2"/>
  <c r="CD82" i="2"/>
  <c r="CR72" i="2"/>
  <c r="CD72" i="2"/>
  <c r="BX94" i="2"/>
  <c r="CR138" i="2"/>
  <c r="CD138" i="2"/>
  <c r="BF109" i="2"/>
  <c r="BX116" i="2" s="1"/>
  <c r="CB109" i="2"/>
  <c r="BD109" i="2"/>
  <c r="BH143" i="2"/>
  <c r="N101" i="4" s="1"/>
  <c r="BH130" i="2"/>
  <c r="BH124" i="2"/>
  <c r="L106" i="4" s="1"/>
  <c r="BH29" i="2"/>
  <c r="D107" i="4" s="1"/>
  <c r="BX40" i="2"/>
  <c r="BH84" i="2"/>
  <c r="I102" i="4" s="1"/>
  <c r="BX95" i="2"/>
  <c r="BH104" i="2"/>
  <c r="J110" i="4" s="1"/>
  <c r="BH90" i="2"/>
  <c r="BX101" i="2"/>
  <c r="BH56" i="2"/>
  <c r="F110" i="4" s="1"/>
  <c r="BX67" i="2"/>
  <c r="BH152" i="2"/>
  <c r="BH160" i="2"/>
  <c r="BH131" i="2"/>
  <c r="M101" i="4" s="1"/>
  <c r="BH185" i="2"/>
  <c r="Q107" i="4" s="1"/>
  <c r="BH50" i="2"/>
  <c r="F104" i="4" s="1"/>
  <c r="BX61" i="2"/>
  <c r="BH105" i="2"/>
  <c r="J111" i="4" s="1"/>
  <c r="BX58" i="2"/>
  <c r="BH47" i="2"/>
  <c r="F101" i="4" s="1"/>
  <c r="BH14" i="2"/>
  <c r="BX25" i="2"/>
  <c r="M102" i="4"/>
  <c r="BH65" i="2"/>
  <c r="G107" i="4" s="1"/>
  <c r="BX76" i="2"/>
  <c r="BH74" i="2"/>
  <c r="H104" i="4" s="1"/>
  <c r="BX85" i="2"/>
  <c r="BH172" i="2"/>
  <c r="P106" i="4" s="1"/>
  <c r="BX39" i="2"/>
  <c r="BH28" i="2"/>
  <c r="BH69" i="2"/>
  <c r="G111" i="4" s="1"/>
  <c r="BX80" i="2"/>
  <c r="CR143" i="2"/>
  <c r="CD143" i="2"/>
  <c r="CR202" i="2"/>
  <c r="CD202" i="2"/>
  <c r="CR130" i="2"/>
  <c r="CD130" i="2"/>
  <c r="CR66" i="2"/>
  <c r="CD66" i="2"/>
  <c r="CR124" i="2"/>
  <c r="CD124" i="2"/>
  <c r="CR108" i="2"/>
  <c r="CD108" i="2"/>
  <c r="CR29" i="2"/>
  <c r="CD29" i="2"/>
  <c r="CR91" i="2"/>
  <c r="CD91" i="2"/>
  <c r="CR84" i="2"/>
  <c r="CD84" i="2"/>
  <c r="CR25" i="2"/>
  <c r="CD25" i="2"/>
  <c r="CR12" i="2"/>
  <c r="CD12" i="2"/>
  <c r="BX97" i="2"/>
  <c r="CR115" i="2"/>
  <c r="CD115" i="2"/>
  <c r="CR194" i="2"/>
  <c r="CD194" i="2"/>
  <c r="CR122" i="2"/>
  <c r="CD122" i="2"/>
  <c r="CR58" i="2"/>
  <c r="CD58" i="2"/>
  <c r="CR68" i="2"/>
  <c r="CD68" i="2"/>
  <c r="CR80" i="2"/>
  <c r="CD80" i="2"/>
  <c r="CR21" i="2"/>
  <c r="CD21" i="2"/>
  <c r="CR63" i="2"/>
  <c r="CD63" i="2"/>
  <c r="CR144" i="2"/>
  <c r="CD144" i="2"/>
  <c r="CR13" i="2"/>
  <c r="CD13" i="2"/>
  <c r="CR36" i="2"/>
  <c r="CD36" i="2"/>
  <c r="BX56" i="2"/>
  <c r="CR79" i="2"/>
  <c r="CD79" i="2"/>
  <c r="CR74" i="2"/>
  <c r="CD74" i="2"/>
  <c r="CR189" i="2"/>
  <c r="CD189" i="2"/>
  <c r="CR35" i="2"/>
  <c r="CB263" i="2"/>
  <c r="E51" i="5" s="1"/>
  <c r="CD35" i="2"/>
  <c r="BX43" i="2"/>
  <c r="CR87" i="2"/>
  <c r="CD87" i="2"/>
  <c r="CR186" i="2"/>
  <c r="CD186" i="2"/>
  <c r="BX48" i="2"/>
  <c r="BX57" i="2"/>
  <c r="BX54" i="2"/>
  <c r="E106" i="4"/>
  <c r="C109" i="4"/>
  <c r="BH170" i="2"/>
  <c r="P104" i="4" s="1"/>
  <c r="BH73" i="2"/>
  <c r="H103" i="4" s="1"/>
  <c r="BX84" i="2"/>
  <c r="BH24" i="2"/>
  <c r="BX35" i="2"/>
  <c r="BH68" i="2"/>
  <c r="G110" i="4" s="1"/>
  <c r="BX79" i="2"/>
  <c r="BH192" i="2"/>
  <c r="BH106" i="2"/>
  <c r="J112" i="4" s="1"/>
  <c r="BX27" i="2"/>
  <c r="BH16" i="2"/>
  <c r="CR172" i="2"/>
  <c r="CD172" i="2"/>
  <c r="BX86" i="2"/>
  <c r="CR146" i="2"/>
  <c r="CD146" i="2"/>
  <c r="CR192" i="2"/>
  <c r="CD192" i="2"/>
  <c r="CR20" i="2"/>
  <c r="CD20" i="2"/>
  <c r="BX50" i="2"/>
  <c r="CR89" i="2"/>
  <c r="CD89" i="2"/>
  <c r="CR69" i="2"/>
  <c r="CD69" i="2"/>
  <c r="BF181" i="2"/>
  <c r="BX181" i="2" s="1"/>
  <c r="CB181" i="2"/>
  <c r="BD181" i="2"/>
  <c r="BV181" i="2" s="1"/>
  <c r="BF133" i="2"/>
  <c r="BX137" i="2" s="1"/>
  <c r="CB133" i="2"/>
  <c r="BD133" i="2"/>
  <c r="BV133" i="2" s="1"/>
  <c r="BF205" i="2"/>
  <c r="BH205" i="2" s="1"/>
  <c r="S103" i="4" s="1"/>
  <c r="CB205" i="2"/>
  <c r="BD205" i="2"/>
  <c r="L102" i="4"/>
  <c r="H108" i="4"/>
  <c r="D110" i="4"/>
  <c r="BH17" i="2"/>
  <c r="C107" i="4" s="1"/>
  <c r="BX28" i="2"/>
  <c r="BH98" i="2"/>
  <c r="J104" i="4" s="1"/>
  <c r="BH137" i="2"/>
  <c r="M107" i="4" s="1"/>
  <c r="BH123" i="2"/>
  <c r="L105" i="4" s="1"/>
  <c r="BH112" i="2"/>
  <c r="Q110" i="4"/>
  <c r="F111" i="4"/>
  <c r="BH194" i="2"/>
  <c r="BH58" i="2"/>
  <c r="F112" i="4" s="1"/>
  <c r="BX69" i="2"/>
  <c r="BX91" i="2"/>
  <c r="BH80" i="2"/>
  <c r="BX74" i="2"/>
  <c r="BH63" i="2"/>
  <c r="Q104" i="4"/>
  <c r="J105" i="4"/>
  <c r="BH146" i="2"/>
  <c r="N104" i="4" s="1"/>
  <c r="BH18" i="2"/>
  <c r="BX29" i="2"/>
  <c r="BH53" i="2"/>
  <c r="F107" i="4" s="1"/>
  <c r="BX64" i="2"/>
  <c r="BX31" i="2"/>
  <c r="BH20" i="2"/>
  <c r="C110" i="4" s="1"/>
  <c r="BH13" i="2"/>
  <c r="C103" i="4" s="1"/>
  <c r="BX24" i="2"/>
  <c r="BH178" i="2"/>
  <c r="BH42" i="2"/>
  <c r="E108" i="4" s="1"/>
  <c r="BX53" i="2"/>
  <c r="BH89" i="2"/>
  <c r="BX100" i="2"/>
  <c r="BX46" i="2"/>
  <c r="BH35" i="2"/>
  <c r="R108" i="4"/>
  <c r="D108" i="4"/>
  <c r="BX63" i="2"/>
  <c r="CR106" i="2"/>
  <c r="CD106" i="2"/>
  <c r="CR15" i="2"/>
  <c r="CD15" i="2"/>
  <c r="BX51" i="2"/>
  <c r="BX33" i="2"/>
  <c r="BX44" i="2"/>
  <c r="BX73" i="2"/>
  <c r="BX30" i="2"/>
  <c r="BH186" i="2"/>
  <c r="CR114" i="2"/>
  <c r="CD114" i="2"/>
  <c r="CR50" i="2"/>
  <c r="CD50" i="2"/>
  <c r="CR201" i="2"/>
  <c r="CD201" i="2"/>
  <c r="CR105" i="2"/>
  <c r="CD105" i="2"/>
  <c r="CR162" i="2"/>
  <c r="CD162" i="2"/>
  <c r="CR47" i="2"/>
  <c r="CB264" i="2"/>
  <c r="F51" i="5" s="1"/>
  <c r="CD47" i="2"/>
  <c r="CR128" i="2"/>
  <c r="CD128" i="2"/>
  <c r="CR24" i="2"/>
  <c r="CD24" i="2"/>
  <c r="BX153" i="2"/>
  <c r="CB266" i="2"/>
  <c r="H51" i="5" s="1"/>
  <c r="CR65" i="2"/>
  <c r="CD65" i="2"/>
  <c r="CR97" i="2"/>
  <c r="CD97" i="2"/>
  <c r="CR28" i="2"/>
  <c r="CD28" i="2"/>
  <c r="BX65" i="2"/>
  <c r="BH115" i="2"/>
  <c r="K109" i="4" s="1"/>
  <c r="BH144" i="2"/>
  <c r="N102" i="4" s="1"/>
  <c r="BH82" i="2"/>
  <c r="BX93" i="2"/>
  <c r="BH72" i="2"/>
  <c r="BX83" i="2"/>
  <c r="BX90" i="2"/>
  <c r="BH79" i="2"/>
  <c r="H109" i="4" s="1"/>
  <c r="BH189" i="2"/>
  <c r="BH36" i="2"/>
  <c r="BX47" i="2"/>
  <c r="BX38" i="2"/>
  <c r="BX105" i="2"/>
  <c r="CR18" i="2"/>
  <c r="CD18" i="2"/>
  <c r="CR53" i="2"/>
  <c r="CD53" i="2"/>
  <c r="CR92" i="2"/>
  <c r="CD92" i="2"/>
  <c r="BX42" i="2"/>
  <c r="BF193" i="2"/>
  <c r="BX194" i="2" s="1"/>
  <c r="CB193" i="2"/>
  <c r="CB276" i="2" s="1"/>
  <c r="R51" i="5" s="1"/>
  <c r="BD193" i="2"/>
  <c r="BF121" i="2"/>
  <c r="BX121" i="2" s="1"/>
  <c r="CB121" i="2"/>
  <c r="BD121" i="2"/>
  <c r="BV121" i="2" s="1"/>
  <c r="BF157" i="2"/>
  <c r="BX166" i="2" s="1"/>
  <c r="CB157" i="2"/>
  <c r="BD157" i="2"/>
  <c r="BV157" i="2" s="1"/>
  <c r="BF169" i="2"/>
  <c r="CB169" i="2"/>
  <c r="BD169" i="2"/>
  <c r="M111" i="4"/>
  <c r="O110" i="4"/>
  <c r="BX70" i="2"/>
  <c r="BH59" i="2"/>
  <c r="G101" i="4" s="1"/>
  <c r="BH66" i="2"/>
  <c r="G108" i="4" s="1"/>
  <c r="BX77" i="2"/>
  <c r="BH108" i="2"/>
  <c r="BX119" i="2"/>
  <c r="BX102" i="2"/>
  <c r="BH91" i="2"/>
  <c r="BH25" i="2"/>
  <c r="D103" i="4" s="1"/>
  <c r="BX36" i="2"/>
  <c r="H107" i="4"/>
  <c r="BH155" i="2"/>
  <c r="BH154" i="2"/>
  <c r="N112" i="4" s="1"/>
  <c r="BH26" i="2"/>
  <c r="BX37" i="2"/>
  <c r="BH61" i="2"/>
  <c r="BX72" i="2"/>
  <c r="BX111" i="2"/>
  <c r="BH100" i="2"/>
  <c r="J106" i="4" s="1"/>
  <c r="I103" i="4"/>
  <c r="BH93" i="2"/>
  <c r="BX104" i="2"/>
  <c r="BH114" i="2"/>
  <c r="K108" i="4" s="1"/>
  <c r="BH162" i="2"/>
  <c r="BH128" i="2"/>
  <c r="L110" i="4" s="1"/>
  <c r="P102" i="4"/>
  <c r="E109" i="4"/>
  <c r="BH151" i="2"/>
  <c r="N109" i="4" s="1"/>
  <c r="BH138" i="2"/>
  <c r="BH97" i="2"/>
  <c r="BX108" i="2"/>
  <c r="BH41" i="2"/>
  <c r="BX52" i="2"/>
  <c r="BH176" i="2"/>
  <c r="BX59" i="2"/>
  <c r="BH48" i="2"/>
  <c r="BX62" i="2"/>
  <c r="CR17" i="2"/>
  <c r="CD17" i="2"/>
  <c r="CR170" i="2"/>
  <c r="CD170" i="2"/>
  <c r="CR98" i="2"/>
  <c r="CD98" i="2"/>
  <c r="CR34" i="2"/>
  <c r="CD34" i="2"/>
  <c r="CR137" i="2"/>
  <c r="CD137" i="2"/>
  <c r="CR73" i="2"/>
  <c r="CD73" i="2"/>
  <c r="CR123" i="2"/>
  <c r="CD123" i="2"/>
  <c r="CR23" i="2"/>
  <c r="CB262" i="2"/>
  <c r="D51" i="5" s="1"/>
  <c r="CD23" i="2"/>
  <c r="CR112" i="2"/>
  <c r="CD112" i="2"/>
  <c r="CR14" i="2"/>
  <c r="CD14" i="2"/>
  <c r="BX41" i="2"/>
  <c r="R181" i="5"/>
  <c r="CR104" i="2"/>
  <c r="CD104" i="2"/>
  <c r="CR154" i="2"/>
  <c r="CD154" i="2"/>
  <c r="CR90" i="2"/>
  <c r="CD90" i="2"/>
  <c r="CR26" i="2"/>
  <c r="CD26" i="2"/>
  <c r="CR56" i="2"/>
  <c r="CD56" i="2"/>
  <c r="CR61" i="2"/>
  <c r="CD61" i="2"/>
  <c r="CR152" i="2"/>
  <c r="CD152" i="2"/>
  <c r="CR100" i="2"/>
  <c r="CD100" i="2"/>
  <c r="CR160" i="2"/>
  <c r="CD160" i="2"/>
  <c r="CR48" i="2"/>
  <c r="CD48" i="2"/>
  <c r="BX99" i="2"/>
  <c r="BX78" i="2"/>
  <c r="BH33" i="2"/>
  <c r="D191" i="5" s="1"/>
  <c r="BX88" i="2"/>
  <c r="BX68" i="2"/>
  <c r="CR151" i="2"/>
  <c r="CD151" i="2"/>
  <c r="CR178" i="2"/>
  <c r="CD178" i="2"/>
  <c r="CR42" i="2"/>
  <c r="CD42" i="2"/>
  <c r="CR41" i="2"/>
  <c r="CD41" i="2"/>
  <c r="CR16" i="2"/>
  <c r="CD16" i="2"/>
  <c r="BX66" i="2"/>
  <c r="CB265" i="2"/>
  <c r="G51" i="5" s="1"/>
  <c r="CR93" i="2"/>
  <c r="CD93" i="2"/>
  <c r="CR185" i="2"/>
  <c r="CD185" i="2"/>
  <c r="BX89" i="2"/>
  <c r="BX96" i="2"/>
  <c r="CB261" i="2"/>
  <c r="BX81" i="2"/>
  <c r="BX75" i="2"/>
  <c r="K18" i="2"/>
  <c r="BX278" i="2"/>
  <c r="K21" i="2"/>
  <c r="G105" i="4"/>
  <c r="S101" i="4"/>
  <c r="K15" i="2"/>
  <c r="R112" i="4"/>
  <c r="E101" i="4"/>
  <c r="BX279" i="2"/>
  <c r="K33" i="2"/>
  <c r="K14" i="2"/>
  <c r="BF240" i="2"/>
  <c r="BE280" i="2"/>
  <c r="BE274" i="2"/>
  <c r="BF167" i="2"/>
  <c r="BU14" i="2"/>
  <c r="K32" i="2"/>
  <c r="K16" i="2"/>
  <c r="K19" i="2"/>
  <c r="J11" i="2"/>
  <c r="BG11" i="2"/>
  <c r="K20" i="2"/>
  <c r="J12" i="2"/>
  <c r="BG12" i="2"/>
  <c r="BH12" i="2" s="1"/>
  <c r="BD266" i="2"/>
  <c r="K17" i="2"/>
  <c r="BD265" i="2"/>
  <c r="BD267" i="2"/>
  <c r="BD263" i="2"/>
  <c r="BV122" i="2"/>
  <c r="BV58" i="2"/>
  <c r="BD261" i="2"/>
  <c r="BV63" i="2"/>
  <c r="BV151" i="2"/>
  <c r="BV186" i="2"/>
  <c r="BV50" i="2"/>
  <c r="BV162" i="2"/>
  <c r="BV128" i="2"/>
  <c r="BV79" i="2"/>
  <c r="BV15" i="2"/>
  <c r="BD262" i="2"/>
  <c r="BV90" i="2"/>
  <c r="BV24" i="2"/>
  <c r="BV26" i="2"/>
  <c r="R111" i="4"/>
  <c r="BV112" i="2"/>
  <c r="E102" i="4"/>
  <c r="BV115" i="2"/>
  <c r="BV68" i="2"/>
  <c r="BV144" i="2"/>
  <c r="BV189" i="2"/>
  <c r="BV87" i="2"/>
  <c r="BV201" i="2"/>
  <c r="BV106" i="2"/>
  <c r="BV17" i="2"/>
  <c r="BV98" i="2"/>
  <c r="BV137" i="2"/>
  <c r="BV123" i="2"/>
  <c r="BD264" i="2"/>
  <c r="O106" i="4"/>
  <c r="I111" i="4"/>
  <c r="H112" i="4"/>
  <c r="BD268" i="2"/>
  <c r="BV84" i="2"/>
  <c r="BV194" i="2"/>
  <c r="BV80" i="2"/>
  <c r="C104" i="4"/>
  <c r="BV138" i="2"/>
  <c r="BV69" i="2"/>
  <c r="BV114" i="2"/>
  <c r="BV105" i="2"/>
  <c r="BV172" i="2"/>
  <c r="BV170" i="2"/>
  <c r="BV34" i="2"/>
  <c r="BV73" i="2"/>
  <c r="BV21" i="2"/>
  <c r="BV104" i="2"/>
  <c r="BV154" i="2"/>
  <c r="BV56" i="2"/>
  <c r="BV61" i="2"/>
  <c r="BV152" i="2"/>
  <c r="BV100" i="2"/>
  <c r="BV160" i="2"/>
  <c r="BV65" i="2"/>
  <c r="BV74" i="2"/>
  <c r="BV89" i="2"/>
  <c r="BV176" i="2"/>
  <c r="BV93" i="2"/>
  <c r="BV185" i="2"/>
  <c r="BV146" i="2"/>
  <c r="BV82" i="2"/>
  <c r="BV18" i="2"/>
  <c r="BV192" i="2"/>
  <c r="BV53" i="2"/>
  <c r="BV72" i="2"/>
  <c r="BV20" i="2"/>
  <c r="BV92" i="2"/>
  <c r="BV178" i="2"/>
  <c r="BV97" i="2"/>
  <c r="BV41" i="2"/>
  <c r="BV202" i="2"/>
  <c r="BV130" i="2"/>
  <c r="BV66" i="2"/>
  <c r="BV124" i="2"/>
  <c r="BV108" i="2"/>
  <c r="BV29" i="2"/>
  <c r="BV91" i="2"/>
  <c r="BV42" i="2"/>
  <c r="BV16" i="2"/>
  <c r="L22" i="4"/>
  <c r="BO129" i="2"/>
  <c r="BC270" i="2"/>
  <c r="BV143" i="2"/>
  <c r="BC277" i="2"/>
  <c r="BC274" i="2"/>
  <c r="BC276" i="2"/>
  <c r="BC273" i="2"/>
  <c r="BC275" i="2"/>
  <c r="BC271" i="2"/>
  <c r="R58" i="3"/>
  <c r="BV47" i="2"/>
  <c r="BC269" i="2"/>
  <c r="BV23" i="2"/>
  <c r="BV35" i="2"/>
  <c r="BC272" i="2"/>
  <c r="G15" i="4"/>
  <c r="BO62" i="2"/>
  <c r="Q11" i="4"/>
  <c r="BO178" i="2"/>
  <c r="P132" i="4"/>
  <c r="K28" i="2"/>
  <c r="BV193" i="2"/>
  <c r="F261" i="2"/>
  <c r="F282" i="2" s="1"/>
  <c r="BU15" i="2"/>
  <c r="BQ16" i="2"/>
  <c r="C130" i="4"/>
  <c r="W145" i="4"/>
  <c r="L131" i="4"/>
  <c r="K129" i="4"/>
  <c r="J145" i="4"/>
  <c r="C124" i="4"/>
  <c r="C144" i="4" s="1"/>
  <c r="C125" i="4"/>
  <c r="D128" i="4"/>
  <c r="E131" i="4"/>
  <c r="J128" i="4"/>
  <c r="P127" i="4"/>
  <c r="K31" i="2"/>
  <c r="T11" i="2"/>
  <c r="R145" i="3"/>
  <c r="W146" i="3"/>
  <c r="Q145" i="3"/>
  <c r="G146" i="3"/>
  <c r="H145" i="3"/>
  <c r="L145" i="3"/>
  <c r="M145" i="3"/>
  <c r="I145" i="3"/>
  <c r="O145" i="3"/>
  <c r="C145" i="3"/>
  <c r="D145" i="3"/>
  <c r="F145" i="3"/>
  <c r="E145" i="3"/>
  <c r="P145" i="3"/>
  <c r="N145" i="3"/>
  <c r="K40" i="2"/>
  <c r="K26" i="2"/>
  <c r="N16" i="2"/>
  <c r="O15" i="2"/>
  <c r="T15" i="2" s="1"/>
  <c r="K44" i="2"/>
  <c r="K36" i="2"/>
  <c r="J263" i="2"/>
  <c r="K34" i="2"/>
  <c r="H69" i="2"/>
  <c r="I57" i="2"/>
  <c r="J57" i="2" s="1"/>
  <c r="DE57" i="2" s="1"/>
  <c r="K45" i="2"/>
  <c r="K42" i="2"/>
  <c r="G59" i="2"/>
  <c r="G264" i="2"/>
  <c r="K27" i="2"/>
  <c r="H70" i="2"/>
  <c r="I58" i="2"/>
  <c r="J58" i="2" s="1"/>
  <c r="DE58" i="2" s="1"/>
  <c r="H62" i="2"/>
  <c r="I50" i="2"/>
  <c r="J50" i="2" s="1"/>
  <c r="DE50" i="2" s="1"/>
  <c r="K25" i="2"/>
  <c r="J262" i="2"/>
  <c r="K24" i="2"/>
  <c r="K29" i="2"/>
  <c r="H67" i="2"/>
  <c r="I55" i="2"/>
  <c r="J55" i="2" s="1"/>
  <c r="DE55" i="2" s="1"/>
  <c r="K35" i="2"/>
  <c r="H63" i="2"/>
  <c r="I51" i="2"/>
  <c r="J51" i="2" s="1"/>
  <c r="DE51" i="2" s="1"/>
  <c r="K30" i="2"/>
  <c r="H61" i="2"/>
  <c r="I49" i="2"/>
  <c r="J49" i="2" s="1"/>
  <c r="DE49" i="2" s="1"/>
  <c r="K38" i="2"/>
  <c r="K37" i="2"/>
  <c r="H59" i="2"/>
  <c r="H264" i="2"/>
  <c r="I47" i="2"/>
  <c r="K43" i="2"/>
  <c r="H72" i="2"/>
  <c r="I60" i="2"/>
  <c r="J60" i="2" s="1"/>
  <c r="DE60" i="2" s="1"/>
  <c r="K41" i="2"/>
  <c r="H76" i="2"/>
  <c r="I64" i="2"/>
  <c r="J64" i="2" s="1"/>
  <c r="DE64" i="2" s="1"/>
  <c r="I263" i="2"/>
  <c r="H80" i="2"/>
  <c r="I68" i="2"/>
  <c r="J68" i="2" s="1"/>
  <c r="DE68" i="2" s="1"/>
  <c r="K39" i="2"/>
  <c r="H66" i="2"/>
  <c r="I54" i="2"/>
  <c r="J54" i="2" s="1"/>
  <c r="DE54" i="2" s="1"/>
  <c r="K22" i="2"/>
  <c r="H65" i="2"/>
  <c r="I53" i="2"/>
  <c r="J53" i="2" s="1"/>
  <c r="DE53" i="2" s="1"/>
  <c r="BX152" i="2" l="1"/>
  <c r="C51" i="5"/>
  <c r="J11" i="3"/>
  <c r="I21" i="3"/>
  <c r="L92" i="2"/>
  <c r="I130" i="3"/>
  <c r="J15" i="3"/>
  <c r="J124" i="3"/>
  <c r="J144" i="3" s="1"/>
  <c r="L98" i="2"/>
  <c r="S15" i="3"/>
  <c r="L206" i="2"/>
  <c r="S124" i="3"/>
  <c r="S144" i="3" s="1"/>
  <c r="DW261" i="2"/>
  <c r="DW24" i="2"/>
  <c r="DW25" i="2" s="1"/>
  <c r="DW26" i="2" s="1"/>
  <c r="DW27" i="2" s="1"/>
  <c r="DW28" i="2" s="1"/>
  <c r="DW29" i="2" s="1"/>
  <c r="DW30" i="2" s="1"/>
  <c r="DW31" i="2" s="1"/>
  <c r="DW32" i="2" s="1"/>
  <c r="DW33" i="2" s="1"/>
  <c r="DW34" i="2" s="1"/>
  <c r="DW35" i="2" s="1"/>
  <c r="BX186" i="2"/>
  <c r="BX185" i="2"/>
  <c r="BX187" i="2"/>
  <c r="BX205" i="2"/>
  <c r="R16" i="2"/>
  <c r="DM16" i="2" s="1"/>
  <c r="DJ16" i="2"/>
  <c r="DK15" i="2"/>
  <c r="DL15" i="2"/>
  <c r="K13" i="2"/>
  <c r="DI13" i="2" s="1"/>
  <c r="DE12" i="2"/>
  <c r="BX124" i="2"/>
  <c r="DQ23" i="2"/>
  <c r="BX125" i="2"/>
  <c r="BX109" i="2"/>
  <c r="BX112" i="2"/>
  <c r="BX117" i="2"/>
  <c r="DE262" i="2"/>
  <c r="DQ29" i="2"/>
  <c r="DI29" i="2"/>
  <c r="DQ20" i="2"/>
  <c r="DI20" i="2"/>
  <c r="BX197" i="2"/>
  <c r="DQ39" i="2"/>
  <c r="DI39" i="2"/>
  <c r="DQ35" i="2"/>
  <c r="DI35" i="2"/>
  <c r="DQ24" i="2"/>
  <c r="DI24" i="2"/>
  <c r="DQ36" i="2"/>
  <c r="DI36" i="2"/>
  <c r="DQ26" i="2"/>
  <c r="DI26" i="2"/>
  <c r="DQ31" i="2"/>
  <c r="DI31" i="2"/>
  <c r="DQ32" i="2"/>
  <c r="DI32" i="2"/>
  <c r="DQ21" i="2"/>
  <c r="DI21" i="2"/>
  <c r="DQ18" i="2"/>
  <c r="DI18" i="2"/>
  <c r="CR265" i="2"/>
  <c r="BX126" i="2"/>
  <c r="BX136" i="2"/>
  <c r="BX189" i="2"/>
  <c r="BX114" i="2"/>
  <c r="BX115" i="2"/>
  <c r="DQ22" i="2"/>
  <c r="DI22" i="2"/>
  <c r="DQ43" i="2"/>
  <c r="DI43" i="2"/>
  <c r="DQ30" i="2"/>
  <c r="DI30" i="2"/>
  <c r="DQ44" i="2"/>
  <c r="DI44" i="2"/>
  <c r="DQ40" i="2"/>
  <c r="DI40" i="2"/>
  <c r="DQ28" i="2"/>
  <c r="DI28" i="2"/>
  <c r="BX193" i="2"/>
  <c r="BX266" i="2"/>
  <c r="DQ27" i="2"/>
  <c r="DI27" i="2"/>
  <c r="DQ45" i="2"/>
  <c r="DI45" i="2"/>
  <c r="DQ17" i="2"/>
  <c r="DI17" i="2"/>
  <c r="DQ16" i="2"/>
  <c r="DI16" i="2"/>
  <c r="DQ33" i="2"/>
  <c r="DI33" i="2"/>
  <c r="DQ15" i="2"/>
  <c r="DI15" i="2"/>
  <c r="DQ37" i="2"/>
  <c r="DI37" i="2"/>
  <c r="DQ41" i="2"/>
  <c r="DI41" i="2"/>
  <c r="DQ38" i="2"/>
  <c r="DI38" i="2"/>
  <c r="DQ25" i="2"/>
  <c r="DI25" i="2"/>
  <c r="DQ42" i="2"/>
  <c r="DI42" i="2"/>
  <c r="DQ34" i="2"/>
  <c r="DI34" i="2"/>
  <c r="DQ13" i="2"/>
  <c r="DQ19" i="2"/>
  <c r="DI19" i="2"/>
  <c r="DQ14" i="2"/>
  <c r="DI14" i="2"/>
  <c r="I111" i="5"/>
  <c r="I191" i="5" s="1"/>
  <c r="E107" i="5"/>
  <c r="E187" i="5" s="1"/>
  <c r="F101" i="5"/>
  <c r="F181" i="5" s="1"/>
  <c r="K108" i="5"/>
  <c r="K188" i="5" s="1"/>
  <c r="C105" i="5"/>
  <c r="C185" i="5" s="1"/>
  <c r="L112" i="4"/>
  <c r="Q107" i="5"/>
  <c r="Q187" i="5" s="1"/>
  <c r="C106" i="5"/>
  <c r="C186" i="5" s="1"/>
  <c r="N109" i="5"/>
  <c r="N189" i="5" s="1"/>
  <c r="O106" i="5"/>
  <c r="O186" i="5" s="1"/>
  <c r="F110" i="5"/>
  <c r="F190" i="5" s="1"/>
  <c r="J110" i="5"/>
  <c r="J190" i="5" s="1"/>
  <c r="C104" i="5"/>
  <c r="C184" i="5" s="1"/>
  <c r="M107" i="5"/>
  <c r="M187" i="5" s="1"/>
  <c r="C107" i="5"/>
  <c r="C187" i="5" s="1"/>
  <c r="BX149" i="2"/>
  <c r="J103" i="5"/>
  <c r="J183" i="5" s="1"/>
  <c r="BX147" i="2"/>
  <c r="L110" i="5"/>
  <c r="L190" i="5" s="1"/>
  <c r="F104" i="5"/>
  <c r="F184" i="5" s="1"/>
  <c r="BX148" i="2"/>
  <c r="G111" i="5"/>
  <c r="G191" i="5" s="1"/>
  <c r="I105" i="5"/>
  <c r="I185" i="5" s="1"/>
  <c r="H104" i="5"/>
  <c r="H184" i="5" s="1"/>
  <c r="L104" i="5"/>
  <c r="L184" i="5" s="1"/>
  <c r="I109" i="5"/>
  <c r="I189" i="5" s="1"/>
  <c r="J106" i="5"/>
  <c r="J186" i="5" s="1"/>
  <c r="D104" i="5"/>
  <c r="D184" i="5" s="1"/>
  <c r="D112" i="5"/>
  <c r="D192" i="5" s="1"/>
  <c r="I110" i="5"/>
  <c r="I190" i="5" s="1"/>
  <c r="O108" i="5"/>
  <c r="O188" i="5" s="1"/>
  <c r="C111" i="5"/>
  <c r="C191" i="5" s="1"/>
  <c r="BX154" i="2"/>
  <c r="BX150" i="2"/>
  <c r="R104" i="4"/>
  <c r="J103" i="4"/>
  <c r="CR261" i="2"/>
  <c r="P112" i="5"/>
  <c r="P192" i="5" s="1"/>
  <c r="F102" i="5"/>
  <c r="F182" i="5" s="1"/>
  <c r="G103" i="5"/>
  <c r="G183" i="5" s="1"/>
  <c r="N112" i="5"/>
  <c r="N192" i="5" s="1"/>
  <c r="H103" i="5"/>
  <c r="H183" i="5" s="1"/>
  <c r="P104" i="5"/>
  <c r="P184" i="5" s="1"/>
  <c r="BX196" i="2"/>
  <c r="BX202" i="2"/>
  <c r="C108" i="5"/>
  <c r="C188" i="5" s="1"/>
  <c r="BX155" i="2"/>
  <c r="D106" i="5"/>
  <c r="D186" i="5" s="1"/>
  <c r="CR268" i="2"/>
  <c r="D102" i="5"/>
  <c r="D182" i="5" s="1"/>
  <c r="R111" i="5"/>
  <c r="R191" i="5" s="1"/>
  <c r="N104" i="5"/>
  <c r="N184" i="5" s="1"/>
  <c r="P106" i="5"/>
  <c r="P186" i="5" s="1"/>
  <c r="G108" i="5"/>
  <c r="G188" i="5" s="1"/>
  <c r="BX146" i="2"/>
  <c r="BX188" i="2"/>
  <c r="K106" i="5"/>
  <c r="K186" i="5" s="1"/>
  <c r="G107" i="5"/>
  <c r="G187" i="5" s="1"/>
  <c r="C106" i="4"/>
  <c r="K102" i="4"/>
  <c r="C108" i="4"/>
  <c r="I107" i="4"/>
  <c r="Q108" i="4"/>
  <c r="BX22" i="2"/>
  <c r="BX261" i="2" s="1"/>
  <c r="R102" i="4"/>
  <c r="E108" i="5"/>
  <c r="N110" i="5"/>
  <c r="N190" i="5" s="1"/>
  <c r="I108" i="5"/>
  <c r="I188" i="5" s="1"/>
  <c r="D101" i="5"/>
  <c r="D181" i="5" s="1"/>
  <c r="L105" i="5"/>
  <c r="L185" i="5" s="1"/>
  <c r="J104" i="5"/>
  <c r="J184" i="5" s="1"/>
  <c r="F107" i="5"/>
  <c r="F187" i="5" s="1"/>
  <c r="J111" i="5"/>
  <c r="J191" i="5" s="1"/>
  <c r="J112" i="5"/>
  <c r="J192" i="5" s="1"/>
  <c r="D102" i="4"/>
  <c r="R102" i="5"/>
  <c r="R182" i="5" s="1"/>
  <c r="E101" i="5"/>
  <c r="E181" i="5" s="1"/>
  <c r="E102" i="5"/>
  <c r="E182" i="5" s="1"/>
  <c r="I107" i="5"/>
  <c r="I187" i="5" s="1"/>
  <c r="C110" i="5"/>
  <c r="C190" i="5" s="1"/>
  <c r="Q108" i="5"/>
  <c r="Q188" i="5" s="1"/>
  <c r="H109" i="5"/>
  <c r="H189" i="5" s="1"/>
  <c r="C103" i="5"/>
  <c r="C183" i="5" s="1"/>
  <c r="H110" i="5"/>
  <c r="H190" i="5" s="1"/>
  <c r="R104" i="5"/>
  <c r="R184" i="5" s="1"/>
  <c r="C102" i="5"/>
  <c r="C182" i="5" s="1"/>
  <c r="D107" i="5"/>
  <c r="D187" i="5" s="1"/>
  <c r="L112" i="5"/>
  <c r="L192" i="5" s="1"/>
  <c r="BX135" i="2"/>
  <c r="H102" i="5"/>
  <c r="H182" i="5" s="1"/>
  <c r="Q111" i="5"/>
  <c r="Q191" i="5" s="1"/>
  <c r="CR266" i="2"/>
  <c r="G105" i="5"/>
  <c r="G185" i="5" s="1"/>
  <c r="F112" i="5"/>
  <c r="F192" i="5" s="1"/>
  <c r="I102" i="5"/>
  <c r="I182" i="5" s="1"/>
  <c r="L106" i="5"/>
  <c r="N101" i="5"/>
  <c r="N181" i="5" s="1"/>
  <c r="BX142" i="2"/>
  <c r="P110" i="5"/>
  <c r="P190" i="5" s="1"/>
  <c r="BX113" i="2"/>
  <c r="CE268" i="2"/>
  <c r="CE107" i="2"/>
  <c r="N102" i="5"/>
  <c r="N182" i="5" s="1"/>
  <c r="G110" i="5"/>
  <c r="G190" i="5" s="1"/>
  <c r="K109" i="5"/>
  <c r="K189" i="5" s="1"/>
  <c r="D103" i="5"/>
  <c r="CR267" i="2"/>
  <c r="K102" i="5"/>
  <c r="K182" i="5" s="1"/>
  <c r="R112" i="5"/>
  <c r="R192" i="5" s="1"/>
  <c r="L186" i="5"/>
  <c r="M108" i="5"/>
  <c r="M188" i="5" s="1"/>
  <c r="H112" i="5"/>
  <c r="H192" i="5" s="1"/>
  <c r="BX178" i="2"/>
  <c r="BH167" i="2"/>
  <c r="BX175" i="2"/>
  <c r="BX176" i="2"/>
  <c r="BX177" i="2"/>
  <c r="BX170" i="2"/>
  <c r="BX174" i="2"/>
  <c r="BX172" i="2"/>
  <c r="BH157" i="2"/>
  <c r="BX168" i="2"/>
  <c r="BX159" i="2"/>
  <c r="BX167" i="2"/>
  <c r="BX169" i="2"/>
  <c r="CR181" i="2"/>
  <c r="CR275" i="2" s="1"/>
  <c r="CD181" i="2"/>
  <c r="CB275" i="2"/>
  <c r="Q51" i="5" s="1"/>
  <c r="J181" i="5"/>
  <c r="CR145" i="2"/>
  <c r="CR272" i="2" s="1"/>
  <c r="CD145" i="2"/>
  <c r="BX164" i="2"/>
  <c r="F102" i="4"/>
  <c r="E107" i="4"/>
  <c r="G103" i="4"/>
  <c r="N110" i="4"/>
  <c r="O101" i="4"/>
  <c r="P110" i="4"/>
  <c r="BX139" i="2"/>
  <c r="BX165" i="2"/>
  <c r="BH169" i="2"/>
  <c r="BX180" i="2"/>
  <c r="BX179" i="2"/>
  <c r="CR193" i="2"/>
  <c r="CR276" i="2" s="1"/>
  <c r="CD193" i="2"/>
  <c r="BX195" i="2"/>
  <c r="BX161" i="2"/>
  <c r="BX157" i="2"/>
  <c r="BX123" i="2"/>
  <c r="D111" i="4"/>
  <c r="CR133" i="2"/>
  <c r="CR271" i="2" s="1"/>
  <c r="CD133" i="2"/>
  <c r="CB271" i="2"/>
  <c r="M51" i="5" s="1"/>
  <c r="BH181" i="2"/>
  <c r="BX192" i="2"/>
  <c r="BX182" i="2"/>
  <c r="BX190" i="2"/>
  <c r="BX191" i="2"/>
  <c r="BX184" i="2"/>
  <c r="BX201" i="2"/>
  <c r="BX160" i="2"/>
  <c r="CB272" i="2"/>
  <c r="N51" i="5" s="1"/>
  <c r="BX141" i="2"/>
  <c r="BH145" i="2"/>
  <c r="N103" i="4" s="1"/>
  <c r="BX156" i="2"/>
  <c r="BX145" i="2"/>
  <c r="CR169" i="2"/>
  <c r="CR274" i="2" s="1"/>
  <c r="CD169" i="2"/>
  <c r="CB274" i="2"/>
  <c r="P51" i="5" s="1"/>
  <c r="K106" i="4"/>
  <c r="P112" i="4"/>
  <c r="H102" i="4"/>
  <c r="Q111" i="4"/>
  <c r="H110" i="4"/>
  <c r="BX162" i="2"/>
  <c r="CR121" i="2"/>
  <c r="CR270" i="2" s="1"/>
  <c r="CD121" i="2"/>
  <c r="CB270" i="2"/>
  <c r="L51" i="5" s="1"/>
  <c r="BH193" i="2"/>
  <c r="R103" i="4" s="1"/>
  <c r="BX204" i="2"/>
  <c r="BH11" i="2"/>
  <c r="CR205" i="2"/>
  <c r="CD205" i="2"/>
  <c r="CB277" i="2"/>
  <c r="BH133" i="2"/>
  <c r="BH271" i="2" s="1"/>
  <c r="BX144" i="2"/>
  <c r="BX138" i="2"/>
  <c r="BX143" i="2"/>
  <c r="BX203" i="2"/>
  <c r="CR263" i="2"/>
  <c r="BX171" i="2"/>
  <c r="CR109" i="2"/>
  <c r="CR269" i="2" s="1"/>
  <c r="CD109" i="2"/>
  <c r="CB269" i="2"/>
  <c r="K51" i="5" s="1"/>
  <c r="BX133" i="2"/>
  <c r="D106" i="4"/>
  <c r="BX198" i="2"/>
  <c r="BH266" i="2"/>
  <c r="I109" i="4"/>
  <c r="I108" i="4"/>
  <c r="O108" i="4"/>
  <c r="M108" i="4"/>
  <c r="C102" i="4"/>
  <c r="D104" i="4"/>
  <c r="CR262" i="2"/>
  <c r="BX173" i="2"/>
  <c r="O181" i="5"/>
  <c r="G181" i="5"/>
  <c r="CR157" i="2"/>
  <c r="CR273" i="2" s="1"/>
  <c r="CD157" i="2"/>
  <c r="CB273" i="2"/>
  <c r="O51" i="5" s="1"/>
  <c r="BH121" i="2"/>
  <c r="BH270" i="2" s="1"/>
  <c r="BX132" i="2"/>
  <c r="BX130" i="2"/>
  <c r="BX129" i="2"/>
  <c r="BX127" i="2"/>
  <c r="BX131" i="2"/>
  <c r="BX128" i="2"/>
  <c r="BX200" i="2"/>
  <c r="BX122" i="2"/>
  <c r="CR264" i="2"/>
  <c r="BX23" i="2"/>
  <c r="BX262" i="2" s="1"/>
  <c r="BX134" i="2"/>
  <c r="BX140" i="2"/>
  <c r="BX199" i="2"/>
  <c r="BX183" i="2"/>
  <c r="M181" i="5"/>
  <c r="BX163" i="2"/>
  <c r="BH109" i="2"/>
  <c r="K103" i="4" s="1"/>
  <c r="BX120" i="2"/>
  <c r="BX158" i="2"/>
  <c r="BX110" i="2"/>
  <c r="BX118" i="2"/>
  <c r="J51" i="4"/>
  <c r="I51" i="4"/>
  <c r="F51" i="4"/>
  <c r="E51" i="4"/>
  <c r="H51" i="4"/>
  <c r="G51" i="4"/>
  <c r="C51" i="4"/>
  <c r="D51" i="4"/>
  <c r="BH267" i="2"/>
  <c r="J261" i="2"/>
  <c r="K12" i="2"/>
  <c r="BH265" i="2"/>
  <c r="BX264" i="2"/>
  <c r="BX265" i="2"/>
  <c r="BH263" i="2"/>
  <c r="BV261" i="2"/>
  <c r="K11" i="2"/>
  <c r="DE11" i="2" s="1"/>
  <c r="BX267" i="2"/>
  <c r="BX263" i="2"/>
  <c r="BH268" i="2"/>
  <c r="BX268" i="2"/>
  <c r="BV276" i="2"/>
  <c r="BV266" i="2"/>
  <c r="BV275" i="2"/>
  <c r="BV271" i="2"/>
  <c r="BV267" i="2"/>
  <c r="BV145" i="2"/>
  <c r="BV272" i="2" s="1"/>
  <c r="BD274" i="2"/>
  <c r="BV262" i="2"/>
  <c r="BV264" i="2"/>
  <c r="BD271" i="2"/>
  <c r="BD273" i="2"/>
  <c r="BD270" i="2"/>
  <c r="BV268" i="2"/>
  <c r="BD269" i="2"/>
  <c r="BV109" i="2"/>
  <c r="BV269" i="2" s="1"/>
  <c r="BD275" i="2"/>
  <c r="BV273" i="2"/>
  <c r="BV270" i="2"/>
  <c r="BV263" i="2"/>
  <c r="BD277" i="2"/>
  <c r="BV265" i="2"/>
  <c r="BD272" i="2"/>
  <c r="BD276" i="2"/>
  <c r="M11" i="4"/>
  <c r="BO130" i="2"/>
  <c r="BO270" i="2" s="1"/>
  <c r="BV205" i="2"/>
  <c r="BH272" i="2"/>
  <c r="BH262" i="2"/>
  <c r="BH264" i="2"/>
  <c r="BV169" i="2"/>
  <c r="BV274" i="2" s="1"/>
  <c r="G16" i="4"/>
  <c r="G17" i="4" s="1"/>
  <c r="BO63" i="2"/>
  <c r="G125" i="4"/>
  <c r="BO179" i="2"/>
  <c r="Q12" i="4"/>
  <c r="Q121" i="4"/>
  <c r="Q141" i="4" s="1"/>
  <c r="BQ17" i="2"/>
  <c r="BU16" i="2"/>
  <c r="D129" i="4"/>
  <c r="L132" i="4"/>
  <c r="W146" i="4"/>
  <c r="C145" i="4"/>
  <c r="C131" i="4"/>
  <c r="J129" i="4"/>
  <c r="E132" i="4"/>
  <c r="J146" i="4"/>
  <c r="K130" i="4"/>
  <c r="P128" i="4"/>
  <c r="P129" i="4"/>
  <c r="K55" i="2"/>
  <c r="W147" i="3"/>
  <c r="C146" i="3"/>
  <c r="N146" i="3"/>
  <c r="D146" i="3"/>
  <c r="I146" i="3"/>
  <c r="H146" i="3"/>
  <c r="E146" i="3"/>
  <c r="F146" i="3"/>
  <c r="M146" i="3"/>
  <c r="P146" i="3"/>
  <c r="O146" i="3"/>
  <c r="L146" i="3"/>
  <c r="G147" i="3"/>
  <c r="Q146" i="3"/>
  <c r="R146" i="3"/>
  <c r="K54" i="2"/>
  <c r="K50" i="2"/>
  <c r="K262" i="2"/>
  <c r="K56" i="2"/>
  <c r="O16" i="2"/>
  <c r="T16" i="2" s="1"/>
  <c r="N17" i="2"/>
  <c r="H78" i="2"/>
  <c r="I66" i="2"/>
  <c r="J66" i="2" s="1"/>
  <c r="DE66" i="2" s="1"/>
  <c r="H75" i="2"/>
  <c r="I63" i="2"/>
  <c r="J63" i="2" s="1"/>
  <c r="DE63" i="2" s="1"/>
  <c r="H92" i="2"/>
  <c r="I80" i="2"/>
  <c r="J80" i="2" s="1"/>
  <c r="DE80" i="2" s="1"/>
  <c r="I264" i="2"/>
  <c r="J47" i="2"/>
  <c r="DE47" i="2" s="1"/>
  <c r="K52" i="2"/>
  <c r="H79" i="2"/>
  <c r="I67" i="2"/>
  <c r="J67" i="2" s="1"/>
  <c r="DE67" i="2" s="1"/>
  <c r="K49" i="2"/>
  <c r="G71" i="2"/>
  <c r="G265" i="2"/>
  <c r="H71" i="2"/>
  <c r="H265" i="2"/>
  <c r="I59" i="2"/>
  <c r="H73" i="2"/>
  <c r="I61" i="2"/>
  <c r="J61" i="2" s="1"/>
  <c r="DE61" i="2" s="1"/>
  <c r="K51" i="2"/>
  <c r="H82" i="2"/>
  <c r="I70" i="2"/>
  <c r="J70" i="2" s="1"/>
  <c r="DE70" i="2" s="1"/>
  <c r="K53" i="2"/>
  <c r="K57" i="2"/>
  <c r="H81" i="2"/>
  <c r="I69" i="2"/>
  <c r="J69" i="2" s="1"/>
  <c r="DE69" i="2" s="1"/>
  <c r="H77" i="2"/>
  <c r="I65" i="2"/>
  <c r="J65" i="2" s="1"/>
  <c r="DE65" i="2" s="1"/>
  <c r="H84" i="2"/>
  <c r="I72" i="2"/>
  <c r="J72" i="2" s="1"/>
  <c r="DE72" i="2" s="1"/>
  <c r="H88" i="2"/>
  <c r="I76" i="2"/>
  <c r="J76" i="2" s="1"/>
  <c r="DE76" i="2" s="1"/>
  <c r="H74" i="2"/>
  <c r="I62" i="2"/>
  <c r="J62" i="2" s="1"/>
  <c r="DE62" i="2" s="1"/>
  <c r="CB282" i="2" l="1"/>
  <c r="I131" i="3"/>
  <c r="L93" i="2"/>
  <c r="L267" i="2" s="1"/>
  <c r="J16" i="3"/>
  <c r="L99" i="2"/>
  <c r="J125" i="3"/>
  <c r="J145" i="3" s="1"/>
  <c r="S125" i="3"/>
  <c r="S145" i="3" s="1"/>
  <c r="S16" i="3"/>
  <c r="L207" i="2"/>
  <c r="DQ262" i="2"/>
  <c r="DW262" i="2"/>
  <c r="DW36" i="2"/>
  <c r="DW37" i="2" s="1"/>
  <c r="DW38" i="2" s="1"/>
  <c r="DW39" i="2" s="1"/>
  <c r="DW40" i="2" s="1"/>
  <c r="DW41" i="2" s="1"/>
  <c r="DW42" i="2" s="1"/>
  <c r="DW43" i="2" s="1"/>
  <c r="DW44" i="2" s="1"/>
  <c r="DW45" i="2" s="1"/>
  <c r="DW46" i="2" s="1"/>
  <c r="DW47" i="2" s="1"/>
  <c r="BH276" i="2"/>
  <c r="DL16" i="2"/>
  <c r="DK16" i="2"/>
  <c r="R17" i="2"/>
  <c r="DM17" i="2" s="1"/>
  <c r="DJ17" i="2"/>
  <c r="DE261" i="2"/>
  <c r="DQ55" i="2"/>
  <c r="DI55" i="2"/>
  <c r="DI262" i="2"/>
  <c r="DQ57" i="2"/>
  <c r="DI57" i="2"/>
  <c r="DQ51" i="2"/>
  <c r="DI51" i="2"/>
  <c r="DQ49" i="2"/>
  <c r="DI49" i="2"/>
  <c r="DQ50" i="2"/>
  <c r="DI50" i="2"/>
  <c r="DQ11" i="2"/>
  <c r="DP11" i="2" s="1"/>
  <c r="DP261" i="2" s="1"/>
  <c r="DI11" i="2"/>
  <c r="BX277" i="2"/>
  <c r="DQ52" i="2"/>
  <c r="DI52" i="2"/>
  <c r="DQ53" i="2"/>
  <c r="DI53" i="2"/>
  <c r="DQ54" i="2"/>
  <c r="DI54" i="2"/>
  <c r="DQ56" i="2"/>
  <c r="DI56" i="2"/>
  <c r="DQ12" i="2"/>
  <c r="DI12" i="2"/>
  <c r="BX269" i="2"/>
  <c r="G194" i="5"/>
  <c r="H194" i="5"/>
  <c r="S103" i="5"/>
  <c r="S183" i="5" s="1"/>
  <c r="S193" i="5" s="1"/>
  <c r="K103" i="5"/>
  <c r="I193" i="5"/>
  <c r="I209" i="5" s="1"/>
  <c r="BX275" i="2"/>
  <c r="I194" i="5"/>
  <c r="P103" i="5"/>
  <c r="P183" i="5" s="1"/>
  <c r="D183" i="5"/>
  <c r="D194" i="5" s="1"/>
  <c r="CE269" i="2"/>
  <c r="CE119" i="2"/>
  <c r="M103" i="5"/>
  <c r="D193" i="5"/>
  <c r="D206" i="5" s="1"/>
  <c r="H193" i="5"/>
  <c r="H201" i="5" s="1"/>
  <c r="E188" i="5"/>
  <c r="E193" i="5" s="1"/>
  <c r="F194" i="5"/>
  <c r="O103" i="5"/>
  <c r="BX273" i="2"/>
  <c r="R103" i="5"/>
  <c r="R183" i="5" s="1"/>
  <c r="R194" i="5" s="1"/>
  <c r="Q103" i="5"/>
  <c r="BX271" i="2"/>
  <c r="BX276" i="2"/>
  <c r="J194" i="5"/>
  <c r="BX270" i="2"/>
  <c r="BX272" i="2"/>
  <c r="S58" i="5"/>
  <c r="S51" i="5"/>
  <c r="L103" i="5"/>
  <c r="N103" i="5"/>
  <c r="Q103" i="4"/>
  <c r="P181" i="5"/>
  <c r="P101" i="4"/>
  <c r="L103" i="4"/>
  <c r="M103" i="4"/>
  <c r="C181" i="5"/>
  <c r="C193" i="5" s="1"/>
  <c r="BH269" i="2"/>
  <c r="G193" i="5"/>
  <c r="G201" i="5" s="1"/>
  <c r="F193" i="5"/>
  <c r="F201" i="5" s="1"/>
  <c r="O103" i="4"/>
  <c r="BH261" i="2"/>
  <c r="P103" i="4"/>
  <c r="J193" i="5"/>
  <c r="J201" i="5" s="1"/>
  <c r="N51" i="4"/>
  <c r="Q51" i="4"/>
  <c r="L51" i="4"/>
  <c r="P51" i="4"/>
  <c r="O51" i="4"/>
  <c r="R51" i="4"/>
  <c r="K51" i="4"/>
  <c r="M51" i="4"/>
  <c r="BX274" i="2"/>
  <c r="K261" i="2"/>
  <c r="C101" i="4"/>
  <c r="S58" i="4"/>
  <c r="S51" i="4"/>
  <c r="M12" i="4"/>
  <c r="BO131" i="2"/>
  <c r="G18" i="4"/>
  <c r="G127" i="4"/>
  <c r="BO65" i="2"/>
  <c r="BH274" i="2"/>
  <c r="BH273" i="2"/>
  <c r="BH275" i="2"/>
  <c r="BH277" i="2"/>
  <c r="Q13" i="4"/>
  <c r="Q14" i="4" s="1"/>
  <c r="BO180" i="2"/>
  <c r="Q122" i="4"/>
  <c r="Q142" i="4" s="1"/>
  <c r="BO64" i="2"/>
  <c r="G126" i="4"/>
  <c r="BU17" i="2"/>
  <c r="BQ18" i="2"/>
  <c r="M121" i="4"/>
  <c r="M141" i="4" s="1"/>
  <c r="J130" i="4"/>
  <c r="C146" i="4"/>
  <c r="C132" i="4"/>
  <c r="J147" i="4"/>
  <c r="K131" i="4"/>
  <c r="F121" i="4"/>
  <c r="F141" i="4" s="1"/>
  <c r="W147" i="4"/>
  <c r="D130" i="4"/>
  <c r="K66" i="2"/>
  <c r="O147" i="3"/>
  <c r="L147" i="3"/>
  <c r="P147" i="3"/>
  <c r="E147" i="3"/>
  <c r="G148" i="3"/>
  <c r="H147" i="3"/>
  <c r="C147" i="3"/>
  <c r="I147" i="3"/>
  <c r="N147" i="3"/>
  <c r="Q147" i="3"/>
  <c r="M147" i="3"/>
  <c r="D147" i="3"/>
  <c r="R147" i="3"/>
  <c r="F147" i="3"/>
  <c r="W148" i="3"/>
  <c r="K63" i="2"/>
  <c r="K62" i="2"/>
  <c r="N18" i="2"/>
  <c r="O17" i="2"/>
  <c r="H86" i="2"/>
  <c r="I74" i="2"/>
  <c r="J74" i="2" s="1"/>
  <c r="DE74" i="2" s="1"/>
  <c r="I265" i="2"/>
  <c r="J59" i="2"/>
  <c r="DE59" i="2" s="1"/>
  <c r="K68" i="2"/>
  <c r="K64" i="2"/>
  <c r="H100" i="2"/>
  <c r="I88" i="2"/>
  <c r="J88" i="2" s="1"/>
  <c r="DE88" i="2" s="1"/>
  <c r="H94" i="2"/>
  <c r="I82" i="2"/>
  <c r="J82" i="2" s="1"/>
  <c r="DE82" i="2" s="1"/>
  <c r="H83" i="2"/>
  <c r="H266" i="2"/>
  <c r="I71" i="2"/>
  <c r="H104" i="2"/>
  <c r="I92" i="2"/>
  <c r="J92" i="2" s="1"/>
  <c r="DE92" i="2" s="1"/>
  <c r="K67" i="2"/>
  <c r="H96" i="2"/>
  <c r="I84" i="2"/>
  <c r="J84" i="2" s="1"/>
  <c r="DE84" i="2" s="1"/>
  <c r="H93" i="2"/>
  <c r="I81" i="2"/>
  <c r="J81" i="2" s="1"/>
  <c r="DE81" i="2" s="1"/>
  <c r="G83" i="2"/>
  <c r="G266" i="2"/>
  <c r="H91" i="2"/>
  <c r="I79" i="2"/>
  <c r="J79" i="2" s="1"/>
  <c r="DE79" i="2" s="1"/>
  <c r="H87" i="2"/>
  <c r="I75" i="2"/>
  <c r="J75" i="2" s="1"/>
  <c r="DE75" i="2" s="1"/>
  <c r="K69" i="2"/>
  <c r="H89" i="2"/>
  <c r="I77" i="2"/>
  <c r="J77" i="2" s="1"/>
  <c r="DE77" i="2" s="1"/>
  <c r="K61" i="2"/>
  <c r="H85" i="2"/>
  <c r="I73" i="2"/>
  <c r="J73" i="2" s="1"/>
  <c r="DE73" i="2" s="1"/>
  <c r="K65" i="2"/>
  <c r="J264" i="2"/>
  <c r="K48" i="2"/>
  <c r="K47" i="2"/>
  <c r="K46" i="2"/>
  <c r="H90" i="2"/>
  <c r="I78" i="2"/>
  <c r="J78" i="2" s="1"/>
  <c r="DE78" i="2" s="1"/>
  <c r="DN11" i="2" l="1"/>
  <c r="J17" i="3"/>
  <c r="L100" i="2"/>
  <c r="J126" i="3"/>
  <c r="J146" i="3" s="1"/>
  <c r="S126" i="3"/>
  <c r="S146" i="3" s="1"/>
  <c r="L208" i="2"/>
  <c r="DW48" i="2"/>
  <c r="DW49" i="2" s="1"/>
  <c r="DW50" i="2" s="1"/>
  <c r="DW51" i="2" s="1"/>
  <c r="DW52" i="2" s="1"/>
  <c r="DW53" i="2" s="1"/>
  <c r="DW54" i="2" s="1"/>
  <c r="DW55" i="2" s="1"/>
  <c r="DW56" i="2" s="1"/>
  <c r="DW57" i="2" s="1"/>
  <c r="DW58" i="2" s="1"/>
  <c r="DW59" i="2" s="1"/>
  <c r="DW263" i="2"/>
  <c r="I207" i="5"/>
  <c r="R18" i="2"/>
  <c r="DM18" i="2" s="1"/>
  <c r="DJ18" i="2"/>
  <c r="DL17" i="2"/>
  <c r="DK17" i="2"/>
  <c r="DI46" i="2"/>
  <c r="DI263" i="2" s="1"/>
  <c r="DE263" i="2"/>
  <c r="DQ65" i="2"/>
  <c r="DI65" i="2"/>
  <c r="DQ68" i="2"/>
  <c r="DI68" i="2"/>
  <c r="DQ47" i="2"/>
  <c r="DI47" i="2"/>
  <c r="DQ67" i="2"/>
  <c r="DI67" i="2"/>
  <c r="DQ48" i="2"/>
  <c r="DI48" i="2"/>
  <c r="DQ69" i="2"/>
  <c r="DI69" i="2"/>
  <c r="DQ66" i="2"/>
  <c r="DI66" i="2"/>
  <c r="DQ61" i="2"/>
  <c r="DI61" i="2"/>
  <c r="DQ64" i="2"/>
  <c r="DI64" i="2"/>
  <c r="DQ62" i="2"/>
  <c r="DI62" i="2"/>
  <c r="H211" i="5"/>
  <c r="E194" i="5"/>
  <c r="DQ261" i="2"/>
  <c r="DQ63" i="2"/>
  <c r="DI63" i="2"/>
  <c r="DI261" i="2"/>
  <c r="I212" i="5"/>
  <c r="I206" i="5"/>
  <c r="I204" i="5"/>
  <c r="I201" i="5"/>
  <c r="I210" i="5"/>
  <c r="H209" i="5"/>
  <c r="I203" i="5"/>
  <c r="I208" i="5"/>
  <c r="D208" i="5"/>
  <c r="D211" i="5"/>
  <c r="D201" i="5"/>
  <c r="D205" i="5"/>
  <c r="D202" i="5"/>
  <c r="D204" i="5"/>
  <c r="D209" i="5"/>
  <c r="D210" i="5"/>
  <c r="D203" i="5"/>
  <c r="D212" i="5"/>
  <c r="D207" i="5"/>
  <c r="E201" i="5"/>
  <c r="E202" i="5"/>
  <c r="E203" i="5"/>
  <c r="E210" i="5"/>
  <c r="E207" i="5"/>
  <c r="E206" i="5"/>
  <c r="E205" i="5"/>
  <c r="E204" i="5"/>
  <c r="E209" i="5"/>
  <c r="E212" i="5"/>
  <c r="E208" i="5"/>
  <c r="E211" i="5"/>
  <c r="H204" i="5"/>
  <c r="H205" i="5"/>
  <c r="CE131" i="2"/>
  <c r="CE270" i="2"/>
  <c r="R58" i="4"/>
  <c r="H202" i="5"/>
  <c r="H208" i="5"/>
  <c r="H207" i="5"/>
  <c r="N183" i="5"/>
  <c r="N193" i="5" s="1"/>
  <c r="N201" i="5" s="1"/>
  <c r="I202" i="5"/>
  <c r="I205" i="5"/>
  <c r="I211" i="5"/>
  <c r="H212" i="5"/>
  <c r="H210" i="5"/>
  <c r="H203" i="5"/>
  <c r="H206" i="5"/>
  <c r="R193" i="5"/>
  <c r="R203" i="5" s="1"/>
  <c r="M183" i="5"/>
  <c r="M194" i="5" s="1"/>
  <c r="L183" i="5"/>
  <c r="P193" i="5"/>
  <c r="Q183" i="5"/>
  <c r="Q194" i="5" s="1"/>
  <c r="O183" i="5"/>
  <c r="O194" i="5" s="1"/>
  <c r="F206" i="5"/>
  <c r="F209" i="5"/>
  <c r="F203" i="5"/>
  <c r="F205" i="5"/>
  <c r="F211" i="5"/>
  <c r="F208" i="5"/>
  <c r="F204" i="5"/>
  <c r="F210" i="5"/>
  <c r="F212" i="5"/>
  <c r="F202" i="5"/>
  <c r="F207" i="5"/>
  <c r="K183" i="5"/>
  <c r="K194" i="5" s="1"/>
  <c r="C201" i="5"/>
  <c r="C209" i="5"/>
  <c r="C207" i="5"/>
  <c r="C211" i="5"/>
  <c r="C206" i="5"/>
  <c r="C204" i="5"/>
  <c r="C208" i="5"/>
  <c r="C202" i="5"/>
  <c r="C203" i="5"/>
  <c r="C210" i="5"/>
  <c r="C212" i="5"/>
  <c r="C205" i="5"/>
  <c r="P194" i="5"/>
  <c r="J202" i="5"/>
  <c r="J207" i="5"/>
  <c r="J205" i="5"/>
  <c r="J208" i="5"/>
  <c r="J209" i="5"/>
  <c r="J206" i="5"/>
  <c r="J204" i="5"/>
  <c r="J210" i="5"/>
  <c r="J211" i="5"/>
  <c r="J212" i="5"/>
  <c r="J203" i="5"/>
  <c r="G212" i="5"/>
  <c r="G209" i="5"/>
  <c r="G204" i="5"/>
  <c r="G202" i="5"/>
  <c r="G206" i="5"/>
  <c r="G210" i="5"/>
  <c r="G205" i="5"/>
  <c r="G207" i="5"/>
  <c r="G211" i="5"/>
  <c r="G208" i="5"/>
  <c r="G203" i="5"/>
  <c r="C194" i="5"/>
  <c r="R58" i="5"/>
  <c r="K80" i="2"/>
  <c r="BO132" i="2"/>
  <c r="M13" i="4"/>
  <c r="M123" i="4" s="1"/>
  <c r="BO66" i="2"/>
  <c r="G19" i="4"/>
  <c r="G128" i="4"/>
  <c r="BO181" i="2"/>
  <c r="Q123" i="4"/>
  <c r="Q143" i="4" s="1"/>
  <c r="K263" i="2"/>
  <c r="DQ46" i="2"/>
  <c r="DQ263" i="2" s="1"/>
  <c r="K73" i="2"/>
  <c r="BU18" i="2"/>
  <c r="BQ19" i="2"/>
  <c r="D121" i="4"/>
  <c r="D141" i="4" s="1"/>
  <c r="D131" i="4"/>
  <c r="F122" i="4"/>
  <c r="F142" i="4" s="1"/>
  <c r="C147" i="4"/>
  <c r="W148" i="4"/>
  <c r="K132" i="4"/>
  <c r="J148" i="4"/>
  <c r="J131" i="4"/>
  <c r="M122" i="4"/>
  <c r="M142" i="4" s="1"/>
  <c r="K76" i="2"/>
  <c r="K79" i="2"/>
  <c r="T17" i="2"/>
  <c r="R148" i="3"/>
  <c r="I148" i="3"/>
  <c r="F148" i="3"/>
  <c r="Q148" i="3"/>
  <c r="C148" i="3"/>
  <c r="G149" i="3"/>
  <c r="P148" i="3"/>
  <c r="H148" i="3"/>
  <c r="O148" i="3"/>
  <c r="W149" i="3"/>
  <c r="D148" i="3"/>
  <c r="M148" i="3"/>
  <c r="N148" i="3"/>
  <c r="E148" i="3"/>
  <c r="L148" i="3"/>
  <c r="O18" i="2"/>
  <c r="T18" i="2" s="1"/>
  <c r="N19" i="2"/>
  <c r="H102" i="2"/>
  <c r="I90" i="2"/>
  <c r="J90" i="2" s="1"/>
  <c r="DE90" i="2" s="1"/>
  <c r="H112" i="2"/>
  <c r="I100" i="2"/>
  <c r="J100" i="2" s="1"/>
  <c r="DE100" i="2" s="1"/>
  <c r="H97" i="2"/>
  <c r="I85" i="2"/>
  <c r="J85" i="2" s="1"/>
  <c r="DE85" i="2" s="1"/>
  <c r="H103" i="2"/>
  <c r="I91" i="2"/>
  <c r="J91" i="2" s="1"/>
  <c r="DE91" i="2" s="1"/>
  <c r="H105" i="2"/>
  <c r="I93" i="2"/>
  <c r="J93" i="2" s="1"/>
  <c r="DE93" i="2" s="1"/>
  <c r="H95" i="2"/>
  <c r="H267" i="2"/>
  <c r="I83" i="2"/>
  <c r="K78" i="2"/>
  <c r="H99" i="2"/>
  <c r="I87" i="2"/>
  <c r="J87" i="2" s="1"/>
  <c r="DE87" i="2" s="1"/>
  <c r="G95" i="2"/>
  <c r="G267" i="2"/>
  <c r="H108" i="2"/>
  <c r="I96" i="2"/>
  <c r="J96" i="2" s="1"/>
  <c r="DE96" i="2" s="1"/>
  <c r="H116" i="2"/>
  <c r="I104" i="2"/>
  <c r="J104" i="2" s="1"/>
  <c r="DE104" i="2" s="1"/>
  <c r="K81" i="2"/>
  <c r="K60" i="2"/>
  <c r="J265" i="2"/>
  <c r="K59" i="2"/>
  <c r="K58" i="2"/>
  <c r="K75" i="2"/>
  <c r="K74" i="2"/>
  <c r="H101" i="2"/>
  <c r="I89" i="2"/>
  <c r="J89" i="2" s="1"/>
  <c r="DE89" i="2" s="1"/>
  <c r="K77" i="2"/>
  <c r="I266" i="2"/>
  <c r="J71" i="2"/>
  <c r="DE71" i="2" s="1"/>
  <c r="H106" i="2"/>
  <c r="I94" i="2"/>
  <c r="J94" i="2" s="1"/>
  <c r="DE94" i="2" s="1"/>
  <c r="H98" i="2"/>
  <c r="I86" i="2"/>
  <c r="J86" i="2" s="1"/>
  <c r="DE86" i="2" s="1"/>
  <c r="J18" i="3" l="1"/>
  <c r="L101" i="2"/>
  <c r="J127" i="3"/>
  <c r="J147" i="3" s="1"/>
  <c r="S18" i="3"/>
  <c r="L209" i="2"/>
  <c r="S127" i="3"/>
  <c r="S147" i="3" s="1"/>
  <c r="N210" i="5"/>
  <c r="DW264" i="2"/>
  <c r="DW60" i="2"/>
  <c r="DW61" i="2" s="1"/>
  <c r="DW62" i="2" s="1"/>
  <c r="DW63" i="2" s="1"/>
  <c r="DW64" i="2" s="1"/>
  <c r="DW65" i="2" s="1"/>
  <c r="DW66" i="2" s="1"/>
  <c r="DW67" i="2" s="1"/>
  <c r="DW68" i="2" s="1"/>
  <c r="DW69" i="2" s="1"/>
  <c r="DW70" i="2" s="1"/>
  <c r="DW71" i="2" s="1"/>
  <c r="R19" i="2"/>
  <c r="DM19" i="2" s="1"/>
  <c r="DJ19" i="2"/>
  <c r="DL18" i="2"/>
  <c r="DK18" i="2"/>
  <c r="N211" i="5"/>
  <c r="N207" i="5"/>
  <c r="DI58" i="2"/>
  <c r="DI264" i="2" s="1"/>
  <c r="DE264" i="2"/>
  <c r="N212" i="5"/>
  <c r="N194" i="5"/>
  <c r="DQ77" i="2"/>
  <c r="DI77" i="2"/>
  <c r="DQ60" i="2"/>
  <c r="DI60" i="2"/>
  <c r="DQ79" i="2"/>
  <c r="DI79" i="2"/>
  <c r="DQ59" i="2"/>
  <c r="DI59" i="2"/>
  <c r="DQ78" i="2"/>
  <c r="DI78" i="2"/>
  <c r="DQ74" i="2"/>
  <c r="DI74" i="2"/>
  <c r="DQ75" i="2"/>
  <c r="DI75" i="2"/>
  <c r="DQ80" i="2"/>
  <c r="DI80" i="2"/>
  <c r="DQ81" i="2"/>
  <c r="DI81" i="2"/>
  <c r="DQ76" i="2"/>
  <c r="DI76" i="2"/>
  <c r="DQ73" i="2"/>
  <c r="DI73" i="2"/>
  <c r="N209" i="5"/>
  <c r="N208" i="5"/>
  <c r="N204" i="5"/>
  <c r="N202" i="5"/>
  <c r="N206" i="5"/>
  <c r="N205" i="5"/>
  <c r="I213" i="5"/>
  <c r="H213" i="5"/>
  <c r="D213" i="5"/>
  <c r="E213" i="5"/>
  <c r="N203" i="5"/>
  <c r="CE271" i="2"/>
  <c r="CE143" i="2"/>
  <c r="L193" i="5"/>
  <c r="L203" i="5" s="1"/>
  <c r="L194" i="5"/>
  <c r="R209" i="5"/>
  <c r="R206" i="5"/>
  <c r="R210" i="5"/>
  <c r="R207" i="5"/>
  <c r="R212" i="5"/>
  <c r="R205" i="5"/>
  <c r="R208" i="5"/>
  <c r="R211" i="5"/>
  <c r="R202" i="5"/>
  <c r="R204" i="5"/>
  <c r="R201" i="5"/>
  <c r="C213" i="5"/>
  <c r="K193" i="5"/>
  <c r="K203" i="5" s="1"/>
  <c r="Q193" i="5"/>
  <c r="Q203" i="5" s="1"/>
  <c r="G213" i="5"/>
  <c r="O193" i="5"/>
  <c r="O203" i="5" s="1"/>
  <c r="J213" i="5"/>
  <c r="P201" i="5"/>
  <c r="P207" i="5"/>
  <c r="P211" i="5"/>
  <c r="P209" i="5"/>
  <c r="P205" i="5"/>
  <c r="P208" i="5"/>
  <c r="P202" i="5"/>
  <c r="P212" i="5"/>
  <c r="P204" i="5"/>
  <c r="P210" i="5"/>
  <c r="P206" i="5"/>
  <c r="M193" i="5"/>
  <c r="P203" i="5"/>
  <c r="F213" i="5"/>
  <c r="M14" i="4"/>
  <c r="BO133" i="2"/>
  <c r="G20" i="4"/>
  <c r="BO67" i="2"/>
  <c r="G129" i="4"/>
  <c r="Q15" i="4"/>
  <c r="BO182" i="2"/>
  <c r="Q124" i="4"/>
  <c r="Q144" i="4" s="1"/>
  <c r="K264" i="2"/>
  <c r="DQ58" i="2"/>
  <c r="DQ264" i="2" s="1"/>
  <c r="K87" i="2"/>
  <c r="BU19" i="2"/>
  <c r="BQ20" i="2"/>
  <c r="M143" i="4"/>
  <c r="W149" i="4"/>
  <c r="C148" i="4"/>
  <c r="J132" i="4"/>
  <c r="F123" i="4"/>
  <c r="F143" i="4" s="1"/>
  <c r="D123" i="4"/>
  <c r="D122" i="4"/>
  <c r="D142" i="4" s="1"/>
  <c r="L121" i="4"/>
  <c r="L141" i="4" s="1"/>
  <c r="J149" i="4"/>
  <c r="D132" i="4"/>
  <c r="K91" i="2"/>
  <c r="K90" i="2"/>
  <c r="P149" i="3"/>
  <c r="D149" i="3"/>
  <c r="W150" i="3"/>
  <c r="C149" i="3"/>
  <c r="L149" i="3"/>
  <c r="F149" i="3"/>
  <c r="E149" i="3"/>
  <c r="O149" i="3"/>
  <c r="H149" i="3"/>
  <c r="G150" i="3"/>
  <c r="Q149" i="3"/>
  <c r="I149" i="3"/>
  <c r="R149" i="3"/>
  <c r="N149" i="3"/>
  <c r="M149" i="3"/>
  <c r="N20" i="2"/>
  <c r="O19" i="2"/>
  <c r="T19" i="2" s="1"/>
  <c r="K89" i="2"/>
  <c r="H110" i="2"/>
  <c r="I98" i="2"/>
  <c r="J98" i="2" s="1"/>
  <c r="DE98" i="2" s="1"/>
  <c r="H113" i="2"/>
  <c r="I101" i="2"/>
  <c r="J101" i="2" s="1"/>
  <c r="DE101" i="2" s="1"/>
  <c r="K88" i="2"/>
  <c r="K86" i="2"/>
  <c r="H124" i="2"/>
  <c r="I112" i="2"/>
  <c r="J112" i="2" s="1"/>
  <c r="DE112" i="2" s="1"/>
  <c r="J266" i="2"/>
  <c r="K72" i="2"/>
  <c r="K71" i="2"/>
  <c r="K70" i="2"/>
  <c r="H128" i="2"/>
  <c r="I116" i="2"/>
  <c r="J116" i="2" s="1"/>
  <c r="DE116" i="2" s="1"/>
  <c r="I267" i="2"/>
  <c r="J83" i="2"/>
  <c r="DE83" i="2" s="1"/>
  <c r="H115" i="2"/>
  <c r="I103" i="2"/>
  <c r="J103" i="2" s="1"/>
  <c r="DE103" i="2" s="1"/>
  <c r="H120" i="2"/>
  <c r="I108" i="2"/>
  <c r="J108" i="2" s="1"/>
  <c r="DE108" i="2" s="1"/>
  <c r="H111" i="2"/>
  <c r="I99" i="2"/>
  <c r="J99" i="2" s="1"/>
  <c r="DE99" i="2" s="1"/>
  <c r="H107" i="2"/>
  <c r="H268" i="2"/>
  <c r="I95" i="2"/>
  <c r="H117" i="2"/>
  <c r="I105" i="2"/>
  <c r="J105" i="2" s="1"/>
  <c r="DE105" i="2" s="1"/>
  <c r="H109" i="2"/>
  <c r="I97" i="2"/>
  <c r="J97" i="2" s="1"/>
  <c r="DE97" i="2" s="1"/>
  <c r="G107" i="2"/>
  <c r="G268" i="2"/>
  <c r="H118" i="2"/>
  <c r="I106" i="2"/>
  <c r="J106" i="2" s="1"/>
  <c r="DE106" i="2" s="1"/>
  <c r="K93" i="2"/>
  <c r="K85" i="2"/>
  <c r="K92" i="2"/>
  <c r="H114" i="2"/>
  <c r="I102" i="2"/>
  <c r="J102" i="2" s="1"/>
  <c r="DW265" i="2" l="1"/>
  <c r="J19" i="3"/>
  <c r="J128" i="3"/>
  <c r="J148" i="3" s="1"/>
  <c r="L102" i="2"/>
  <c r="S19" i="3"/>
  <c r="L210" i="2"/>
  <c r="S128" i="3"/>
  <c r="S148" i="3" s="1"/>
  <c r="DW72" i="2"/>
  <c r="DW73" i="2" s="1"/>
  <c r="DW74" i="2" s="1"/>
  <c r="DW75" i="2" s="1"/>
  <c r="DW76" i="2" s="1"/>
  <c r="DW77" i="2" s="1"/>
  <c r="DW78" i="2" s="1"/>
  <c r="DW79" i="2" s="1"/>
  <c r="DW80" i="2" s="1"/>
  <c r="DW81" i="2" s="1"/>
  <c r="DW82" i="2" s="1"/>
  <c r="DW83" i="2" s="1"/>
  <c r="K103" i="2"/>
  <c r="DQ103" i="2" s="1"/>
  <c r="DE102" i="2"/>
  <c r="R20" i="2"/>
  <c r="DM20" i="2" s="1"/>
  <c r="DJ20" i="2"/>
  <c r="DK19" i="2"/>
  <c r="DL19" i="2"/>
  <c r="DI70" i="2"/>
  <c r="DI265" i="2" s="1"/>
  <c r="DE265" i="2"/>
  <c r="DQ88" i="2"/>
  <c r="DI88" i="2"/>
  <c r="DQ93" i="2"/>
  <c r="DI93" i="2"/>
  <c r="DQ72" i="2"/>
  <c r="DI72" i="2"/>
  <c r="DQ86" i="2"/>
  <c r="DI86" i="2"/>
  <c r="DQ92" i="2"/>
  <c r="DI92" i="2"/>
  <c r="DQ89" i="2"/>
  <c r="DI89" i="2"/>
  <c r="DQ90" i="2"/>
  <c r="DI90" i="2"/>
  <c r="DQ87" i="2"/>
  <c r="DI87" i="2"/>
  <c r="DI103" i="2"/>
  <c r="DQ85" i="2"/>
  <c r="DI85" i="2"/>
  <c r="DQ71" i="2"/>
  <c r="DI71" i="2"/>
  <c r="DQ91" i="2"/>
  <c r="DI91" i="2"/>
  <c r="N213" i="5"/>
  <c r="CE155" i="2"/>
  <c r="CE272" i="2"/>
  <c r="M205" i="5"/>
  <c r="M210" i="5"/>
  <c r="M209" i="5"/>
  <c r="M206" i="5"/>
  <c r="M212" i="5"/>
  <c r="M211" i="5"/>
  <c r="M202" i="5"/>
  <c r="M204" i="5"/>
  <c r="M208" i="5"/>
  <c r="M207" i="5"/>
  <c r="M201" i="5"/>
  <c r="P213" i="5"/>
  <c r="M203" i="5"/>
  <c r="Q202" i="5"/>
  <c r="Q205" i="5"/>
  <c r="Q204" i="5"/>
  <c r="Q209" i="5"/>
  <c r="Q206" i="5"/>
  <c r="Q201" i="5"/>
  <c r="Q212" i="5"/>
  <c r="Q210" i="5"/>
  <c r="Q208" i="5"/>
  <c r="Q207" i="5"/>
  <c r="Q211" i="5"/>
  <c r="K210" i="5"/>
  <c r="K204" i="5"/>
  <c r="K211" i="5"/>
  <c r="K207" i="5"/>
  <c r="K212" i="5"/>
  <c r="K205" i="5"/>
  <c r="K202" i="5"/>
  <c r="K209" i="5"/>
  <c r="K201" i="5"/>
  <c r="K206" i="5"/>
  <c r="K208" i="5"/>
  <c r="L201" i="5"/>
  <c r="L202" i="5"/>
  <c r="L211" i="5"/>
  <c r="L209" i="5"/>
  <c r="L208" i="5"/>
  <c r="L207" i="5"/>
  <c r="L210" i="5"/>
  <c r="L205" i="5"/>
  <c r="L204" i="5"/>
  <c r="L212" i="5"/>
  <c r="L206" i="5"/>
  <c r="O210" i="5"/>
  <c r="O205" i="5"/>
  <c r="O202" i="5"/>
  <c r="O204" i="5"/>
  <c r="O209" i="5"/>
  <c r="O212" i="5"/>
  <c r="O207" i="5"/>
  <c r="O211" i="5"/>
  <c r="O208" i="5"/>
  <c r="O206" i="5"/>
  <c r="O201" i="5"/>
  <c r="R213" i="5"/>
  <c r="M15" i="4"/>
  <c r="M124" i="4"/>
  <c r="BO134" i="2"/>
  <c r="G21" i="4"/>
  <c r="BO68" i="2"/>
  <c r="G130" i="4"/>
  <c r="BO183" i="2"/>
  <c r="Q16" i="4"/>
  <c r="Q125" i="4"/>
  <c r="Q145" i="4" s="1"/>
  <c r="K265" i="2"/>
  <c r="DQ70" i="2"/>
  <c r="DQ265" i="2" s="1"/>
  <c r="K100" i="2"/>
  <c r="BQ21" i="2"/>
  <c r="BU20" i="2"/>
  <c r="W150" i="4"/>
  <c r="L122" i="4"/>
  <c r="L142" i="4" s="1"/>
  <c r="J150" i="4"/>
  <c r="C149" i="4"/>
  <c r="F124" i="4"/>
  <c r="F144" i="4" s="1"/>
  <c r="M144" i="4"/>
  <c r="D143" i="4"/>
  <c r="E121" i="4"/>
  <c r="E141" i="4" s="1"/>
  <c r="K121" i="4"/>
  <c r="K141" i="4" s="1"/>
  <c r="K98" i="2"/>
  <c r="H150" i="3"/>
  <c r="E150" i="3"/>
  <c r="L150" i="3"/>
  <c r="D150" i="3"/>
  <c r="P150" i="3"/>
  <c r="Q150" i="3"/>
  <c r="G151" i="3"/>
  <c r="R150" i="3"/>
  <c r="M150" i="3"/>
  <c r="N150" i="3"/>
  <c r="I150" i="3"/>
  <c r="O150" i="3"/>
  <c r="F150" i="3"/>
  <c r="C150" i="3"/>
  <c r="W151" i="3"/>
  <c r="K99" i="2"/>
  <c r="O20" i="2"/>
  <c r="T20" i="2" s="1"/>
  <c r="N21" i="2"/>
  <c r="H126" i="2"/>
  <c r="I114" i="2"/>
  <c r="J114" i="2" s="1"/>
  <c r="DE114" i="2" s="1"/>
  <c r="G119" i="2"/>
  <c r="G269" i="2"/>
  <c r="H129" i="2"/>
  <c r="I117" i="2"/>
  <c r="J117" i="2" s="1"/>
  <c r="DE117" i="2" s="1"/>
  <c r="H127" i="2"/>
  <c r="I115" i="2"/>
  <c r="J115" i="2" s="1"/>
  <c r="DE115" i="2" s="1"/>
  <c r="H140" i="2"/>
  <c r="I128" i="2"/>
  <c r="J128" i="2" s="1"/>
  <c r="DE128" i="2" s="1"/>
  <c r="H125" i="2"/>
  <c r="I113" i="2"/>
  <c r="J113" i="2" s="1"/>
  <c r="DE113" i="2" s="1"/>
  <c r="I268" i="2"/>
  <c r="J95" i="2"/>
  <c r="DE95" i="2" s="1"/>
  <c r="H123" i="2"/>
  <c r="I111" i="2"/>
  <c r="J111" i="2" s="1"/>
  <c r="K84" i="2"/>
  <c r="J267" i="2"/>
  <c r="K82" i="2"/>
  <c r="K83" i="2"/>
  <c r="H130" i="2"/>
  <c r="I118" i="2"/>
  <c r="J118" i="2" s="1"/>
  <c r="DE118" i="2" s="1"/>
  <c r="H121" i="2"/>
  <c r="I109" i="2"/>
  <c r="J109" i="2" s="1"/>
  <c r="DE109" i="2" s="1"/>
  <c r="K101" i="2"/>
  <c r="H136" i="2"/>
  <c r="I124" i="2"/>
  <c r="J124" i="2" s="1"/>
  <c r="DE124" i="2" s="1"/>
  <c r="K97" i="2"/>
  <c r="H122" i="2"/>
  <c r="I110" i="2"/>
  <c r="J110" i="2" s="1"/>
  <c r="DE110" i="2" s="1"/>
  <c r="K105" i="2"/>
  <c r="H119" i="2"/>
  <c r="H269" i="2"/>
  <c r="I107" i="2"/>
  <c r="H132" i="2"/>
  <c r="I120" i="2"/>
  <c r="J120" i="2" s="1"/>
  <c r="DE120" i="2" s="1"/>
  <c r="K104" i="2"/>
  <c r="K117" i="2"/>
  <c r="K102" i="2"/>
  <c r="J20" i="3" l="1"/>
  <c r="L103" i="2"/>
  <c r="J129" i="3"/>
  <c r="J149" i="3" s="1"/>
  <c r="S20" i="3"/>
  <c r="L211" i="2"/>
  <c r="S129" i="3"/>
  <c r="S149" i="3" s="1"/>
  <c r="DW266" i="2"/>
  <c r="DW84" i="2"/>
  <c r="DW85" i="2" s="1"/>
  <c r="DW86" i="2" s="1"/>
  <c r="DW87" i="2" s="1"/>
  <c r="DW88" i="2" s="1"/>
  <c r="DW89" i="2" s="1"/>
  <c r="DW90" i="2" s="1"/>
  <c r="DW91" i="2" s="1"/>
  <c r="DW92" i="2" s="1"/>
  <c r="DW93" i="2" s="1"/>
  <c r="DW94" i="2" s="1"/>
  <c r="DW95" i="2" s="1"/>
  <c r="R21" i="2"/>
  <c r="DM21" i="2" s="1"/>
  <c r="DJ21" i="2"/>
  <c r="K112" i="2"/>
  <c r="DI112" i="2" s="1"/>
  <c r="DE111" i="2"/>
  <c r="DL20" i="2"/>
  <c r="DK20" i="2"/>
  <c r="DI82" i="2"/>
  <c r="DI266" i="2" s="1"/>
  <c r="DE266" i="2"/>
  <c r="DQ101" i="2"/>
  <c r="DI101" i="2"/>
  <c r="DQ84" i="2"/>
  <c r="DI84" i="2"/>
  <c r="DQ117" i="2"/>
  <c r="DI117" i="2"/>
  <c r="DQ99" i="2"/>
  <c r="DI99" i="2"/>
  <c r="DQ104" i="2"/>
  <c r="DI104" i="2"/>
  <c r="DQ97" i="2"/>
  <c r="DI97" i="2"/>
  <c r="DQ83" i="2"/>
  <c r="DI83" i="2"/>
  <c r="DQ112" i="2"/>
  <c r="DQ98" i="2"/>
  <c r="DI98" i="2"/>
  <c r="DQ100" i="2"/>
  <c r="DI100" i="2"/>
  <c r="DQ102" i="2"/>
  <c r="DI102" i="2"/>
  <c r="DQ105" i="2"/>
  <c r="DI105" i="2"/>
  <c r="CE273" i="2"/>
  <c r="CE167" i="2"/>
  <c r="Y202" i="5"/>
  <c r="Z202" i="5"/>
  <c r="Y209" i="5"/>
  <c r="Z209" i="5"/>
  <c r="Y207" i="5"/>
  <c r="Z207" i="5"/>
  <c r="M213" i="5"/>
  <c r="O213" i="5"/>
  <c r="Y208" i="5"/>
  <c r="Z208" i="5"/>
  <c r="Y211" i="5"/>
  <c r="Z211" i="5"/>
  <c r="Z203" i="5"/>
  <c r="L213" i="5"/>
  <c r="Z206" i="5"/>
  <c r="Y206" i="5"/>
  <c r="Z205" i="5"/>
  <c r="Y205" i="5"/>
  <c r="Y204" i="5"/>
  <c r="Z204" i="5"/>
  <c r="Q213" i="5"/>
  <c r="Z201" i="5"/>
  <c r="K213" i="5"/>
  <c r="Y201" i="5"/>
  <c r="Y212" i="5"/>
  <c r="Z212" i="5"/>
  <c r="Y210" i="5"/>
  <c r="Z210" i="5"/>
  <c r="Y203" i="5"/>
  <c r="M16" i="4"/>
  <c r="M125" i="4"/>
  <c r="BO135" i="2"/>
  <c r="G22" i="4"/>
  <c r="BO69" i="2"/>
  <c r="G131" i="4"/>
  <c r="Q17" i="4"/>
  <c r="BO184" i="2"/>
  <c r="Q126" i="4"/>
  <c r="Q146" i="4" s="1"/>
  <c r="K266" i="2"/>
  <c r="DQ82" i="2"/>
  <c r="DQ266" i="2" s="1"/>
  <c r="K111" i="2"/>
  <c r="BU21" i="2"/>
  <c r="BQ22" i="2"/>
  <c r="BQ261" i="2" s="1"/>
  <c r="E122" i="4"/>
  <c r="E142" i="4" s="1"/>
  <c r="F125" i="4"/>
  <c r="F145" i="4" s="1"/>
  <c r="C150" i="4"/>
  <c r="J151" i="4"/>
  <c r="W151" i="4"/>
  <c r="D144" i="4"/>
  <c r="L123" i="4"/>
  <c r="L143" i="4" s="1"/>
  <c r="L124" i="4"/>
  <c r="K122" i="4"/>
  <c r="K142" i="4" s="1"/>
  <c r="M145" i="4"/>
  <c r="K114" i="2"/>
  <c r="K109" i="2"/>
  <c r="E151" i="3"/>
  <c r="W152" i="3"/>
  <c r="I151" i="3"/>
  <c r="P151" i="3"/>
  <c r="F151" i="3"/>
  <c r="R151" i="3"/>
  <c r="C151" i="3"/>
  <c r="O151" i="3"/>
  <c r="G152" i="3"/>
  <c r="Q151" i="3"/>
  <c r="L151" i="3"/>
  <c r="M151" i="3"/>
  <c r="H151" i="3"/>
  <c r="N151" i="3"/>
  <c r="D151" i="3"/>
  <c r="N22" i="2"/>
  <c r="DJ22" i="2" s="1"/>
  <c r="DJ261" i="2" s="1"/>
  <c r="O21" i="2"/>
  <c r="T21" i="2" s="1"/>
  <c r="K96" i="2"/>
  <c r="J268" i="2"/>
  <c r="K95" i="2"/>
  <c r="K94" i="2"/>
  <c r="H139" i="2"/>
  <c r="I127" i="2"/>
  <c r="J127" i="2" s="1"/>
  <c r="DE127" i="2" s="1"/>
  <c r="H142" i="2"/>
  <c r="I130" i="2"/>
  <c r="J130" i="2" s="1"/>
  <c r="DE130" i="2" s="1"/>
  <c r="K115" i="2"/>
  <c r="H131" i="2"/>
  <c r="H270" i="2"/>
  <c r="I119" i="2"/>
  <c r="H148" i="2"/>
  <c r="I136" i="2"/>
  <c r="J136" i="2" s="1"/>
  <c r="DE136" i="2" s="1"/>
  <c r="K110" i="2"/>
  <c r="H152" i="2"/>
  <c r="I140" i="2"/>
  <c r="J140" i="2" s="1"/>
  <c r="DE140" i="2" s="1"/>
  <c r="H141" i="2"/>
  <c r="I129" i="2"/>
  <c r="J129" i="2" s="1"/>
  <c r="DE129" i="2" s="1"/>
  <c r="H138" i="2"/>
  <c r="I126" i="2"/>
  <c r="J126" i="2" s="1"/>
  <c r="DE126" i="2" s="1"/>
  <c r="I269" i="2"/>
  <c r="J107" i="2"/>
  <c r="DE107" i="2" s="1"/>
  <c r="H137" i="2"/>
  <c r="I125" i="2"/>
  <c r="J125" i="2" s="1"/>
  <c r="G131" i="2"/>
  <c r="G270" i="2"/>
  <c r="H144" i="2"/>
  <c r="I132" i="2"/>
  <c r="J132" i="2" s="1"/>
  <c r="DE132" i="2" s="1"/>
  <c r="H134" i="2"/>
  <c r="I122" i="2"/>
  <c r="J122" i="2" s="1"/>
  <c r="DE122" i="2" s="1"/>
  <c r="H133" i="2"/>
  <c r="I121" i="2"/>
  <c r="J121" i="2" s="1"/>
  <c r="DE121" i="2" s="1"/>
  <c r="H135" i="2"/>
  <c r="I123" i="2"/>
  <c r="J123" i="2" s="1"/>
  <c r="DE123" i="2" s="1"/>
  <c r="K116" i="2"/>
  <c r="K113" i="2"/>
  <c r="J130" i="3" l="1"/>
  <c r="J150" i="3" s="1"/>
  <c r="L104" i="2"/>
  <c r="S21" i="3"/>
  <c r="L212" i="2"/>
  <c r="S130" i="3"/>
  <c r="S150" i="3" s="1"/>
  <c r="DW267" i="2"/>
  <c r="DW96" i="2"/>
  <c r="DW97" i="2" s="1"/>
  <c r="DW98" i="2" s="1"/>
  <c r="DW99" i="2" s="1"/>
  <c r="DW100" i="2" s="1"/>
  <c r="DW101" i="2" s="1"/>
  <c r="DW102" i="2" s="1"/>
  <c r="DW103" i="2" s="1"/>
  <c r="DW104" i="2" s="1"/>
  <c r="DW105" i="2" s="1"/>
  <c r="DW106" i="2" s="1"/>
  <c r="DW107" i="2" s="1"/>
  <c r="DL21" i="2"/>
  <c r="DK21" i="2"/>
  <c r="K126" i="2"/>
  <c r="DI126" i="2" s="1"/>
  <c r="DE125" i="2"/>
  <c r="DI94" i="2"/>
  <c r="DI267" i="2" s="1"/>
  <c r="DE267" i="2"/>
  <c r="DQ113" i="2"/>
  <c r="DI113" i="2"/>
  <c r="DQ115" i="2"/>
  <c r="DI115" i="2"/>
  <c r="DQ96" i="2"/>
  <c r="DI96" i="2"/>
  <c r="DQ109" i="2"/>
  <c r="DI109" i="2"/>
  <c r="DQ116" i="2"/>
  <c r="DI116" i="2"/>
  <c r="DQ114" i="2"/>
  <c r="DI114" i="2"/>
  <c r="DQ95" i="2"/>
  <c r="DI95" i="2"/>
  <c r="DQ111" i="2"/>
  <c r="DI111" i="2"/>
  <c r="DQ110" i="2"/>
  <c r="DI110" i="2"/>
  <c r="CE274" i="2"/>
  <c r="CE179" i="2"/>
  <c r="AB208" i="5"/>
  <c r="AA208" i="5"/>
  <c r="AA207" i="5"/>
  <c r="AB207" i="5"/>
  <c r="AB202" i="5"/>
  <c r="AA202" i="5"/>
  <c r="AB210" i="5"/>
  <c r="AA210" i="5"/>
  <c r="AB204" i="5"/>
  <c r="AA204" i="5"/>
  <c r="Y213" i="5"/>
  <c r="AB201" i="5"/>
  <c r="AA201" i="5"/>
  <c r="AB212" i="5"/>
  <c r="AA212" i="5"/>
  <c r="AB203" i="5"/>
  <c r="AA203" i="5"/>
  <c r="AB205" i="5"/>
  <c r="AA205" i="5"/>
  <c r="AB206" i="5"/>
  <c r="AA206" i="5"/>
  <c r="AB211" i="5"/>
  <c r="AA211" i="5"/>
  <c r="AB209" i="5"/>
  <c r="AA209" i="5"/>
  <c r="Z213" i="5"/>
  <c r="K129" i="2"/>
  <c r="BO136" i="2"/>
  <c r="M17" i="4"/>
  <c r="M126" i="4"/>
  <c r="M146" i="4" s="1"/>
  <c r="BO70" i="2"/>
  <c r="BO265" i="2" s="1"/>
  <c r="G132" i="4"/>
  <c r="BO185" i="2"/>
  <c r="Q18" i="4"/>
  <c r="Q127" i="4"/>
  <c r="Q147" i="4" s="1"/>
  <c r="K267" i="2"/>
  <c r="DQ94" i="2"/>
  <c r="DQ267" i="2" s="1"/>
  <c r="K122" i="2"/>
  <c r="BU22" i="2"/>
  <c r="BQ23" i="2"/>
  <c r="L144" i="4"/>
  <c r="D145" i="4"/>
  <c r="J152" i="4"/>
  <c r="F126" i="4"/>
  <c r="F146" i="4" s="1"/>
  <c r="K124" i="4"/>
  <c r="K123" i="4"/>
  <c r="K143" i="4" s="1"/>
  <c r="W152" i="4"/>
  <c r="C151" i="4"/>
  <c r="E123" i="4"/>
  <c r="E143" i="4" s="1"/>
  <c r="I125" i="4"/>
  <c r="R22" i="2"/>
  <c r="N261" i="2"/>
  <c r="H152" i="3"/>
  <c r="Q152" i="3"/>
  <c r="P152" i="3"/>
  <c r="C152" i="3"/>
  <c r="D152" i="3"/>
  <c r="L152" i="3"/>
  <c r="G153" i="3"/>
  <c r="O152" i="3"/>
  <c r="R152" i="3"/>
  <c r="E152" i="3"/>
  <c r="N152" i="3"/>
  <c r="M152" i="3"/>
  <c r="F152" i="3"/>
  <c r="W153" i="3"/>
  <c r="I152" i="3"/>
  <c r="K128" i="2"/>
  <c r="O22" i="2"/>
  <c r="N23" i="2"/>
  <c r="DJ23" i="2" s="1"/>
  <c r="H153" i="2"/>
  <c r="I141" i="2"/>
  <c r="J141" i="2" s="1"/>
  <c r="DE141" i="2" s="1"/>
  <c r="H143" i="2"/>
  <c r="H271" i="2"/>
  <c r="I131" i="2"/>
  <c r="H145" i="2"/>
  <c r="I133" i="2"/>
  <c r="J133" i="2" s="1"/>
  <c r="DE133" i="2" s="1"/>
  <c r="H149" i="2"/>
  <c r="I137" i="2"/>
  <c r="J137" i="2" s="1"/>
  <c r="DE137" i="2" s="1"/>
  <c r="K124" i="2"/>
  <c r="H147" i="2"/>
  <c r="I135" i="2"/>
  <c r="J135" i="2" s="1"/>
  <c r="DE135" i="2" s="1"/>
  <c r="H146" i="2"/>
  <c r="I134" i="2"/>
  <c r="J134" i="2" s="1"/>
  <c r="DE134" i="2" s="1"/>
  <c r="G143" i="2"/>
  <c r="G271" i="2"/>
  <c r="K108" i="2"/>
  <c r="J269" i="2"/>
  <c r="K106" i="2"/>
  <c r="K107" i="2"/>
  <c r="K125" i="2"/>
  <c r="H156" i="2"/>
  <c r="I144" i="2"/>
  <c r="J144" i="2" s="1"/>
  <c r="DE144" i="2" s="1"/>
  <c r="K127" i="2"/>
  <c r="H160" i="2"/>
  <c r="I148" i="2"/>
  <c r="J148" i="2" s="1"/>
  <c r="DE148" i="2" s="1"/>
  <c r="K121" i="2"/>
  <c r="H151" i="2"/>
  <c r="I139" i="2"/>
  <c r="J139" i="2" s="1"/>
  <c r="DE139" i="2" s="1"/>
  <c r="K123" i="2"/>
  <c r="H150" i="2"/>
  <c r="I138" i="2"/>
  <c r="J138" i="2" s="1"/>
  <c r="DE138" i="2" s="1"/>
  <c r="H164" i="2"/>
  <c r="I152" i="2"/>
  <c r="J152" i="2" s="1"/>
  <c r="DE152" i="2" s="1"/>
  <c r="I270" i="2"/>
  <c r="J119" i="2"/>
  <c r="DE119" i="2" s="1"/>
  <c r="H154" i="2"/>
  <c r="I142" i="2"/>
  <c r="J142" i="2" s="1"/>
  <c r="J22" i="3" l="1"/>
  <c r="L105" i="2"/>
  <c r="J131" i="3"/>
  <c r="J151" i="3" s="1"/>
  <c r="S22" i="3"/>
  <c r="S131" i="3"/>
  <c r="S151" i="3" s="1"/>
  <c r="L213" i="2"/>
  <c r="DW268" i="2"/>
  <c r="DW108" i="2"/>
  <c r="DW109" i="2" s="1"/>
  <c r="DW110" i="2" s="1"/>
  <c r="DW111" i="2" s="1"/>
  <c r="DW112" i="2" s="1"/>
  <c r="DW113" i="2" s="1"/>
  <c r="DW114" i="2" s="1"/>
  <c r="DW115" i="2" s="1"/>
  <c r="DW116" i="2" s="1"/>
  <c r="DW117" i="2" s="1"/>
  <c r="DW118" i="2" s="1"/>
  <c r="DW119" i="2" s="1"/>
  <c r="DQ126" i="2"/>
  <c r="R261" i="2"/>
  <c r="DM22" i="2"/>
  <c r="K141" i="2"/>
  <c r="DI141" i="2" s="1"/>
  <c r="DE142" i="2"/>
  <c r="DI106" i="2"/>
  <c r="DI268" i="2" s="1"/>
  <c r="DE268" i="2"/>
  <c r="DQ141" i="2"/>
  <c r="DQ123" i="2"/>
  <c r="DI123" i="2"/>
  <c r="DQ124" i="2"/>
  <c r="DI124" i="2"/>
  <c r="DQ128" i="2"/>
  <c r="DI128" i="2"/>
  <c r="DQ122" i="2"/>
  <c r="DI122" i="2"/>
  <c r="DQ121" i="2"/>
  <c r="DI121" i="2"/>
  <c r="DQ125" i="2"/>
  <c r="DI125" i="2"/>
  <c r="DQ108" i="2"/>
  <c r="DI108" i="2"/>
  <c r="DQ127" i="2"/>
  <c r="DI127" i="2"/>
  <c r="DQ107" i="2"/>
  <c r="DI107" i="2"/>
  <c r="DQ129" i="2"/>
  <c r="DI129" i="2"/>
  <c r="CE275" i="2"/>
  <c r="CE191" i="2"/>
  <c r="I230" i="5"/>
  <c r="E230" i="5"/>
  <c r="H230" i="5"/>
  <c r="D230" i="5"/>
  <c r="J230" i="5"/>
  <c r="C230" i="5"/>
  <c r="G230" i="5"/>
  <c r="N230" i="5"/>
  <c r="F230" i="5"/>
  <c r="P230" i="5"/>
  <c r="R230" i="5"/>
  <c r="L230" i="5"/>
  <c r="M230" i="5"/>
  <c r="O230" i="5"/>
  <c r="K230" i="5"/>
  <c r="Q230" i="5"/>
  <c r="I229" i="5"/>
  <c r="E229" i="5"/>
  <c r="D229" i="5"/>
  <c r="H229" i="5"/>
  <c r="N229" i="5"/>
  <c r="C229" i="5"/>
  <c r="J229" i="5"/>
  <c r="F229" i="5"/>
  <c r="G229" i="5"/>
  <c r="P229" i="5"/>
  <c r="R229" i="5"/>
  <c r="M229" i="5"/>
  <c r="O229" i="5"/>
  <c r="Q229" i="5"/>
  <c r="K229" i="5"/>
  <c r="L229" i="5"/>
  <c r="D226" i="5"/>
  <c r="E226" i="5"/>
  <c r="I226" i="5"/>
  <c r="H226" i="5"/>
  <c r="G226" i="5"/>
  <c r="F226" i="5"/>
  <c r="N226" i="5"/>
  <c r="C226" i="5"/>
  <c r="J226" i="5"/>
  <c r="P226" i="5"/>
  <c r="R226" i="5"/>
  <c r="M226" i="5"/>
  <c r="K226" i="5"/>
  <c r="O226" i="5"/>
  <c r="Q226" i="5"/>
  <c r="L226" i="5"/>
  <c r="D223" i="5"/>
  <c r="E223" i="5"/>
  <c r="N223" i="5"/>
  <c r="I223" i="5"/>
  <c r="H223" i="5"/>
  <c r="G223" i="5"/>
  <c r="C223" i="5"/>
  <c r="J223" i="5"/>
  <c r="R223" i="5"/>
  <c r="F223" i="5"/>
  <c r="K223" i="5"/>
  <c r="L223" i="5"/>
  <c r="Q223" i="5"/>
  <c r="P223" i="5"/>
  <c r="O223" i="5"/>
  <c r="M223" i="5"/>
  <c r="D227" i="5"/>
  <c r="I227" i="5"/>
  <c r="E227" i="5"/>
  <c r="H227" i="5"/>
  <c r="J227" i="5"/>
  <c r="N227" i="5"/>
  <c r="C227" i="5"/>
  <c r="F227" i="5"/>
  <c r="G227" i="5"/>
  <c r="R227" i="5"/>
  <c r="P227" i="5"/>
  <c r="O227" i="5"/>
  <c r="L227" i="5"/>
  <c r="K227" i="5"/>
  <c r="Q227" i="5"/>
  <c r="M227" i="5"/>
  <c r="D231" i="5"/>
  <c r="I231" i="5"/>
  <c r="E231" i="5"/>
  <c r="H231" i="5"/>
  <c r="F231" i="5"/>
  <c r="J231" i="5"/>
  <c r="N231" i="5"/>
  <c r="G231" i="5"/>
  <c r="C231" i="5"/>
  <c r="R231" i="5"/>
  <c r="P231" i="5"/>
  <c r="O231" i="5"/>
  <c r="L231" i="5"/>
  <c r="Q231" i="5"/>
  <c r="K231" i="5"/>
  <c r="M231" i="5"/>
  <c r="I225" i="5"/>
  <c r="D225" i="5"/>
  <c r="H225" i="5"/>
  <c r="E225" i="5"/>
  <c r="J225" i="5"/>
  <c r="F225" i="5"/>
  <c r="N225" i="5"/>
  <c r="G225" i="5"/>
  <c r="C225" i="5"/>
  <c r="R225" i="5"/>
  <c r="P225" i="5"/>
  <c r="Q225" i="5"/>
  <c r="O225" i="5"/>
  <c r="M225" i="5"/>
  <c r="K225" i="5"/>
  <c r="L225" i="5"/>
  <c r="D232" i="5"/>
  <c r="I232" i="5"/>
  <c r="H232" i="5"/>
  <c r="E232" i="5"/>
  <c r="N232" i="5"/>
  <c r="C232" i="5"/>
  <c r="G232" i="5"/>
  <c r="F232" i="5"/>
  <c r="J232" i="5"/>
  <c r="R232" i="5"/>
  <c r="P232" i="5"/>
  <c r="L232" i="5"/>
  <c r="K232" i="5"/>
  <c r="M232" i="5"/>
  <c r="Q232" i="5"/>
  <c r="O232" i="5"/>
  <c r="E221" i="5"/>
  <c r="I221" i="5"/>
  <c r="D221" i="5"/>
  <c r="F221" i="5"/>
  <c r="J221" i="5"/>
  <c r="G221" i="5"/>
  <c r="N221" i="5"/>
  <c r="H221" i="5"/>
  <c r="C221" i="5"/>
  <c r="P221" i="5"/>
  <c r="R221" i="5"/>
  <c r="L221" i="5"/>
  <c r="K221" i="5"/>
  <c r="M221" i="5"/>
  <c r="O221" i="5"/>
  <c r="Q221" i="5"/>
  <c r="E224" i="5"/>
  <c r="I224" i="5"/>
  <c r="H224" i="5"/>
  <c r="D224" i="5"/>
  <c r="N224" i="5"/>
  <c r="G224" i="5"/>
  <c r="C224" i="5"/>
  <c r="F224" i="5"/>
  <c r="J224" i="5"/>
  <c r="P224" i="5"/>
  <c r="R224" i="5"/>
  <c r="Q224" i="5"/>
  <c r="L224" i="5"/>
  <c r="K224" i="5"/>
  <c r="O224" i="5"/>
  <c r="M224" i="5"/>
  <c r="D222" i="5"/>
  <c r="I222" i="5"/>
  <c r="H222" i="5"/>
  <c r="E222" i="5"/>
  <c r="N222" i="5"/>
  <c r="J222" i="5"/>
  <c r="G222" i="5"/>
  <c r="F222" i="5"/>
  <c r="C222" i="5"/>
  <c r="R222" i="5"/>
  <c r="P222" i="5"/>
  <c r="Q222" i="5"/>
  <c r="K222" i="5"/>
  <c r="L222" i="5"/>
  <c r="M222" i="5"/>
  <c r="O222" i="5"/>
  <c r="I228" i="5"/>
  <c r="E228" i="5"/>
  <c r="H228" i="5"/>
  <c r="D228" i="5"/>
  <c r="F228" i="5"/>
  <c r="C228" i="5"/>
  <c r="G228" i="5"/>
  <c r="N228" i="5"/>
  <c r="J228" i="5"/>
  <c r="R228" i="5"/>
  <c r="P228" i="5"/>
  <c r="Q228" i="5"/>
  <c r="M228" i="5"/>
  <c r="K228" i="5"/>
  <c r="L228" i="5"/>
  <c r="O228" i="5"/>
  <c r="K140" i="2"/>
  <c r="K133" i="2"/>
  <c r="K139" i="2"/>
  <c r="M18" i="4"/>
  <c r="BO137" i="2"/>
  <c r="M127" i="4"/>
  <c r="M147" i="4" s="1"/>
  <c r="H12" i="4"/>
  <c r="BO71" i="2"/>
  <c r="H121" i="4"/>
  <c r="H141" i="4" s="1"/>
  <c r="BU261" i="2"/>
  <c r="Q19" i="4"/>
  <c r="BO186" i="2"/>
  <c r="Q128" i="4"/>
  <c r="Q148" i="4" s="1"/>
  <c r="K268" i="2"/>
  <c r="DQ106" i="2"/>
  <c r="DQ268" i="2" s="1"/>
  <c r="BU23" i="2"/>
  <c r="BQ24" i="2"/>
  <c r="I126" i="4"/>
  <c r="W153" i="4"/>
  <c r="W172" i="4" s="1"/>
  <c r="W192" i="4" s="1"/>
  <c r="F127" i="4"/>
  <c r="F147" i="4" s="1"/>
  <c r="D146" i="4"/>
  <c r="E124" i="4"/>
  <c r="E144" i="4" s="1"/>
  <c r="L145" i="4"/>
  <c r="C152" i="4"/>
  <c r="J153" i="4"/>
  <c r="J172" i="4" s="1"/>
  <c r="J192" i="4" s="1"/>
  <c r="K144" i="4"/>
  <c r="K136" i="2"/>
  <c r="R23" i="2"/>
  <c r="DM23" i="2" s="1"/>
  <c r="T22" i="2"/>
  <c r="T261" i="2" s="1"/>
  <c r="O261" i="2"/>
  <c r="G162" i="3"/>
  <c r="G182" i="3" s="1"/>
  <c r="G161" i="3"/>
  <c r="G163" i="3"/>
  <c r="G183" i="3" s="1"/>
  <c r="G164" i="3"/>
  <c r="G184" i="3" s="1"/>
  <c r="G165" i="3"/>
  <c r="G185" i="3" s="1"/>
  <c r="G166" i="3"/>
  <c r="G186" i="3" s="1"/>
  <c r="G167" i="3"/>
  <c r="G187" i="3" s="1"/>
  <c r="G168" i="3"/>
  <c r="G188" i="3" s="1"/>
  <c r="G169" i="3"/>
  <c r="G189" i="3" s="1"/>
  <c r="G170" i="3"/>
  <c r="G190" i="3" s="1"/>
  <c r="G171" i="3"/>
  <c r="G191" i="3" s="1"/>
  <c r="C153" i="3"/>
  <c r="R153" i="3"/>
  <c r="R172" i="3" s="1"/>
  <c r="R192" i="3" s="1"/>
  <c r="G172" i="3"/>
  <c r="G192" i="3" s="1"/>
  <c r="F153" i="3"/>
  <c r="F172" i="3" s="1"/>
  <c r="F192" i="3" s="1"/>
  <c r="I153" i="3"/>
  <c r="W161" i="3"/>
  <c r="W162" i="3"/>
  <c r="W182" i="3" s="1"/>
  <c r="W163" i="3"/>
  <c r="W183" i="3" s="1"/>
  <c r="W164" i="3"/>
  <c r="W184" i="3" s="1"/>
  <c r="W165" i="3"/>
  <c r="W185" i="3" s="1"/>
  <c r="W166" i="3"/>
  <c r="W186" i="3" s="1"/>
  <c r="W167" i="3"/>
  <c r="W187" i="3" s="1"/>
  <c r="W168" i="3"/>
  <c r="W188" i="3" s="1"/>
  <c r="W169" i="3"/>
  <c r="W189" i="3" s="1"/>
  <c r="W170" i="3"/>
  <c r="W190" i="3" s="1"/>
  <c r="W171" i="3"/>
  <c r="W191" i="3" s="1"/>
  <c r="N153" i="3"/>
  <c r="N172" i="3" s="1"/>
  <c r="N192" i="3" s="1"/>
  <c r="O153" i="3"/>
  <c r="L153" i="3"/>
  <c r="L172" i="3" s="1"/>
  <c r="L192" i="3" s="1"/>
  <c r="P153" i="3"/>
  <c r="H153" i="3"/>
  <c r="H172" i="3" s="1"/>
  <c r="H192" i="3" s="1"/>
  <c r="M153" i="3"/>
  <c r="M172" i="3" s="1"/>
  <c r="M192" i="3" s="1"/>
  <c r="E153" i="3"/>
  <c r="D153" i="3"/>
  <c r="D172" i="3" s="1"/>
  <c r="D192" i="3" s="1"/>
  <c r="Q153" i="3"/>
  <c r="W172" i="3"/>
  <c r="W192" i="3" s="1"/>
  <c r="K134" i="2"/>
  <c r="K135" i="2"/>
  <c r="N24" i="2"/>
  <c r="O23" i="2"/>
  <c r="H159" i="2"/>
  <c r="I147" i="2"/>
  <c r="J147" i="2" s="1"/>
  <c r="DE147" i="2" s="1"/>
  <c r="H166" i="2"/>
  <c r="I154" i="2"/>
  <c r="J154" i="2" s="1"/>
  <c r="DE154" i="2" s="1"/>
  <c r="H176" i="2"/>
  <c r="I164" i="2"/>
  <c r="J164" i="2" s="1"/>
  <c r="DE164" i="2" s="1"/>
  <c r="K137" i="2"/>
  <c r="H163" i="2"/>
  <c r="I151" i="2"/>
  <c r="J151" i="2" s="1"/>
  <c r="DE151" i="2" s="1"/>
  <c r="H172" i="2"/>
  <c r="I160" i="2"/>
  <c r="J160" i="2" s="1"/>
  <c r="DE160" i="2" s="1"/>
  <c r="H168" i="2"/>
  <c r="I156" i="2"/>
  <c r="J156" i="2" s="1"/>
  <c r="DE156" i="2" s="1"/>
  <c r="H161" i="2"/>
  <c r="I149" i="2"/>
  <c r="J149" i="2" s="1"/>
  <c r="DE149" i="2" s="1"/>
  <c r="K120" i="2"/>
  <c r="J270" i="2"/>
  <c r="K119" i="2"/>
  <c r="K118" i="2"/>
  <c r="H162" i="2"/>
  <c r="I150" i="2"/>
  <c r="J150" i="2" s="1"/>
  <c r="H157" i="2"/>
  <c r="I145" i="2"/>
  <c r="J145" i="2" s="1"/>
  <c r="DE145" i="2" s="1"/>
  <c r="G155" i="2"/>
  <c r="G272" i="2"/>
  <c r="H155" i="2"/>
  <c r="H272" i="2"/>
  <c r="I143" i="2"/>
  <c r="H158" i="2"/>
  <c r="I146" i="2"/>
  <c r="J146" i="2" s="1"/>
  <c r="K138" i="2"/>
  <c r="I271" i="2"/>
  <c r="J131" i="2"/>
  <c r="DE131" i="2" s="1"/>
  <c r="H165" i="2"/>
  <c r="I153" i="2"/>
  <c r="J153" i="2" s="1"/>
  <c r="DE153" i="2" s="1"/>
  <c r="K11" i="3" l="1"/>
  <c r="J132" i="3"/>
  <c r="J152" i="3" s="1"/>
  <c r="L106" i="2"/>
  <c r="L268" i="2" s="1"/>
  <c r="S132" i="3"/>
  <c r="S152" i="3" s="1"/>
  <c r="L214" i="2"/>
  <c r="L277" i="2" s="1"/>
  <c r="DW120" i="2"/>
  <c r="DW121" i="2" s="1"/>
  <c r="DW122" i="2" s="1"/>
  <c r="DW123" i="2" s="1"/>
  <c r="DW124" i="2" s="1"/>
  <c r="DW125" i="2" s="1"/>
  <c r="DW126" i="2" s="1"/>
  <c r="DW127" i="2" s="1"/>
  <c r="DW128" i="2" s="1"/>
  <c r="DW129" i="2" s="1"/>
  <c r="DW130" i="2" s="1"/>
  <c r="DW131" i="2" s="1"/>
  <c r="DW269" i="2"/>
  <c r="K151" i="2"/>
  <c r="DI151" i="2" s="1"/>
  <c r="DE150" i="2"/>
  <c r="K147" i="2"/>
  <c r="DQ147" i="2" s="1"/>
  <c r="DE146" i="2"/>
  <c r="DK23" i="2"/>
  <c r="DL23" i="2"/>
  <c r="DL262" i="2" s="1"/>
  <c r="R24" i="2"/>
  <c r="DM24" i="2" s="1"/>
  <c r="DJ24" i="2"/>
  <c r="DL22" i="2"/>
  <c r="DK22" i="2"/>
  <c r="DK261" i="2" s="1"/>
  <c r="DM261" i="2"/>
  <c r="DI118" i="2"/>
  <c r="DI269" i="2" s="1"/>
  <c r="DE269" i="2"/>
  <c r="DE270" i="2"/>
  <c r="DQ133" i="2"/>
  <c r="DI133" i="2"/>
  <c r="DQ140" i="2"/>
  <c r="DI140" i="2"/>
  <c r="DQ120" i="2"/>
  <c r="DI120" i="2"/>
  <c r="DQ138" i="2"/>
  <c r="DI138" i="2"/>
  <c r="DQ137" i="2"/>
  <c r="DI137" i="2"/>
  <c r="DQ119" i="2"/>
  <c r="DI119" i="2"/>
  <c r="DQ135" i="2"/>
  <c r="DI135" i="2"/>
  <c r="DQ151" i="2"/>
  <c r="DQ134" i="2"/>
  <c r="DI134" i="2"/>
  <c r="DQ136" i="2"/>
  <c r="DI136" i="2"/>
  <c r="DQ139" i="2"/>
  <c r="DI139" i="2"/>
  <c r="H233" i="5"/>
  <c r="H236" i="5" s="1"/>
  <c r="L233" i="5"/>
  <c r="L236" i="5" s="1"/>
  <c r="CE276" i="2"/>
  <c r="CE203" i="2"/>
  <c r="Q233" i="5"/>
  <c r="Q236" i="5" s="1"/>
  <c r="F233" i="5"/>
  <c r="F236" i="5" s="1"/>
  <c r="O233" i="5"/>
  <c r="O236" i="5" s="1"/>
  <c r="R233" i="5"/>
  <c r="R236" i="5" s="1"/>
  <c r="N233" i="5"/>
  <c r="N236" i="5" s="1"/>
  <c r="D233" i="5"/>
  <c r="D236" i="5" s="1"/>
  <c r="M233" i="5"/>
  <c r="M236" i="5" s="1"/>
  <c r="P233" i="5"/>
  <c r="P236" i="5" s="1"/>
  <c r="G233" i="5"/>
  <c r="G236" i="5" s="1"/>
  <c r="I233" i="5"/>
  <c r="I236" i="5" s="1"/>
  <c r="K233" i="5"/>
  <c r="K236" i="5" s="1"/>
  <c r="C233" i="5"/>
  <c r="J233" i="5"/>
  <c r="J236" i="5" s="1"/>
  <c r="E233" i="5"/>
  <c r="E236" i="5" s="1"/>
  <c r="K153" i="2"/>
  <c r="BO138" i="2"/>
  <c r="M19" i="4"/>
  <c r="M128" i="4"/>
  <c r="M148" i="4" s="1"/>
  <c r="H13" i="4"/>
  <c r="BO72" i="2"/>
  <c r="H122" i="4"/>
  <c r="H142" i="4" s="1"/>
  <c r="Q20" i="4"/>
  <c r="BO187" i="2"/>
  <c r="Q129" i="4"/>
  <c r="Q149" i="4" s="1"/>
  <c r="K269" i="2"/>
  <c r="DQ118" i="2"/>
  <c r="DQ269" i="2" s="1"/>
  <c r="BQ25" i="2"/>
  <c r="BU24" i="2"/>
  <c r="C52" i="3"/>
  <c r="C53" i="3" s="1"/>
  <c r="C54" i="3" s="1"/>
  <c r="F128" i="4"/>
  <c r="F148" i="4" s="1"/>
  <c r="J161" i="4"/>
  <c r="J162" i="4"/>
  <c r="J182" i="4" s="1"/>
  <c r="J163" i="4"/>
  <c r="J183" i="4" s="1"/>
  <c r="J164" i="4"/>
  <c r="J184" i="4" s="1"/>
  <c r="J165" i="4"/>
  <c r="J185" i="4" s="1"/>
  <c r="J166" i="4"/>
  <c r="J186" i="4" s="1"/>
  <c r="J167" i="4"/>
  <c r="J187" i="4" s="1"/>
  <c r="J168" i="4"/>
  <c r="J188" i="4" s="1"/>
  <c r="J169" i="4"/>
  <c r="J189" i="4" s="1"/>
  <c r="J170" i="4"/>
  <c r="J190" i="4" s="1"/>
  <c r="J171" i="4"/>
  <c r="J191" i="4" s="1"/>
  <c r="L146" i="4"/>
  <c r="D147" i="4"/>
  <c r="K145" i="4"/>
  <c r="E125" i="4"/>
  <c r="E145" i="4" s="1"/>
  <c r="E126" i="4"/>
  <c r="C153" i="4"/>
  <c r="C172" i="4" s="1"/>
  <c r="C192" i="4" s="1"/>
  <c r="W161" i="4"/>
  <c r="W162" i="4"/>
  <c r="W182" i="4" s="1"/>
  <c r="W163" i="4"/>
  <c r="W183" i="4" s="1"/>
  <c r="W164" i="4"/>
  <c r="W184" i="4" s="1"/>
  <c r="W165" i="4"/>
  <c r="W185" i="4" s="1"/>
  <c r="W166" i="4"/>
  <c r="W186" i="4" s="1"/>
  <c r="W167" i="4"/>
  <c r="W187" i="4" s="1"/>
  <c r="W168" i="4"/>
  <c r="W188" i="4" s="1"/>
  <c r="W169" i="4"/>
  <c r="W189" i="4" s="1"/>
  <c r="W170" i="4"/>
  <c r="W190" i="4" s="1"/>
  <c r="W171" i="4"/>
  <c r="W191" i="4" s="1"/>
  <c r="I127" i="4"/>
  <c r="T23" i="2"/>
  <c r="Q161" i="3"/>
  <c r="Q162" i="3"/>
  <c r="Q182" i="3" s="1"/>
  <c r="Q163" i="3"/>
  <c r="Q183" i="3" s="1"/>
  <c r="Q164" i="3"/>
  <c r="Q184" i="3" s="1"/>
  <c r="Q165" i="3"/>
  <c r="Q185" i="3" s="1"/>
  <c r="Q166" i="3"/>
  <c r="Q186" i="3" s="1"/>
  <c r="Q167" i="3"/>
  <c r="Q187" i="3" s="1"/>
  <c r="Q168" i="3"/>
  <c r="Q188" i="3" s="1"/>
  <c r="Q169" i="3"/>
  <c r="Q189" i="3" s="1"/>
  <c r="Q170" i="3"/>
  <c r="Q190" i="3" s="1"/>
  <c r="Q171" i="3"/>
  <c r="Q191" i="3" s="1"/>
  <c r="E161" i="3"/>
  <c r="E162" i="3"/>
  <c r="E182" i="3" s="1"/>
  <c r="E163" i="3"/>
  <c r="E183" i="3" s="1"/>
  <c r="E164" i="3"/>
  <c r="E184" i="3" s="1"/>
  <c r="E165" i="3"/>
  <c r="E185" i="3" s="1"/>
  <c r="E166" i="3"/>
  <c r="E186" i="3" s="1"/>
  <c r="E167" i="3"/>
  <c r="E187" i="3" s="1"/>
  <c r="E168" i="3"/>
  <c r="E188" i="3" s="1"/>
  <c r="E169" i="3"/>
  <c r="E189" i="3" s="1"/>
  <c r="E170" i="3"/>
  <c r="E190" i="3" s="1"/>
  <c r="E171" i="3"/>
  <c r="E191" i="3" s="1"/>
  <c r="P161" i="3"/>
  <c r="P162" i="3"/>
  <c r="P182" i="3" s="1"/>
  <c r="P163" i="3"/>
  <c r="P183" i="3" s="1"/>
  <c r="P164" i="3"/>
  <c r="P184" i="3" s="1"/>
  <c r="P165" i="3"/>
  <c r="P185" i="3" s="1"/>
  <c r="P166" i="3"/>
  <c r="P186" i="3" s="1"/>
  <c r="P167" i="3"/>
  <c r="P187" i="3" s="1"/>
  <c r="P168" i="3"/>
  <c r="P188" i="3" s="1"/>
  <c r="P169" i="3"/>
  <c r="P189" i="3" s="1"/>
  <c r="P170" i="3"/>
  <c r="P190" i="3" s="1"/>
  <c r="P171" i="3"/>
  <c r="P191" i="3" s="1"/>
  <c r="W173" i="3"/>
  <c r="W181" i="3"/>
  <c r="W193" i="3" s="1"/>
  <c r="C161" i="3"/>
  <c r="C162" i="3"/>
  <c r="C182" i="3" s="1"/>
  <c r="C163" i="3"/>
  <c r="C183" i="3" s="1"/>
  <c r="C164" i="3"/>
  <c r="C184" i="3" s="1"/>
  <c r="C165" i="3"/>
  <c r="C185" i="3" s="1"/>
  <c r="C166" i="3"/>
  <c r="C186" i="3" s="1"/>
  <c r="C167" i="3"/>
  <c r="C187" i="3" s="1"/>
  <c r="C168" i="3"/>
  <c r="C188" i="3" s="1"/>
  <c r="C169" i="3"/>
  <c r="C189" i="3" s="1"/>
  <c r="C170" i="3"/>
  <c r="C190" i="3" s="1"/>
  <c r="C171" i="3"/>
  <c r="C191" i="3" s="1"/>
  <c r="L161" i="3"/>
  <c r="L162" i="3"/>
  <c r="L182" i="3" s="1"/>
  <c r="L163" i="3"/>
  <c r="L183" i="3" s="1"/>
  <c r="L164" i="3"/>
  <c r="L184" i="3" s="1"/>
  <c r="L165" i="3"/>
  <c r="L185" i="3" s="1"/>
  <c r="L166" i="3"/>
  <c r="L186" i="3" s="1"/>
  <c r="L167" i="3"/>
  <c r="L187" i="3" s="1"/>
  <c r="L168" i="3"/>
  <c r="L188" i="3" s="1"/>
  <c r="L169" i="3"/>
  <c r="L189" i="3" s="1"/>
  <c r="L170" i="3"/>
  <c r="L190" i="3" s="1"/>
  <c r="L171" i="3"/>
  <c r="L191" i="3" s="1"/>
  <c r="Q172" i="3"/>
  <c r="Q192" i="3" s="1"/>
  <c r="E172" i="3"/>
  <c r="E192" i="3" s="1"/>
  <c r="P172" i="3"/>
  <c r="P192" i="3" s="1"/>
  <c r="O161" i="3"/>
  <c r="O162" i="3"/>
  <c r="O182" i="3" s="1"/>
  <c r="O163" i="3"/>
  <c r="O183" i="3" s="1"/>
  <c r="O164" i="3"/>
  <c r="O184" i="3" s="1"/>
  <c r="O165" i="3"/>
  <c r="O185" i="3" s="1"/>
  <c r="O166" i="3"/>
  <c r="O186" i="3" s="1"/>
  <c r="O167" i="3"/>
  <c r="O187" i="3" s="1"/>
  <c r="O168" i="3"/>
  <c r="O188" i="3" s="1"/>
  <c r="O169" i="3"/>
  <c r="O189" i="3" s="1"/>
  <c r="O170" i="3"/>
  <c r="O190" i="3" s="1"/>
  <c r="O171" i="3"/>
  <c r="O191" i="3" s="1"/>
  <c r="I161" i="3"/>
  <c r="I162" i="3"/>
  <c r="I182" i="3" s="1"/>
  <c r="I163" i="3"/>
  <c r="I183" i="3" s="1"/>
  <c r="I164" i="3"/>
  <c r="I184" i="3" s="1"/>
  <c r="I165" i="3"/>
  <c r="I185" i="3" s="1"/>
  <c r="I166" i="3"/>
  <c r="I186" i="3" s="1"/>
  <c r="I167" i="3"/>
  <c r="I187" i="3" s="1"/>
  <c r="I168" i="3"/>
  <c r="I188" i="3" s="1"/>
  <c r="I169" i="3"/>
  <c r="I189" i="3" s="1"/>
  <c r="I170" i="3"/>
  <c r="I190" i="3" s="1"/>
  <c r="I171" i="3"/>
  <c r="I191" i="3" s="1"/>
  <c r="C172" i="3"/>
  <c r="C192" i="3" s="1"/>
  <c r="G173" i="3"/>
  <c r="G181" i="3"/>
  <c r="F161" i="3"/>
  <c r="F162" i="3"/>
  <c r="F182" i="3" s="1"/>
  <c r="F163" i="3"/>
  <c r="F183" i="3" s="1"/>
  <c r="F164" i="3"/>
  <c r="F184" i="3" s="1"/>
  <c r="F165" i="3"/>
  <c r="F185" i="3" s="1"/>
  <c r="F166" i="3"/>
  <c r="F186" i="3" s="1"/>
  <c r="F167" i="3"/>
  <c r="F187" i="3" s="1"/>
  <c r="F168" i="3"/>
  <c r="F188" i="3" s="1"/>
  <c r="F169" i="3"/>
  <c r="F189" i="3" s="1"/>
  <c r="F170" i="3"/>
  <c r="F190" i="3" s="1"/>
  <c r="F171" i="3"/>
  <c r="F191" i="3" s="1"/>
  <c r="D161" i="3"/>
  <c r="D162" i="3"/>
  <c r="D182" i="3" s="1"/>
  <c r="D163" i="3"/>
  <c r="D183" i="3" s="1"/>
  <c r="D164" i="3"/>
  <c r="D184" i="3" s="1"/>
  <c r="D165" i="3"/>
  <c r="D185" i="3" s="1"/>
  <c r="D166" i="3"/>
  <c r="D186" i="3" s="1"/>
  <c r="D167" i="3"/>
  <c r="D187" i="3" s="1"/>
  <c r="D168" i="3"/>
  <c r="D188" i="3" s="1"/>
  <c r="D169" i="3"/>
  <c r="D189" i="3" s="1"/>
  <c r="D170" i="3"/>
  <c r="D190" i="3" s="1"/>
  <c r="D171" i="3"/>
  <c r="D191" i="3" s="1"/>
  <c r="M161" i="3"/>
  <c r="M162" i="3"/>
  <c r="M182" i="3" s="1"/>
  <c r="M163" i="3"/>
  <c r="M183" i="3" s="1"/>
  <c r="M164" i="3"/>
  <c r="M184" i="3" s="1"/>
  <c r="M165" i="3"/>
  <c r="M185" i="3" s="1"/>
  <c r="M166" i="3"/>
  <c r="M186" i="3" s="1"/>
  <c r="M167" i="3"/>
  <c r="M187" i="3" s="1"/>
  <c r="M168" i="3"/>
  <c r="M188" i="3" s="1"/>
  <c r="M169" i="3"/>
  <c r="M189" i="3" s="1"/>
  <c r="M170" i="3"/>
  <c r="M190" i="3" s="1"/>
  <c r="M171" i="3"/>
  <c r="M191" i="3" s="1"/>
  <c r="H161" i="3"/>
  <c r="H162" i="3"/>
  <c r="H182" i="3" s="1"/>
  <c r="H163" i="3"/>
  <c r="H183" i="3" s="1"/>
  <c r="H164" i="3"/>
  <c r="H184" i="3" s="1"/>
  <c r="H165" i="3"/>
  <c r="H185" i="3" s="1"/>
  <c r="H166" i="3"/>
  <c r="H186" i="3" s="1"/>
  <c r="H167" i="3"/>
  <c r="H187" i="3" s="1"/>
  <c r="H168" i="3"/>
  <c r="H188" i="3" s="1"/>
  <c r="H169" i="3"/>
  <c r="H189" i="3" s="1"/>
  <c r="H170" i="3"/>
  <c r="H190" i="3" s="1"/>
  <c r="H171" i="3"/>
  <c r="H191" i="3" s="1"/>
  <c r="O172" i="3"/>
  <c r="O192" i="3" s="1"/>
  <c r="N161" i="3"/>
  <c r="N162" i="3"/>
  <c r="N182" i="3" s="1"/>
  <c r="N163" i="3"/>
  <c r="N183" i="3" s="1"/>
  <c r="N164" i="3"/>
  <c r="N184" i="3" s="1"/>
  <c r="N165" i="3"/>
  <c r="N185" i="3" s="1"/>
  <c r="N166" i="3"/>
  <c r="N186" i="3" s="1"/>
  <c r="N167" i="3"/>
  <c r="N187" i="3" s="1"/>
  <c r="N168" i="3"/>
  <c r="N188" i="3" s="1"/>
  <c r="N169" i="3"/>
  <c r="N189" i="3" s="1"/>
  <c r="N170" i="3"/>
  <c r="N190" i="3" s="1"/>
  <c r="N171" i="3"/>
  <c r="N191" i="3" s="1"/>
  <c r="I172" i="3"/>
  <c r="I192" i="3" s="1"/>
  <c r="R161" i="3"/>
  <c r="R162" i="3"/>
  <c r="R182" i="3" s="1"/>
  <c r="R163" i="3"/>
  <c r="R183" i="3" s="1"/>
  <c r="R164" i="3"/>
  <c r="R184" i="3" s="1"/>
  <c r="R165" i="3"/>
  <c r="R185" i="3" s="1"/>
  <c r="R166" i="3"/>
  <c r="R186" i="3" s="1"/>
  <c r="R167" i="3"/>
  <c r="R187" i="3" s="1"/>
  <c r="R168" i="3"/>
  <c r="R188" i="3" s="1"/>
  <c r="R169" i="3"/>
  <c r="R189" i="3" s="1"/>
  <c r="R170" i="3"/>
  <c r="R190" i="3" s="1"/>
  <c r="R171" i="3"/>
  <c r="R191" i="3" s="1"/>
  <c r="O24" i="2"/>
  <c r="T24" i="2" s="1"/>
  <c r="N25" i="2"/>
  <c r="K146" i="2"/>
  <c r="K132" i="2"/>
  <c r="J271" i="2"/>
  <c r="K130" i="2"/>
  <c r="K131" i="2"/>
  <c r="H170" i="2"/>
  <c r="I158" i="2"/>
  <c r="J158" i="2" s="1"/>
  <c r="DE158" i="2" s="1"/>
  <c r="H169" i="2"/>
  <c r="I157" i="2"/>
  <c r="J157" i="2" s="1"/>
  <c r="DE157" i="2" s="1"/>
  <c r="K150" i="2"/>
  <c r="H178" i="2"/>
  <c r="I166" i="2"/>
  <c r="J166" i="2" s="1"/>
  <c r="DE166" i="2" s="1"/>
  <c r="H167" i="2"/>
  <c r="H273" i="2"/>
  <c r="I155" i="2"/>
  <c r="K270" i="2"/>
  <c r="H180" i="2"/>
  <c r="I168" i="2"/>
  <c r="J168" i="2" s="1"/>
  <c r="DE168" i="2" s="1"/>
  <c r="K145" i="2"/>
  <c r="I272" i="2"/>
  <c r="J143" i="2"/>
  <c r="DE143" i="2" s="1"/>
  <c r="G167" i="2"/>
  <c r="G273" i="2"/>
  <c r="H173" i="2"/>
  <c r="I161" i="2"/>
  <c r="J161" i="2" s="1"/>
  <c r="DE161" i="2" s="1"/>
  <c r="H184" i="2"/>
  <c r="I172" i="2"/>
  <c r="J172" i="2" s="1"/>
  <c r="DE172" i="2" s="1"/>
  <c r="K148" i="2"/>
  <c r="H177" i="2"/>
  <c r="I165" i="2"/>
  <c r="J165" i="2" s="1"/>
  <c r="DE165" i="2" s="1"/>
  <c r="H175" i="2"/>
  <c r="I163" i="2"/>
  <c r="J163" i="2" s="1"/>
  <c r="DE163" i="2" s="1"/>
  <c r="K149" i="2"/>
  <c r="H174" i="2"/>
  <c r="I162" i="2"/>
  <c r="J162" i="2" s="1"/>
  <c r="DE162" i="2" s="1"/>
  <c r="K152" i="2"/>
  <c r="H188" i="2"/>
  <c r="I176" i="2"/>
  <c r="J176" i="2" s="1"/>
  <c r="DE176" i="2" s="1"/>
  <c r="H171" i="2"/>
  <c r="I159" i="2"/>
  <c r="J159" i="2" s="1"/>
  <c r="DE159" i="2" s="1"/>
  <c r="J153" i="3" l="1"/>
  <c r="K12" i="3"/>
  <c r="K121" i="3"/>
  <c r="K141" i="3" s="1"/>
  <c r="L107" i="2"/>
  <c r="S153" i="3"/>
  <c r="L215" i="2"/>
  <c r="T121" i="3"/>
  <c r="T141" i="3" s="1"/>
  <c r="DW270" i="2"/>
  <c r="DW132" i="2"/>
  <c r="DW133" i="2" s="1"/>
  <c r="DW134" i="2" s="1"/>
  <c r="DW135" i="2" s="1"/>
  <c r="DW136" i="2" s="1"/>
  <c r="DW137" i="2" s="1"/>
  <c r="DW138" i="2" s="1"/>
  <c r="DW139" i="2" s="1"/>
  <c r="DW140" i="2" s="1"/>
  <c r="DW141" i="2" s="1"/>
  <c r="DW142" i="2" s="1"/>
  <c r="DW143" i="2" s="1"/>
  <c r="DI147" i="2"/>
  <c r="R25" i="2"/>
  <c r="DM25" i="2" s="1"/>
  <c r="DJ25" i="2"/>
  <c r="DL24" i="2"/>
  <c r="DK24" i="2"/>
  <c r="DQ145" i="2"/>
  <c r="DI145" i="2"/>
  <c r="DQ153" i="2"/>
  <c r="DI153" i="2"/>
  <c r="DQ132" i="2"/>
  <c r="DI132" i="2"/>
  <c r="DQ150" i="2"/>
  <c r="DI150" i="2"/>
  <c r="DQ149" i="2"/>
  <c r="DI149" i="2"/>
  <c r="DQ131" i="2"/>
  <c r="DI131" i="2"/>
  <c r="DQ146" i="2"/>
  <c r="DI146" i="2"/>
  <c r="DQ152" i="2"/>
  <c r="DI152" i="2"/>
  <c r="DQ148" i="2"/>
  <c r="DI148" i="2"/>
  <c r="DQ130" i="2"/>
  <c r="DQ270" i="2" s="1"/>
  <c r="DI130" i="2"/>
  <c r="CE215" i="2"/>
  <c r="CE277" i="2"/>
  <c r="K160" i="2"/>
  <c r="Y233" i="5"/>
  <c r="C236" i="5"/>
  <c r="M20" i="4"/>
  <c r="BO139" i="2"/>
  <c r="M129" i="4"/>
  <c r="M149" i="4" s="1"/>
  <c r="H14" i="4"/>
  <c r="BO73" i="2"/>
  <c r="H123" i="4"/>
  <c r="H143" i="4" s="1"/>
  <c r="Q21" i="4"/>
  <c r="BO188" i="2"/>
  <c r="Q130" i="4"/>
  <c r="Q150" i="4" s="1"/>
  <c r="K164" i="2"/>
  <c r="BU25" i="2"/>
  <c r="BQ26" i="2"/>
  <c r="E146" i="4"/>
  <c r="I128" i="4"/>
  <c r="W173" i="4"/>
  <c r="W181" i="4"/>
  <c r="W193" i="4" s="1"/>
  <c r="J173" i="4"/>
  <c r="J181" i="4"/>
  <c r="D148" i="4"/>
  <c r="L147" i="4"/>
  <c r="C161" i="4"/>
  <c r="C162" i="4"/>
  <c r="C182" i="4" s="1"/>
  <c r="C163" i="4"/>
  <c r="C183" i="4" s="1"/>
  <c r="C164" i="4"/>
  <c r="C184" i="4" s="1"/>
  <c r="C165" i="4"/>
  <c r="C185" i="4" s="1"/>
  <c r="C166" i="4"/>
  <c r="C186" i="4" s="1"/>
  <c r="C167" i="4"/>
  <c r="C187" i="4" s="1"/>
  <c r="C168" i="4"/>
  <c r="C188" i="4" s="1"/>
  <c r="C169" i="4"/>
  <c r="C189" i="4" s="1"/>
  <c r="C170" i="4"/>
  <c r="C190" i="4" s="1"/>
  <c r="C171" i="4"/>
  <c r="C191" i="4" s="1"/>
  <c r="K146" i="4"/>
  <c r="F129" i="4"/>
  <c r="F149" i="4" s="1"/>
  <c r="K157" i="2"/>
  <c r="O173" i="3"/>
  <c r="O181" i="3"/>
  <c r="L181" i="3"/>
  <c r="L173" i="3"/>
  <c r="Q181" i="3"/>
  <c r="Q173" i="3"/>
  <c r="D181" i="3"/>
  <c r="D173" i="3"/>
  <c r="G194" i="3"/>
  <c r="G193" i="3"/>
  <c r="G201" i="3" s="1"/>
  <c r="I181" i="3"/>
  <c r="I173" i="3"/>
  <c r="E181" i="3"/>
  <c r="E173" i="3"/>
  <c r="H181" i="3"/>
  <c r="H173" i="3"/>
  <c r="C173" i="3"/>
  <c r="C181" i="3"/>
  <c r="P181" i="3"/>
  <c r="P173" i="3"/>
  <c r="R173" i="3"/>
  <c r="R181" i="3"/>
  <c r="N173" i="3"/>
  <c r="N181" i="3"/>
  <c r="M181" i="3"/>
  <c r="M173" i="3"/>
  <c r="F173" i="3"/>
  <c r="F181" i="3"/>
  <c r="K163" i="2"/>
  <c r="N26" i="2"/>
  <c r="DJ26" i="2" s="1"/>
  <c r="O25" i="2"/>
  <c r="T25" i="2" s="1"/>
  <c r="G179" i="2"/>
  <c r="G274" i="2"/>
  <c r="I273" i="2"/>
  <c r="J155" i="2"/>
  <c r="DE155" i="2" s="1"/>
  <c r="H190" i="2"/>
  <c r="I178" i="2"/>
  <c r="J178" i="2" s="1"/>
  <c r="DE178" i="2" s="1"/>
  <c r="K159" i="2"/>
  <c r="H196" i="2"/>
  <c r="I184" i="2"/>
  <c r="J184" i="2" s="1"/>
  <c r="DE184" i="2" s="1"/>
  <c r="H182" i="2"/>
  <c r="I170" i="2"/>
  <c r="J170" i="2" s="1"/>
  <c r="DE170" i="2" s="1"/>
  <c r="K161" i="2"/>
  <c r="K162" i="2"/>
  <c r="J272" i="2"/>
  <c r="K144" i="2"/>
  <c r="K142" i="2"/>
  <c r="DE271" i="2" s="1"/>
  <c r="K143" i="2"/>
  <c r="H192" i="2"/>
  <c r="I180" i="2"/>
  <c r="J180" i="2" s="1"/>
  <c r="DE180" i="2" s="1"/>
  <c r="H179" i="2"/>
  <c r="H274" i="2"/>
  <c r="I167" i="2"/>
  <c r="K158" i="2"/>
  <c r="H183" i="2"/>
  <c r="I171" i="2"/>
  <c r="J171" i="2" s="1"/>
  <c r="DE171" i="2" s="1"/>
  <c r="H189" i="2"/>
  <c r="I177" i="2"/>
  <c r="J177" i="2" s="1"/>
  <c r="DE177" i="2" s="1"/>
  <c r="H200" i="2"/>
  <c r="I188" i="2"/>
  <c r="J188" i="2" s="1"/>
  <c r="DE188" i="2" s="1"/>
  <c r="H186" i="2"/>
  <c r="I174" i="2"/>
  <c r="J174" i="2" s="1"/>
  <c r="DE174" i="2" s="1"/>
  <c r="H187" i="2"/>
  <c r="I175" i="2"/>
  <c r="J175" i="2" s="1"/>
  <c r="DE175" i="2" s="1"/>
  <c r="K165" i="2"/>
  <c r="H185" i="2"/>
  <c r="I173" i="2"/>
  <c r="J173" i="2" s="1"/>
  <c r="DE173" i="2" s="1"/>
  <c r="H181" i="2"/>
  <c r="I169" i="2"/>
  <c r="J169" i="2" s="1"/>
  <c r="DE169" i="2" s="1"/>
  <c r="DW271" i="2" l="1"/>
  <c r="J162" i="3"/>
  <c r="J182" i="3" s="1"/>
  <c r="J166" i="3"/>
  <c r="J186" i="3" s="1"/>
  <c r="J170" i="3"/>
  <c r="J190" i="3" s="1"/>
  <c r="J164" i="3"/>
  <c r="J184" i="3" s="1"/>
  <c r="J163" i="3"/>
  <c r="J183" i="3" s="1"/>
  <c r="J167" i="3"/>
  <c r="J187" i="3" s="1"/>
  <c r="J171" i="3"/>
  <c r="J191" i="3" s="1"/>
  <c r="J168" i="3"/>
  <c r="J188" i="3" s="1"/>
  <c r="J161" i="3"/>
  <c r="J165" i="3"/>
  <c r="J185" i="3" s="1"/>
  <c r="J169" i="3"/>
  <c r="J189" i="3" s="1"/>
  <c r="K13" i="3"/>
  <c r="L108" i="2"/>
  <c r="K122" i="3"/>
  <c r="K142" i="3" s="1"/>
  <c r="J172" i="3"/>
  <c r="J192" i="3" s="1"/>
  <c r="S164" i="3"/>
  <c r="S184" i="3" s="1"/>
  <c r="S168" i="3"/>
  <c r="S188" i="3" s="1"/>
  <c r="S166" i="3"/>
  <c r="S186" i="3" s="1"/>
  <c r="S162" i="3"/>
  <c r="S182" i="3" s="1"/>
  <c r="S165" i="3"/>
  <c r="S185" i="3" s="1"/>
  <c r="S169" i="3"/>
  <c r="S189" i="3" s="1"/>
  <c r="S161" i="3"/>
  <c r="S170" i="3"/>
  <c r="S190" i="3" s="1"/>
  <c r="S163" i="3"/>
  <c r="S183" i="3" s="1"/>
  <c r="S167" i="3"/>
  <c r="S187" i="3" s="1"/>
  <c r="S171" i="3"/>
  <c r="S191" i="3" s="1"/>
  <c r="T122" i="3"/>
  <c r="T142" i="3" s="1"/>
  <c r="L216" i="2"/>
  <c r="S172" i="3"/>
  <c r="S192" i="3" s="1"/>
  <c r="DW144" i="2"/>
  <c r="DW145" i="2" s="1"/>
  <c r="DW146" i="2" s="1"/>
  <c r="DW147" i="2" s="1"/>
  <c r="DW148" i="2" s="1"/>
  <c r="DW149" i="2" s="1"/>
  <c r="DW150" i="2" s="1"/>
  <c r="DW151" i="2" s="1"/>
  <c r="DW152" i="2" s="1"/>
  <c r="DW153" i="2" s="1"/>
  <c r="DW154" i="2" s="1"/>
  <c r="DW155" i="2" s="1"/>
  <c r="DL25" i="2"/>
  <c r="DK25" i="2"/>
  <c r="DI270" i="2"/>
  <c r="DQ165" i="2"/>
  <c r="DI165" i="2"/>
  <c r="DQ158" i="2"/>
  <c r="DI158" i="2"/>
  <c r="DQ144" i="2"/>
  <c r="DI144" i="2"/>
  <c r="DQ159" i="2"/>
  <c r="DI159" i="2"/>
  <c r="DQ157" i="2"/>
  <c r="DI157" i="2"/>
  <c r="DQ160" i="2"/>
  <c r="DI160" i="2"/>
  <c r="DQ143" i="2"/>
  <c r="DI143" i="2"/>
  <c r="DQ162" i="2"/>
  <c r="DI162" i="2"/>
  <c r="DQ163" i="2"/>
  <c r="DI163" i="2"/>
  <c r="DQ142" i="2"/>
  <c r="DQ271" i="2" s="1"/>
  <c r="DI142" i="2"/>
  <c r="DQ161" i="2"/>
  <c r="DI161" i="2"/>
  <c r="DQ164" i="2"/>
  <c r="DI164" i="2"/>
  <c r="CE278" i="2"/>
  <c r="CE227" i="2"/>
  <c r="Y236" i="5"/>
  <c r="AC204" i="5" s="1"/>
  <c r="M130" i="4"/>
  <c r="M21" i="4"/>
  <c r="BO140" i="2"/>
  <c r="H15" i="4"/>
  <c r="BO74" i="2"/>
  <c r="H124" i="4"/>
  <c r="H144" i="4" s="1"/>
  <c r="K271" i="2"/>
  <c r="BO189" i="2"/>
  <c r="Q22" i="4"/>
  <c r="Q131" i="4"/>
  <c r="Q151" i="4" s="1"/>
  <c r="K173" i="2"/>
  <c r="BU26" i="2"/>
  <c r="BQ27" i="2"/>
  <c r="L148" i="4"/>
  <c r="I129" i="4"/>
  <c r="C173" i="4"/>
  <c r="C181" i="4"/>
  <c r="D149" i="4"/>
  <c r="J193" i="4"/>
  <c r="J201" i="4" s="1"/>
  <c r="J194" i="4"/>
  <c r="M150" i="4"/>
  <c r="E147" i="4"/>
  <c r="F130" i="4"/>
  <c r="F150" i="4" s="1"/>
  <c r="K147" i="4"/>
  <c r="K170" i="2"/>
  <c r="R26" i="2"/>
  <c r="DM26" i="2" s="1"/>
  <c r="F194" i="3"/>
  <c r="F193" i="3"/>
  <c r="C194" i="3"/>
  <c r="C193" i="3"/>
  <c r="C201" i="3" s="1"/>
  <c r="D193" i="3"/>
  <c r="D201" i="3" s="1"/>
  <c r="D194" i="3"/>
  <c r="N194" i="3"/>
  <c r="N193" i="3"/>
  <c r="R194" i="3"/>
  <c r="R193" i="3"/>
  <c r="I194" i="3"/>
  <c r="I193" i="3"/>
  <c r="I201" i="3" s="1"/>
  <c r="Q194" i="3"/>
  <c r="Q193" i="3"/>
  <c r="Q201" i="3" s="1"/>
  <c r="O194" i="3"/>
  <c r="O193" i="3"/>
  <c r="O201" i="3" s="1"/>
  <c r="H193" i="3"/>
  <c r="H201" i="3" s="1"/>
  <c r="H194" i="3"/>
  <c r="G203" i="3"/>
  <c r="G212" i="3"/>
  <c r="G202" i="3"/>
  <c r="G208" i="3"/>
  <c r="G205" i="3"/>
  <c r="G209" i="3"/>
  <c r="G204" i="3"/>
  <c r="G206" i="3"/>
  <c r="G211" i="3"/>
  <c r="G210" i="3"/>
  <c r="G207" i="3"/>
  <c r="L193" i="3"/>
  <c r="L201" i="3" s="1"/>
  <c r="L194" i="3"/>
  <c r="M194" i="3"/>
  <c r="M193" i="3"/>
  <c r="M201" i="3" s="1"/>
  <c r="P193" i="3"/>
  <c r="P194" i="3"/>
  <c r="E194" i="3"/>
  <c r="E193" i="3"/>
  <c r="O26" i="2"/>
  <c r="N27" i="2"/>
  <c r="H197" i="2"/>
  <c r="I185" i="2"/>
  <c r="J185" i="2" s="1"/>
  <c r="DE185" i="2" s="1"/>
  <c r="K175" i="2"/>
  <c r="K169" i="2"/>
  <c r="H195" i="2"/>
  <c r="I183" i="2"/>
  <c r="J183" i="2" s="1"/>
  <c r="H194" i="2"/>
  <c r="I182" i="2"/>
  <c r="J182" i="2" s="1"/>
  <c r="DE182" i="2" s="1"/>
  <c r="H198" i="2"/>
  <c r="I186" i="2"/>
  <c r="J186" i="2" s="1"/>
  <c r="DE186" i="2" s="1"/>
  <c r="K176" i="2"/>
  <c r="H201" i="2"/>
  <c r="I189" i="2"/>
  <c r="J189" i="2" s="1"/>
  <c r="DE189" i="2" s="1"/>
  <c r="K177" i="2"/>
  <c r="H208" i="2"/>
  <c r="I196" i="2"/>
  <c r="J196" i="2" s="1"/>
  <c r="DE196" i="2" s="1"/>
  <c r="K156" i="2"/>
  <c r="J273" i="2"/>
  <c r="K155" i="2"/>
  <c r="K154" i="2"/>
  <c r="H193" i="2"/>
  <c r="I181" i="2"/>
  <c r="J181" i="2" s="1"/>
  <c r="DE181" i="2" s="1"/>
  <c r="H191" i="2"/>
  <c r="H275" i="2"/>
  <c r="I179" i="2"/>
  <c r="H202" i="2"/>
  <c r="I190" i="2"/>
  <c r="J190" i="2" s="1"/>
  <c r="DE190" i="2" s="1"/>
  <c r="K174" i="2"/>
  <c r="H199" i="2"/>
  <c r="I187" i="2"/>
  <c r="J187" i="2" s="1"/>
  <c r="DE187" i="2" s="1"/>
  <c r="H212" i="2"/>
  <c r="I200" i="2"/>
  <c r="J200" i="2" s="1"/>
  <c r="DE200" i="2" s="1"/>
  <c r="K172" i="2"/>
  <c r="I274" i="2"/>
  <c r="J167" i="2"/>
  <c r="DE167" i="2" s="1"/>
  <c r="H204" i="2"/>
  <c r="I192" i="2"/>
  <c r="J192" i="2" s="1"/>
  <c r="DE192" i="2" s="1"/>
  <c r="K171" i="2"/>
  <c r="G191" i="2"/>
  <c r="G275" i="2"/>
  <c r="J181" i="3" l="1"/>
  <c r="J173" i="3"/>
  <c r="K14" i="3"/>
  <c r="L109" i="2"/>
  <c r="K123" i="3"/>
  <c r="K143" i="3" s="1"/>
  <c r="S173" i="3"/>
  <c r="S181" i="3"/>
  <c r="S193" i="3" s="1"/>
  <c r="T123" i="3"/>
  <c r="T143" i="3" s="1"/>
  <c r="L217" i="2"/>
  <c r="DW272" i="2"/>
  <c r="DW156" i="2"/>
  <c r="DW157" i="2" s="1"/>
  <c r="DW158" i="2" s="1"/>
  <c r="DW159" i="2" s="1"/>
  <c r="DW160" i="2" s="1"/>
  <c r="DW161" i="2" s="1"/>
  <c r="DW162" i="2" s="1"/>
  <c r="DW163" i="2" s="1"/>
  <c r="DW164" i="2" s="1"/>
  <c r="DW165" i="2" s="1"/>
  <c r="DW166" i="2" s="1"/>
  <c r="DW167" i="2" s="1"/>
  <c r="K184" i="2"/>
  <c r="DQ184" i="2" s="1"/>
  <c r="DE183" i="2"/>
  <c r="R27" i="2"/>
  <c r="DM27" i="2" s="1"/>
  <c r="DJ27" i="2"/>
  <c r="DL26" i="2"/>
  <c r="DK26" i="2"/>
  <c r="DI154" i="2"/>
  <c r="DE272" i="2"/>
  <c r="DQ177" i="2"/>
  <c r="DI177" i="2"/>
  <c r="DI272" i="2"/>
  <c r="DQ171" i="2"/>
  <c r="DI171" i="2"/>
  <c r="DQ172" i="2"/>
  <c r="DI172" i="2"/>
  <c r="DQ156" i="2"/>
  <c r="DI156" i="2"/>
  <c r="DQ173" i="2"/>
  <c r="DI173" i="2"/>
  <c r="DQ174" i="2"/>
  <c r="DI174" i="2"/>
  <c r="DQ169" i="2"/>
  <c r="DI169" i="2"/>
  <c r="DQ155" i="2"/>
  <c r="DI155" i="2"/>
  <c r="DQ176" i="2"/>
  <c r="DI176" i="2"/>
  <c r="DQ175" i="2"/>
  <c r="DI175" i="2"/>
  <c r="DQ170" i="2"/>
  <c r="DI170" i="2"/>
  <c r="DI271" i="2"/>
  <c r="AC205" i="5"/>
  <c r="CG15" i="2" s="1"/>
  <c r="AC201" i="5"/>
  <c r="CG11" i="2" s="1"/>
  <c r="CH11" i="2" s="1"/>
  <c r="AC208" i="5"/>
  <c r="CG18" i="2" s="1"/>
  <c r="AC210" i="5"/>
  <c r="CG20" i="2" s="1"/>
  <c r="AC211" i="5"/>
  <c r="CG21" i="2" s="1"/>
  <c r="AC203" i="5"/>
  <c r="CG13" i="2" s="1"/>
  <c r="AC209" i="5"/>
  <c r="CG19" i="2" s="1"/>
  <c r="AC206" i="5"/>
  <c r="CG16" i="2" s="1"/>
  <c r="AC207" i="5"/>
  <c r="CG17" i="2" s="1"/>
  <c r="AC212" i="5"/>
  <c r="CG22" i="2" s="1"/>
  <c r="AC202" i="5"/>
  <c r="CG12" i="2" s="1"/>
  <c r="CE239" i="2"/>
  <c r="CE280" i="2" s="1"/>
  <c r="CE279" i="2"/>
  <c r="CG14" i="2"/>
  <c r="M131" i="4"/>
  <c r="M151" i="4" s="1"/>
  <c r="BO141" i="2"/>
  <c r="M22" i="4"/>
  <c r="H16" i="4"/>
  <c r="BO75" i="2"/>
  <c r="H125" i="4"/>
  <c r="H145" i="4" s="1"/>
  <c r="R11" i="4"/>
  <c r="BO190" i="2"/>
  <c r="BO275" i="2" s="1"/>
  <c r="Q132" i="4"/>
  <c r="Q152" i="4" s="1"/>
  <c r="Q153" i="4" s="1"/>
  <c r="K272" i="2"/>
  <c r="DQ154" i="2"/>
  <c r="DQ272" i="2" s="1"/>
  <c r="K188" i="2"/>
  <c r="BU27" i="2"/>
  <c r="BQ28" i="2"/>
  <c r="F131" i="4"/>
  <c r="F151" i="4" s="1"/>
  <c r="D150" i="4"/>
  <c r="I130" i="4"/>
  <c r="E148" i="4"/>
  <c r="C193" i="4"/>
  <c r="C194" i="4"/>
  <c r="K148" i="4"/>
  <c r="J212" i="4"/>
  <c r="J210" i="4"/>
  <c r="J209" i="4"/>
  <c r="J207" i="4"/>
  <c r="J202" i="4"/>
  <c r="J204" i="4"/>
  <c r="J205" i="4"/>
  <c r="J206" i="4"/>
  <c r="J208" i="4"/>
  <c r="J203" i="4"/>
  <c r="J211" i="4"/>
  <c r="L149" i="4"/>
  <c r="K189" i="2"/>
  <c r="T26" i="2"/>
  <c r="P209" i="3"/>
  <c r="P204" i="3"/>
  <c r="P207" i="3"/>
  <c r="P210" i="3"/>
  <c r="P203" i="3"/>
  <c r="P206" i="3"/>
  <c r="P205" i="3"/>
  <c r="P202" i="3"/>
  <c r="P208" i="3"/>
  <c r="P211" i="3"/>
  <c r="P212" i="3"/>
  <c r="E210" i="3"/>
  <c r="E208" i="3"/>
  <c r="E206" i="3"/>
  <c r="E212" i="3"/>
  <c r="E209" i="3"/>
  <c r="E211" i="3"/>
  <c r="E204" i="3"/>
  <c r="E202" i="3"/>
  <c r="E207" i="3"/>
  <c r="E205" i="3"/>
  <c r="E203" i="3"/>
  <c r="P201" i="3"/>
  <c r="N212" i="3"/>
  <c r="N206" i="3"/>
  <c r="N205" i="3"/>
  <c r="N207" i="3"/>
  <c r="N202" i="3"/>
  <c r="N203" i="3"/>
  <c r="N208" i="3"/>
  <c r="N210" i="3"/>
  <c r="N204" i="3"/>
  <c r="N211" i="3"/>
  <c r="N209" i="3"/>
  <c r="G213" i="3"/>
  <c r="R212" i="3"/>
  <c r="R203" i="3"/>
  <c r="R210" i="3"/>
  <c r="R205" i="3"/>
  <c r="R208" i="3"/>
  <c r="R206" i="3"/>
  <c r="R202" i="3"/>
  <c r="R204" i="3"/>
  <c r="R207" i="3"/>
  <c r="R211" i="3"/>
  <c r="R209" i="3"/>
  <c r="D212" i="3"/>
  <c r="D202" i="3"/>
  <c r="D207" i="3"/>
  <c r="D203" i="3"/>
  <c r="D209" i="3"/>
  <c r="D210" i="3"/>
  <c r="D205" i="3"/>
  <c r="D208" i="3"/>
  <c r="D211" i="3"/>
  <c r="D206" i="3"/>
  <c r="D204" i="3"/>
  <c r="F212" i="3"/>
  <c r="F208" i="3"/>
  <c r="F209" i="3"/>
  <c r="F211" i="3"/>
  <c r="F204" i="3"/>
  <c r="F210" i="3"/>
  <c r="F205" i="3"/>
  <c r="F207" i="3"/>
  <c r="F206" i="3"/>
  <c r="F203" i="3"/>
  <c r="F202" i="3"/>
  <c r="E201" i="3"/>
  <c r="M212" i="3"/>
  <c r="M207" i="3"/>
  <c r="M202" i="3"/>
  <c r="M203" i="3"/>
  <c r="M210" i="3"/>
  <c r="M209" i="3"/>
  <c r="M211" i="3"/>
  <c r="M208" i="3"/>
  <c r="M206" i="3"/>
  <c r="M204" i="3"/>
  <c r="M205" i="3"/>
  <c r="I210" i="3"/>
  <c r="I209" i="3"/>
  <c r="I208" i="3"/>
  <c r="I212" i="3"/>
  <c r="I207" i="3"/>
  <c r="I206" i="3"/>
  <c r="I205" i="3"/>
  <c r="I211" i="3"/>
  <c r="I204" i="3"/>
  <c r="I202" i="3"/>
  <c r="I203" i="3"/>
  <c r="N201" i="3"/>
  <c r="O205" i="3"/>
  <c r="O208" i="3"/>
  <c r="O203" i="3"/>
  <c r="O204" i="3"/>
  <c r="O202" i="3"/>
  <c r="O212" i="3"/>
  <c r="O210" i="3"/>
  <c r="O211" i="3"/>
  <c r="O209" i="3"/>
  <c r="O206" i="3"/>
  <c r="O207" i="3"/>
  <c r="L212" i="3"/>
  <c r="L205" i="3"/>
  <c r="L206" i="3"/>
  <c r="L204" i="3"/>
  <c r="L210" i="3"/>
  <c r="L203" i="3"/>
  <c r="L211" i="3"/>
  <c r="L202" i="3"/>
  <c r="L209" i="3"/>
  <c r="L208" i="3"/>
  <c r="L207" i="3"/>
  <c r="H212" i="3"/>
  <c r="H207" i="3"/>
  <c r="H205" i="3"/>
  <c r="H206" i="3"/>
  <c r="H208" i="3"/>
  <c r="H203" i="3"/>
  <c r="H202" i="3"/>
  <c r="H209" i="3"/>
  <c r="H204" i="3"/>
  <c r="H211" i="3"/>
  <c r="H210" i="3"/>
  <c r="Q209" i="3"/>
  <c r="Q202" i="3"/>
  <c r="Q210" i="3"/>
  <c r="Q207" i="3"/>
  <c r="Q206" i="3"/>
  <c r="Q205" i="3"/>
  <c r="Q212" i="3"/>
  <c r="Q203" i="3"/>
  <c r="Q208" i="3"/>
  <c r="Q204" i="3"/>
  <c r="Q211" i="3"/>
  <c r="R201" i="3"/>
  <c r="C204" i="3"/>
  <c r="C205" i="3"/>
  <c r="C211" i="3"/>
  <c r="C209" i="3"/>
  <c r="C210" i="3"/>
  <c r="C207" i="3"/>
  <c r="C206" i="3"/>
  <c r="C208" i="3"/>
  <c r="C212" i="3"/>
  <c r="C203" i="3"/>
  <c r="C202" i="3"/>
  <c r="F201" i="3"/>
  <c r="K186" i="2"/>
  <c r="N28" i="2"/>
  <c r="O27" i="2"/>
  <c r="T27" i="2" s="1"/>
  <c r="H214" i="2"/>
  <c r="I202" i="2"/>
  <c r="J202" i="2" s="1"/>
  <c r="DE202" i="2" s="1"/>
  <c r="K182" i="2"/>
  <c r="H213" i="2"/>
  <c r="I201" i="2"/>
  <c r="J201" i="2" s="1"/>
  <c r="DE201" i="2" s="1"/>
  <c r="K187" i="2"/>
  <c r="H206" i="2"/>
  <c r="I194" i="2"/>
  <c r="J194" i="2" s="1"/>
  <c r="DE194" i="2" s="1"/>
  <c r="H211" i="2"/>
  <c r="I199" i="2"/>
  <c r="J199" i="2" s="1"/>
  <c r="DE199" i="2" s="1"/>
  <c r="H216" i="2"/>
  <c r="I204" i="2"/>
  <c r="J204" i="2" s="1"/>
  <c r="DE204" i="2" s="1"/>
  <c r="K181" i="2"/>
  <c r="H207" i="2"/>
  <c r="I195" i="2"/>
  <c r="J195" i="2" s="1"/>
  <c r="DE195" i="2" s="1"/>
  <c r="H209" i="2"/>
  <c r="I197" i="2"/>
  <c r="J197" i="2" s="1"/>
  <c r="DE197" i="2" s="1"/>
  <c r="I275" i="2"/>
  <c r="J179" i="2"/>
  <c r="DE179" i="2" s="1"/>
  <c r="H205" i="2"/>
  <c r="I193" i="2"/>
  <c r="J193" i="2" s="1"/>
  <c r="DE193" i="2" s="1"/>
  <c r="H210" i="2"/>
  <c r="I198" i="2"/>
  <c r="J198" i="2" s="1"/>
  <c r="DE198" i="2" s="1"/>
  <c r="G203" i="2"/>
  <c r="G276" i="2"/>
  <c r="J274" i="2"/>
  <c r="K168" i="2"/>
  <c r="K166" i="2"/>
  <c r="K167" i="2"/>
  <c r="H224" i="2"/>
  <c r="I212" i="2"/>
  <c r="H203" i="2"/>
  <c r="H276" i="2"/>
  <c r="I191" i="2"/>
  <c r="H220" i="2"/>
  <c r="I208" i="2"/>
  <c r="K185" i="2"/>
  <c r="K183" i="2"/>
  <c r="J194" i="3" l="1"/>
  <c r="J193" i="3"/>
  <c r="K124" i="3"/>
  <c r="K144" i="3" s="1"/>
  <c r="L110" i="2"/>
  <c r="L269" i="2" s="1"/>
  <c r="T124" i="3"/>
  <c r="T144" i="3" s="1"/>
  <c r="L218" i="2"/>
  <c r="DI184" i="2"/>
  <c r="DW168" i="2"/>
  <c r="DW169" i="2" s="1"/>
  <c r="DW170" i="2" s="1"/>
  <c r="DW171" i="2" s="1"/>
  <c r="DW172" i="2" s="1"/>
  <c r="DW173" i="2" s="1"/>
  <c r="DW174" i="2" s="1"/>
  <c r="DW175" i="2" s="1"/>
  <c r="DW176" i="2" s="1"/>
  <c r="DW177" i="2" s="1"/>
  <c r="DW178" i="2" s="1"/>
  <c r="DW179" i="2" s="1"/>
  <c r="DW273" i="2"/>
  <c r="R28" i="2"/>
  <c r="DM28" i="2" s="1"/>
  <c r="DJ28" i="2"/>
  <c r="DK27" i="2"/>
  <c r="DL27" i="2"/>
  <c r="DI166" i="2"/>
  <c r="DI273" i="2" s="1"/>
  <c r="DE273" i="2"/>
  <c r="DQ182" i="2"/>
  <c r="DI182" i="2"/>
  <c r="DQ187" i="2"/>
  <c r="DI187" i="2"/>
  <c r="DQ186" i="2"/>
  <c r="DI186" i="2"/>
  <c r="DQ189" i="2"/>
  <c r="DI189" i="2"/>
  <c r="DQ167" i="2"/>
  <c r="DI167" i="2"/>
  <c r="DQ188" i="2"/>
  <c r="DI188" i="2"/>
  <c r="DQ168" i="2"/>
  <c r="DI168" i="2"/>
  <c r="DQ183" i="2"/>
  <c r="DI183" i="2"/>
  <c r="DQ185" i="2"/>
  <c r="DI185" i="2"/>
  <c r="DQ181" i="2"/>
  <c r="DI181" i="2"/>
  <c r="AC213" i="5"/>
  <c r="CN11" i="2"/>
  <c r="CS11" i="2" s="1"/>
  <c r="CI11" i="2"/>
  <c r="CG28" i="2"/>
  <c r="CH16" i="2"/>
  <c r="CG30" i="2"/>
  <c r="CH18" i="2"/>
  <c r="CG24" i="2"/>
  <c r="CH12" i="2"/>
  <c r="CG33" i="2"/>
  <c r="CH21" i="2"/>
  <c r="CG26" i="2"/>
  <c r="CH14" i="2"/>
  <c r="CG34" i="2"/>
  <c r="CH22" i="2"/>
  <c r="CG25" i="2"/>
  <c r="CH13" i="2"/>
  <c r="CG29" i="2"/>
  <c r="CH17" i="2"/>
  <c r="CG31" i="2"/>
  <c r="CH19" i="2"/>
  <c r="CG27" i="2"/>
  <c r="CH15" i="2"/>
  <c r="CG32" i="2"/>
  <c r="CH20" i="2"/>
  <c r="CG261" i="2"/>
  <c r="CG23" i="2"/>
  <c r="CH23" i="2" s="1"/>
  <c r="M132" i="4"/>
  <c r="N11" i="4"/>
  <c r="N12" i="4" s="1"/>
  <c r="BO142" i="2"/>
  <c r="BO271" i="2" s="1"/>
  <c r="H17" i="4"/>
  <c r="BO76" i="2"/>
  <c r="H126" i="4"/>
  <c r="H146" i="4" s="1"/>
  <c r="Q172" i="4"/>
  <c r="Q192" i="4" s="1"/>
  <c r="Q164" i="4"/>
  <c r="Q184" i="4" s="1"/>
  <c r="Q168" i="4"/>
  <c r="Q188" i="4" s="1"/>
  <c r="Q162" i="4"/>
  <c r="Q182" i="4" s="1"/>
  <c r="Q166" i="4"/>
  <c r="Q186" i="4" s="1"/>
  <c r="Q161" i="4"/>
  <c r="Q181" i="4" s="1"/>
  <c r="Q165" i="4"/>
  <c r="Q185" i="4" s="1"/>
  <c r="Q169" i="4"/>
  <c r="Q189" i="4" s="1"/>
  <c r="Q163" i="4"/>
  <c r="Q183" i="4" s="1"/>
  <c r="Q167" i="4"/>
  <c r="Q187" i="4" s="1"/>
  <c r="Q171" i="4"/>
  <c r="Q191" i="4" s="1"/>
  <c r="Q170" i="4"/>
  <c r="Q190" i="4" s="1"/>
  <c r="R12" i="4"/>
  <c r="BO191" i="2"/>
  <c r="R121" i="4"/>
  <c r="R141" i="4" s="1"/>
  <c r="K273" i="2"/>
  <c r="DQ166" i="2"/>
  <c r="DQ273" i="2" s="1"/>
  <c r="J213" i="4"/>
  <c r="K197" i="2"/>
  <c r="BQ29" i="2"/>
  <c r="BU28" i="2"/>
  <c r="K149" i="4"/>
  <c r="E149" i="4"/>
  <c r="I131" i="4"/>
  <c r="I132" i="4"/>
  <c r="D151" i="4"/>
  <c r="L150" i="4"/>
  <c r="C212" i="4"/>
  <c r="C207" i="4"/>
  <c r="C208" i="4"/>
  <c r="C206" i="4"/>
  <c r="C210" i="4"/>
  <c r="C203" i="4"/>
  <c r="C204" i="4"/>
  <c r="C209" i="4"/>
  <c r="C211" i="4"/>
  <c r="C205" i="4"/>
  <c r="C202" i="4"/>
  <c r="F132" i="4"/>
  <c r="F152" i="4" s="1"/>
  <c r="C201" i="4"/>
  <c r="M152" i="4"/>
  <c r="K200" i="2"/>
  <c r="K195" i="2"/>
  <c r="K196" i="2"/>
  <c r="N213" i="3"/>
  <c r="I213" i="3"/>
  <c r="M213" i="3"/>
  <c r="C213" i="3"/>
  <c r="O213" i="3"/>
  <c r="H213" i="3"/>
  <c r="Q213" i="3"/>
  <c r="P213" i="3"/>
  <c r="D213" i="3"/>
  <c r="L213" i="3"/>
  <c r="F213" i="3"/>
  <c r="R213" i="3"/>
  <c r="E213" i="3"/>
  <c r="K201" i="2"/>
  <c r="O28" i="2"/>
  <c r="T28" i="2" s="1"/>
  <c r="N29" i="2"/>
  <c r="H232" i="2"/>
  <c r="I220" i="2"/>
  <c r="I276" i="2"/>
  <c r="I282" i="2" s="1"/>
  <c r="J191" i="2"/>
  <c r="DE191" i="2" s="1"/>
  <c r="K199" i="2"/>
  <c r="J275" i="2"/>
  <c r="K180" i="2"/>
  <c r="K178" i="2"/>
  <c r="K179" i="2"/>
  <c r="H223" i="2"/>
  <c r="I211" i="2"/>
  <c r="H226" i="2"/>
  <c r="I214" i="2"/>
  <c r="H217" i="2"/>
  <c r="I205" i="2"/>
  <c r="J205" i="2" s="1"/>
  <c r="DE205" i="2" s="1"/>
  <c r="H236" i="2"/>
  <c r="I224" i="2"/>
  <c r="H222" i="2"/>
  <c r="I210" i="2"/>
  <c r="H219" i="2"/>
  <c r="I207" i="2"/>
  <c r="H225" i="2"/>
  <c r="I213" i="2"/>
  <c r="G215" i="2"/>
  <c r="G277" i="2"/>
  <c r="H221" i="2"/>
  <c r="I209" i="2"/>
  <c r="H215" i="2"/>
  <c r="H277" i="2"/>
  <c r="I203" i="2"/>
  <c r="K194" i="2"/>
  <c r="K198" i="2"/>
  <c r="H228" i="2"/>
  <c r="I216" i="2"/>
  <c r="H218" i="2"/>
  <c r="I206" i="2"/>
  <c r="K193" i="2"/>
  <c r="K145" i="3" l="1"/>
  <c r="J201" i="3"/>
  <c r="J205" i="3"/>
  <c r="J204" i="3"/>
  <c r="J202" i="3"/>
  <c r="J209" i="3"/>
  <c r="J206" i="3"/>
  <c r="J203" i="3"/>
  <c r="J208" i="3"/>
  <c r="J212" i="3"/>
  <c r="J211" i="3"/>
  <c r="J207" i="3"/>
  <c r="J210" i="3"/>
  <c r="L219" i="2"/>
  <c r="T125" i="3"/>
  <c r="T145" i="3" s="1"/>
  <c r="DW274" i="2"/>
  <c r="DW180" i="2"/>
  <c r="DW181" i="2" s="1"/>
  <c r="DW182" i="2" s="1"/>
  <c r="DW183" i="2" s="1"/>
  <c r="DW184" i="2" s="1"/>
  <c r="DW185" i="2" s="1"/>
  <c r="DW186" i="2" s="1"/>
  <c r="DW187" i="2" s="1"/>
  <c r="DW188" i="2" s="1"/>
  <c r="DW189" i="2" s="1"/>
  <c r="DW190" i="2" s="1"/>
  <c r="DW191" i="2" s="1"/>
  <c r="DB11" i="2"/>
  <c r="DL28" i="2"/>
  <c r="DK28" i="2"/>
  <c r="R29" i="2"/>
  <c r="DM29" i="2" s="1"/>
  <c r="DJ29" i="2"/>
  <c r="DI178" i="2"/>
  <c r="DI274" i="2" s="1"/>
  <c r="DE274" i="2"/>
  <c r="DQ194" i="2"/>
  <c r="DI194" i="2"/>
  <c r="DQ180" i="2"/>
  <c r="DI180" i="2"/>
  <c r="DQ201" i="2"/>
  <c r="DI201" i="2"/>
  <c r="DQ197" i="2"/>
  <c r="DI197" i="2"/>
  <c r="DQ199" i="2"/>
  <c r="DI199" i="2"/>
  <c r="DQ198" i="2"/>
  <c r="DI198" i="2"/>
  <c r="DQ195" i="2"/>
  <c r="DI195" i="2"/>
  <c r="DQ200" i="2"/>
  <c r="DI200" i="2"/>
  <c r="DQ193" i="2"/>
  <c r="DI193" i="2"/>
  <c r="DQ179" i="2"/>
  <c r="DI179" i="2"/>
  <c r="DQ196" i="2"/>
  <c r="DI196" i="2"/>
  <c r="CG44" i="2"/>
  <c r="CH32" i="2"/>
  <c r="CG43" i="2"/>
  <c r="CH31" i="2"/>
  <c r="CG37" i="2"/>
  <c r="CH25" i="2"/>
  <c r="CG38" i="2"/>
  <c r="CH26" i="2"/>
  <c r="CG36" i="2"/>
  <c r="CH24" i="2"/>
  <c r="CG40" i="2"/>
  <c r="CH28" i="2"/>
  <c r="CN23" i="2"/>
  <c r="CS23" i="2" s="1"/>
  <c r="CI23" i="2"/>
  <c r="CN15" i="2"/>
  <c r="CS15" i="2" s="1"/>
  <c r="CI15" i="2"/>
  <c r="CN17" i="2"/>
  <c r="CS17" i="2" s="1"/>
  <c r="CI17" i="2"/>
  <c r="CN22" i="2"/>
  <c r="CI22" i="2"/>
  <c r="CN21" i="2"/>
  <c r="CS21" i="2" s="1"/>
  <c r="CI21" i="2"/>
  <c r="CN18" i="2"/>
  <c r="CS18" i="2" s="1"/>
  <c r="CI18" i="2"/>
  <c r="CG39" i="2"/>
  <c r="CH27" i="2"/>
  <c r="CG41" i="2"/>
  <c r="CH29" i="2"/>
  <c r="CG46" i="2"/>
  <c r="CH34" i="2"/>
  <c r="CG45" i="2"/>
  <c r="CH33" i="2"/>
  <c r="CG42" i="2"/>
  <c r="CH30" i="2"/>
  <c r="CN20" i="2"/>
  <c r="CS20" i="2" s="1"/>
  <c r="CI20" i="2"/>
  <c r="CN19" i="2"/>
  <c r="CS19" i="2" s="1"/>
  <c r="CI19" i="2"/>
  <c r="CN13" i="2"/>
  <c r="CS13" i="2" s="1"/>
  <c r="CI13" i="2"/>
  <c r="CN14" i="2"/>
  <c r="CS14" i="2" s="1"/>
  <c r="CI14" i="2"/>
  <c r="CN12" i="2"/>
  <c r="CS12" i="2" s="1"/>
  <c r="CI12" i="2"/>
  <c r="CN16" i="2"/>
  <c r="CS16" i="2" s="1"/>
  <c r="CI16" i="2"/>
  <c r="CH261" i="2"/>
  <c r="CG262" i="2"/>
  <c r="CG35" i="2"/>
  <c r="CH35" i="2" s="1"/>
  <c r="BO144" i="2"/>
  <c r="N13" i="4"/>
  <c r="N122" i="4"/>
  <c r="N121" i="4"/>
  <c r="N141" i="4" s="1"/>
  <c r="N142" i="4" s="1"/>
  <c r="BO143" i="2"/>
  <c r="H18" i="4"/>
  <c r="BO77" i="2"/>
  <c r="H127" i="4"/>
  <c r="H147" i="4" s="1"/>
  <c r="Q173" i="4"/>
  <c r="R13" i="4"/>
  <c r="BO192" i="2"/>
  <c r="R122" i="4"/>
  <c r="R142" i="4" s="1"/>
  <c r="K274" i="2"/>
  <c r="DQ178" i="2"/>
  <c r="DQ274" i="2" s="1"/>
  <c r="BU29" i="2"/>
  <c r="BQ30" i="2"/>
  <c r="F153" i="4"/>
  <c r="D152" i="4"/>
  <c r="K150" i="4"/>
  <c r="G121" i="4"/>
  <c r="G141" i="4" s="1"/>
  <c r="L151" i="4"/>
  <c r="M153" i="4"/>
  <c r="M172" i="4" s="1"/>
  <c r="M192" i="4" s="1"/>
  <c r="C213" i="4"/>
  <c r="Q193" i="4"/>
  <c r="Q201" i="4" s="1"/>
  <c r="Q194" i="4"/>
  <c r="E150" i="4"/>
  <c r="N30" i="2"/>
  <c r="O29" i="2"/>
  <c r="H240" i="2"/>
  <c r="I240" i="2" s="1"/>
  <c r="I228" i="2"/>
  <c r="H231" i="2"/>
  <c r="I219" i="2"/>
  <c r="H238" i="2"/>
  <c r="I226" i="2"/>
  <c r="I277" i="2"/>
  <c r="J203" i="2"/>
  <c r="DE203" i="2" s="1"/>
  <c r="G227" i="2"/>
  <c r="G278" i="2"/>
  <c r="H235" i="2"/>
  <c r="I223" i="2"/>
  <c r="J276" i="2"/>
  <c r="J282" i="2" s="1"/>
  <c r="K192" i="2"/>
  <c r="K190" i="2"/>
  <c r="K191" i="2"/>
  <c r="H227" i="2"/>
  <c r="H278" i="2"/>
  <c r="I215" i="2"/>
  <c r="H233" i="2"/>
  <c r="I221" i="2"/>
  <c r="H237" i="2"/>
  <c r="I225" i="2"/>
  <c r="H248" i="2"/>
  <c r="I248" i="2" s="1"/>
  <c r="I236" i="2"/>
  <c r="H230" i="2"/>
  <c r="I218" i="2"/>
  <c r="K205" i="2"/>
  <c r="H234" i="2"/>
  <c r="I222" i="2"/>
  <c r="H229" i="2"/>
  <c r="I217" i="2"/>
  <c r="H244" i="2"/>
  <c r="I244" i="2" s="1"/>
  <c r="I232" i="2"/>
  <c r="CI261" i="2" l="1"/>
  <c r="J213" i="3"/>
  <c r="K146" i="3"/>
  <c r="L220" i="2"/>
  <c r="T126" i="3"/>
  <c r="T146" i="3" s="1"/>
  <c r="DW275" i="2"/>
  <c r="DW192" i="2"/>
  <c r="DW193" i="2" s="1"/>
  <c r="DW194" i="2" s="1"/>
  <c r="DW195" i="2" s="1"/>
  <c r="DW196" i="2" s="1"/>
  <c r="DW197" i="2" s="1"/>
  <c r="DW198" i="2" s="1"/>
  <c r="DW199" i="2" s="1"/>
  <c r="DW200" i="2" s="1"/>
  <c r="DW201" i="2" s="1"/>
  <c r="DW202" i="2" s="1"/>
  <c r="DW203" i="2" s="1"/>
  <c r="R30" i="2"/>
  <c r="DM30" i="2" s="1"/>
  <c r="DJ30" i="2"/>
  <c r="DB19" i="2"/>
  <c r="DD19" i="2"/>
  <c r="DC19" i="2"/>
  <c r="DB17" i="2"/>
  <c r="DD17" i="2"/>
  <c r="DC17" i="2"/>
  <c r="DB14" i="2"/>
  <c r="DD14" i="2"/>
  <c r="DC14" i="2"/>
  <c r="DB21" i="2"/>
  <c r="DD21" i="2"/>
  <c r="DC21" i="2"/>
  <c r="DB23" i="2"/>
  <c r="DC23" i="2"/>
  <c r="DD23" i="2"/>
  <c r="DB16" i="2"/>
  <c r="DD16" i="2"/>
  <c r="DC16" i="2"/>
  <c r="DL29" i="2"/>
  <c r="DK29" i="2"/>
  <c r="DB12" i="2"/>
  <c r="DD12" i="2"/>
  <c r="DC12" i="2"/>
  <c r="DB13" i="2"/>
  <c r="DD13" i="2"/>
  <c r="DC13" i="2"/>
  <c r="DB20" i="2"/>
  <c r="DD20" i="2"/>
  <c r="DC20" i="2"/>
  <c r="DB18" i="2"/>
  <c r="DD18" i="2"/>
  <c r="DC18" i="2"/>
  <c r="DB22" i="2"/>
  <c r="DC22" i="2"/>
  <c r="DD22" i="2"/>
  <c r="DB15" i="2"/>
  <c r="DD15" i="2"/>
  <c r="DC15" i="2"/>
  <c r="DI190" i="2"/>
  <c r="DE275" i="2"/>
  <c r="DQ205" i="2"/>
  <c r="DI205" i="2"/>
  <c r="DQ192" i="2"/>
  <c r="DI192" i="2"/>
  <c r="DQ191" i="2"/>
  <c r="DI191" i="2"/>
  <c r="DI275" i="2"/>
  <c r="CJ22" i="2"/>
  <c r="CJ18" i="2"/>
  <c r="CG52" i="2"/>
  <c r="CH40" i="2"/>
  <c r="CJ11" i="2"/>
  <c r="CJ13" i="2"/>
  <c r="CJ14" i="2"/>
  <c r="CJ21" i="2"/>
  <c r="CG54" i="2"/>
  <c r="CH42" i="2"/>
  <c r="CG58" i="2"/>
  <c r="CH46" i="2"/>
  <c r="CG51" i="2"/>
  <c r="CH39" i="2"/>
  <c r="CN261" i="2"/>
  <c r="C52" i="5" s="1"/>
  <c r="CS22" i="2"/>
  <c r="CS261" i="2" s="1"/>
  <c r="CN28" i="2"/>
  <c r="CS28" i="2" s="1"/>
  <c r="CI28" i="2"/>
  <c r="CN26" i="2"/>
  <c r="CS26" i="2" s="1"/>
  <c r="CI26" i="2"/>
  <c r="CN31" i="2"/>
  <c r="CS31" i="2" s="1"/>
  <c r="CI31" i="2"/>
  <c r="CN29" i="2"/>
  <c r="CS29" i="2" s="1"/>
  <c r="CI29" i="2"/>
  <c r="CG55" i="2"/>
  <c r="CH43" i="2"/>
  <c r="CJ17" i="2"/>
  <c r="CJ15" i="2"/>
  <c r="CJ20" i="2"/>
  <c r="CG57" i="2"/>
  <c r="CH45" i="2"/>
  <c r="CG53" i="2"/>
  <c r="CH41" i="2"/>
  <c r="CJ12" i="2"/>
  <c r="CN24" i="2"/>
  <c r="CS24" i="2" s="1"/>
  <c r="CI24" i="2"/>
  <c r="CN25" i="2"/>
  <c r="CS25" i="2" s="1"/>
  <c r="CI25" i="2"/>
  <c r="CN32" i="2"/>
  <c r="CS32" i="2" s="1"/>
  <c r="CI32" i="2"/>
  <c r="CN33" i="2"/>
  <c r="CS33" i="2" s="1"/>
  <c r="CI33" i="2"/>
  <c r="CG50" i="2"/>
  <c r="CH38" i="2"/>
  <c r="CN35" i="2"/>
  <c r="CS35" i="2" s="1"/>
  <c r="CI35" i="2"/>
  <c r="CN30" i="2"/>
  <c r="CS30" i="2" s="1"/>
  <c r="CI30" i="2"/>
  <c r="CN34" i="2"/>
  <c r="CI34" i="2"/>
  <c r="CN27" i="2"/>
  <c r="CS27" i="2" s="1"/>
  <c r="CI27" i="2"/>
  <c r="CJ19" i="2"/>
  <c r="CJ16" i="2"/>
  <c r="CH262" i="2"/>
  <c r="CG48" i="2"/>
  <c r="CH36" i="2"/>
  <c r="CG49" i="2"/>
  <c r="CH37" i="2"/>
  <c r="CG56" i="2"/>
  <c r="CH44" i="2"/>
  <c r="CG263" i="2"/>
  <c r="CG47" i="2"/>
  <c r="CH47" i="2" s="1"/>
  <c r="N14" i="4"/>
  <c r="BO145" i="2"/>
  <c r="N123" i="4"/>
  <c r="N143" i="4" s="1"/>
  <c r="H19" i="4"/>
  <c r="BO78" i="2"/>
  <c r="H128" i="4"/>
  <c r="H148" i="4" s="1"/>
  <c r="BO193" i="2"/>
  <c r="R14" i="4"/>
  <c r="R123" i="4"/>
  <c r="R143" i="4" s="1"/>
  <c r="K275" i="2"/>
  <c r="DQ190" i="2"/>
  <c r="DQ275" i="2" s="1"/>
  <c r="BU30" i="2"/>
  <c r="BQ31" i="2"/>
  <c r="E151" i="4"/>
  <c r="Q212" i="4"/>
  <c r="Q205" i="4"/>
  <c r="Q207" i="4"/>
  <c r="Q210" i="4"/>
  <c r="Q203" i="4"/>
  <c r="Q206" i="4"/>
  <c r="Q208" i="4"/>
  <c r="Q202" i="4"/>
  <c r="Q204" i="4"/>
  <c r="Q209" i="4"/>
  <c r="Q211" i="4"/>
  <c r="L152" i="4"/>
  <c r="F161" i="4"/>
  <c r="F162" i="4"/>
  <c r="F182" i="4" s="1"/>
  <c r="F163" i="4"/>
  <c r="F183" i="4" s="1"/>
  <c r="F164" i="4"/>
  <c r="F184" i="4" s="1"/>
  <c r="F165" i="4"/>
  <c r="F185" i="4" s="1"/>
  <c r="F166" i="4"/>
  <c r="F186" i="4" s="1"/>
  <c r="F167" i="4"/>
  <c r="F187" i="4" s="1"/>
  <c r="F168" i="4"/>
  <c r="F188" i="4" s="1"/>
  <c r="F169" i="4"/>
  <c r="F189" i="4" s="1"/>
  <c r="F170" i="4"/>
  <c r="F190" i="4" s="1"/>
  <c r="F171" i="4"/>
  <c r="F191" i="4" s="1"/>
  <c r="M161" i="4"/>
  <c r="M162" i="4"/>
  <c r="M182" i="4" s="1"/>
  <c r="M163" i="4"/>
  <c r="M183" i="4" s="1"/>
  <c r="M164" i="4"/>
  <c r="M184" i="4" s="1"/>
  <c r="M165" i="4"/>
  <c r="M185" i="4" s="1"/>
  <c r="M166" i="4"/>
  <c r="M186" i="4" s="1"/>
  <c r="M167" i="4"/>
  <c r="M187" i="4" s="1"/>
  <c r="M168" i="4"/>
  <c r="M188" i="4" s="1"/>
  <c r="M169" i="4"/>
  <c r="M189" i="4" s="1"/>
  <c r="M170" i="4"/>
  <c r="M190" i="4" s="1"/>
  <c r="M171" i="4"/>
  <c r="M191" i="4" s="1"/>
  <c r="G122" i="4"/>
  <c r="G142" i="4" s="1"/>
  <c r="K151" i="4"/>
  <c r="D153" i="4"/>
  <c r="D172" i="4" s="1"/>
  <c r="D192" i="4" s="1"/>
  <c r="F172" i="4"/>
  <c r="F192" i="4" s="1"/>
  <c r="T29" i="2"/>
  <c r="O30" i="2"/>
  <c r="T30" i="2" s="1"/>
  <c r="N31" i="2"/>
  <c r="H241" i="2"/>
  <c r="I241" i="2" s="1"/>
  <c r="I229" i="2"/>
  <c r="H249" i="2"/>
  <c r="I249" i="2" s="1"/>
  <c r="I237" i="2"/>
  <c r="H247" i="2"/>
  <c r="I247" i="2" s="1"/>
  <c r="I235" i="2"/>
  <c r="H243" i="2"/>
  <c r="I243" i="2" s="1"/>
  <c r="I231" i="2"/>
  <c r="H239" i="2"/>
  <c r="I227" i="2"/>
  <c r="H279" i="2"/>
  <c r="H246" i="2"/>
  <c r="I246" i="2" s="1"/>
  <c r="I234" i="2"/>
  <c r="H242" i="2"/>
  <c r="I242" i="2" s="1"/>
  <c r="I230" i="2"/>
  <c r="H245" i="2"/>
  <c r="I245" i="2" s="1"/>
  <c r="I233" i="2"/>
  <c r="K204" i="2"/>
  <c r="J277" i="2"/>
  <c r="K202" i="2"/>
  <c r="K203" i="2"/>
  <c r="H250" i="2"/>
  <c r="I250" i="2" s="1"/>
  <c r="I238" i="2"/>
  <c r="G239" i="2"/>
  <c r="G280" i="2" s="1"/>
  <c r="G279" i="2"/>
  <c r="I278" i="2"/>
  <c r="CI262" i="2" l="1"/>
  <c r="DX9" i="2"/>
  <c r="K147" i="3"/>
  <c r="L221" i="2"/>
  <c r="T127" i="3"/>
  <c r="T147" i="3" s="1"/>
  <c r="DW276" i="2"/>
  <c r="DW282" i="2" s="1"/>
  <c r="CJ261" i="2"/>
  <c r="DW204" i="2"/>
  <c r="DW205" i="2" s="1"/>
  <c r="DW206" i="2" s="1"/>
  <c r="DW207" i="2" s="1"/>
  <c r="DW208" i="2" s="1"/>
  <c r="DW209" i="2" s="1"/>
  <c r="DW210" i="2" s="1"/>
  <c r="DW211" i="2" s="1"/>
  <c r="DW212" i="2" s="1"/>
  <c r="DW213" i="2" s="1"/>
  <c r="DW214" i="2" s="1"/>
  <c r="DW215" i="2" s="1"/>
  <c r="DB27" i="2"/>
  <c r="DC27" i="2"/>
  <c r="DD27" i="2"/>
  <c r="DB32" i="2"/>
  <c r="DC32" i="2"/>
  <c r="DD32" i="2"/>
  <c r="DB24" i="2"/>
  <c r="DC24" i="2"/>
  <c r="DD24" i="2"/>
  <c r="DB29" i="2"/>
  <c r="DC29" i="2"/>
  <c r="DD29" i="2"/>
  <c r="DB30" i="2"/>
  <c r="DC30" i="2"/>
  <c r="DD30" i="2"/>
  <c r="R31" i="2"/>
  <c r="DM31" i="2" s="1"/>
  <c r="DJ31" i="2"/>
  <c r="DB34" i="2"/>
  <c r="DC34" i="2"/>
  <c r="DD34" i="2"/>
  <c r="DB35" i="2"/>
  <c r="DC35" i="2"/>
  <c r="DD35" i="2"/>
  <c r="DB33" i="2"/>
  <c r="DC33" i="2"/>
  <c r="DD33" i="2"/>
  <c r="DB25" i="2"/>
  <c r="DC25" i="2"/>
  <c r="DD25" i="2"/>
  <c r="DG12" i="2"/>
  <c r="DG11" i="2" s="1"/>
  <c r="DH12" i="2"/>
  <c r="DB31" i="2"/>
  <c r="DC31" i="2"/>
  <c r="DD31" i="2"/>
  <c r="DB28" i="2"/>
  <c r="DC28" i="2"/>
  <c r="DD28" i="2"/>
  <c r="DB26" i="2"/>
  <c r="DD26" i="2"/>
  <c r="DC26" i="2"/>
  <c r="DL30" i="2"/>
  <c r="DK30" i="2"/>
  <c r="DD11" i="2"/>
  <c r="DD261" i="2" s="1"/>
  <c r="DI202" i="2"/>
  <c r="DE276" i="2"/>
  <c r="DC11" i="2"/>
  <c r="DF19" i="2"/>
  <c r="DH19" i="2"/>
  <c r="DG19" i="2"/>
  <c r="DF20" i="2"/>
  <c r="DG20" i="2"/>
  <c r="DH20" i="2"/>
  <c r="DF11" i="2"/>
  <c r="DH11" i="2"/>
  <c r="DH261" i="2" s="1"/>
  <c r="DF15" i="2"/>
  <c r="DH15" i="2"/>
  <c r="DG15" i="2"/>
  <c r="DF21" i="2"/>
  <c r="DH21" i="2"/>
  <c r="DG21" i="2"/>
  <c r="DF22" i="2"/>
  <c r="DG22" i="2"/>
  <c r="DH22" i="2"/>
  <c r="DI276" i="2"/>
  <c r="DF17" i="2"/>
  <c r="DH17" i="2"/>
  <c r="DG17" i="2"/>
  <c r="DF14" i="2"/>
  <c r="DH14" i="2"/>
  <c r="DG14" i="2"/>
  <c r="DQ203" i="2"/>
  <c r="DI203" i="2"/>
  <c r="DQ204" i="2"/>
  <c r="DI204" i="2"/>
  <c r="DF16" i="2"/>
  <c r="DG16" i="2"/>
  <c r="DH16" i="2"/>
  <c r="DF12" i="2"/>
  <c r="DF13" i="2"/>
  <c r="DG13" i="2"/>
  <c r="DH13" i="2"/>
  <c r="DF18" i="2"/>
  <c r="DH18" i="2"/>
  <c r="DG18" i="2"/>
  <c r="CJ28" i="2"/>
  <c r="CJ31" i="2"/>
  <c r="CJ24" i="2"/>
  <c r="CJ23" i="2"/>
  <c r="CJ30" i="2"/>
  <c r="CN46" i="2"/>
  <c r="CI46" i="2"/>
  <c r="CG68" i="2"/>
  <c r="CH56" i="2"/>
  <c r="CG60" i="2"/>
  <c r="CH48" i="2"/>
  <c r="CN262" i="2"/>
  <c r="D52" i="5" s="1"/>
  <c r="CS34" i="2"/>
  <c r="CS262" i="2" s="1"/>
  <c r="CJ26" i="2"/>
  <c r="CN45" i="2"/>
  <c r="CS45" i="2" s="1"/>
  <c r="CI45" i="2"/>
  <c r="CG63" i="2"/>
  <c r="CH51" i="2"/>
  <c r="CG66" i="2"/>
  <c r="CH54" i="2"/>
  <c r="CN37" i="2"/>
  <c r="CS37" i="2" s="1"/>
  <c r="CI37" i="2"/>
  <c r="CG69" i="2"/>
  <c r="CH57" i="2"/>
  <c r="CJ27" i="2"/>
  <c r="CG61" i="2"/>
  <c r="CH49" i="2"/>
  <c r="CN38" i="2"/>
  <c r="CS38" i="2" s="1"/>
  <c r="CI38" i="2"/>
  <c r="CJ33" i="2"/>
  <c r="CJ25" i="2"/>
  <c r="CN41" i="2"/>
  <c r="CS41" i="2" s="1"/>
  <c r="CI41" i="2"/>
  <c r="CG67" i="2"/>
  <c r="CH55" i="2"/>
  <c r="CG70" i="2"/>
  <c r="CH58" i="2"/>
  <c r="CG64" i="2"/>
  <c r="CH52" i="2"/>
  <c r="CN47" i="2"/>
  <c r="CS47" i="2" s="1"/>
  <c r="CI47" i="2"/>
  <c r="CH263" i="2"/>
  <c r="CN43" i="2"/>
  <c r="CS43" i="2" s="1"/>
  <c r="CI43" i="2"/>
  <c r="CN40" i="2"/>
  <c r="CS40" i="2" s="1"/>
  <c r="CI40" i="2"/>
  <c r="CN44" i="2"/>
  <c r="CS44" i="2" s="1"/>
  <c r="CI44" i="2"/>
  <c r="CN36" i="2"/>
  <c r="CS36" i="2" s="1"/>
  <c r="CI36" i="2"/>
  <c r="CJ34" i="2"/>
  <c r="CG62" i="2"/>
  <c r="CH50" i="2"/>
  <c r="CG65" i="2"/>
  <c r="CH53" i="2"/>
  <c r="CJ32" i="2"/>
  <c r="CJ29" i="2"/>
  <c r="CN39" i="2"/>
  <c r="CS39" i="2" s="1"/>
  <c r="CI39" i="2"/>
  <c r="CN42" i="2"/>
  <c r="CS42" i="2" s="1"/>
  <c r="CI42" i="2"/>
  <c r="CG264" i="2"/>
  <c r="CG59" i="2"/>
  <c r="CH59" i="2" s="1"/>
  <c r="N15" i="4"/>
  <c r="BO146" i="2"/>
  <c r="N124" i="4"/>
  <c r="N144" i="4" s="1"/>
  <c r="H20" i="4"/>
  <c r="BO79" i="2"/>
  <c r="H129" i="4"/>
  <c r="H149" i="4" s="1"/>
  <c r="R15" i="4"/>
  <c r="BO194" i="2"/>
  <c r="R124" i="4"/>
  <c r="R144" i="4" s="1"/>
  <c r="K276" i="2"/>
  <c r="K282" i="2" s="1"/>
  <c r="DQ202" i="2"/>
  <c r="DQ276" i="2" s="1"/>
  <c r="BU31" i="2"/>
  <c r="BQ32" i="2"/>
  <c r="D161" i="4"/>
  <c r="D162" i="4"/>
  <c r="D182" i="4" s="1"/>
  <c r="D163" i="4"/>
  <c r="D183" i="4" s="1"/>
  <c r="D164" i="4"/>
  <c r="D184" i="4" s="1"/>
  <c r="D165" i="4"/>
  <c r="D185" i="4" s="1"/>
  <c r="D166" i="4"/>
  <c r="D186" i="4" s="1"/>
  <c r="D167" i="4"/>
  <c r="D187" i="4" s="1"/>
  <c r="D168" i="4"/>
  <c r="D188" i="4" s="1"/>
  <c r="D169" i="4"/>
  <c r="D189" i="4" s="1"/>
  <c r="D170" i="4"/>
  <c r="D190" i="4" s="1"/>
  <c r="D171" i="4"/>
  <c r="D191" i="4" s="1"/>
  <c r="G123" i="4"/>
  <c r="G143" i="4" s="1"/>
  <c r="G124" i="4"/>
  <c r="M173" i="4"/>
  <c r="M181" i="4"/>
  <c r="Q213" i="4"/>
  <c r="K152" i="4"/>
  <c r="L153" i="4"/>
  <c r="F173" i="4"/>
  <c r="F181" i="4"/>
  <c r="E152" i="4"/>
  <c r="N32" i="2"/>
  <c r="O31" i="2"/>
  <c r="T31" i="2" s="1"/>
  <c r="I279" i="2"/>
  <c r="I239" i="2"/>
  <c r="H280" i="2"/>
  <c r="J278" i="2"/>
  <c r="K277" i="2"/>
  <c r="CI263" i="2" l="1"/>
  <c r="DY11" i="2"/>
  <c r="DZ11" i="2"/>
  <c r="DZ12" i="2" s="1"/>
  <c r="DZ13" i="2" s="1"/>
  <c r="DZ14" i="2" s="1"/>
  <c r="DZ15" i="2" s="1"/>
  <c r="DZ16" i="2" s="1"/>
  <c r="DZ17" i="2" s="1"/>
  <c r="DZ18" i="2" s="1"/>
  <c r="DZ19" i="2" s="1"/>
  <c r="DZ20" i="2" s="1"/>
  <c r="DZ21" i="2" s="1"/>
  <c r="DZ22" i="2" s="1"/>
  <c r="DZ23" i="2" s="1"/>
  <c r="DZ24" i="2" s="1"/>
  <c r="DZ25" i="2" s="1"/>
  <c r="DZ26" i="2" s="1"/>
  <c r="DZ27" i="2" s="1"/>
  <c r="DZ28" i="2" s="1"/>
  <c r="DZ29" i="2" s="1"/>
  <c r="DZ30" i="2" s="1"/>
  <c r="DZ31" i="2" s="1"/>
  <c r="DX11" i="2"/>
  <c r="DX12" i="2" s="1"/>
  <c r="DX13" i="2" s="1"/>
  <c r="DX14" i="2" s="1"/>
  <c r="DX15" i="2" s="1"/>
  <c r="DX16" i="2" s="1"/>
  <c r="DX17" i="2" s="1"/>
  <c r="DX18" i="2" s="1"/>
  <c r="DX19" i="2" s="1"/>
  <c r="DX20" i="2" s="1"/>
  <c r="DX21" i="2" s="1"/>
  <c r="DX22" i="2" s="1"/>
  <c r="DX23" i="2" s="1"/>
  <c r="DX24" i="2" s="1"/>
  <c r="DX25" i="2" s="1"/>
  <c r="DX26" i="2" s="1"/>
  <c r="DX27" i="2" s="1"/>
  <c r="DX28" i="2" s="1"/>
  <c r="DX29" i="2" s="1"/>
  <c r="DX30" i="2" s="1"/>
  <c r="DX31" i="2" s="1"/>
  <c r="DX32" i="2" s="1"/>
  <c r="DX33" i="2" s="1"/>
  <c r="DX34" i="2" s="1"/>
  <c r="DX35" i="2" s="1"/>
  <c r="K148" i="3"/>
  <c r="L222" i="2"/>
  <c r="T128" i="3"/>
  <c r="T148" i="3" s="1"/>
  <c r="DW216" i="2"/>
  <c r="DW217" i="2" s="1"/>
  <c r="DW218" i="2" s="1"/>
  <c r="DW219" i="2" s="1"/>
  <c r="DW220" i="2" s="1"/>
  <c r="DW221" i="2" s="1"/>
  <c r="DW222" i="2" s="1"/>
  <c r="DW223" i="2" s="1"/>
  <c r="DW224" i="2" s="1"/>
  <c r="DW225" i="2" s="1"/>
  <c r="DW226" i="2" s="1"/>
  <c r="DW227" i="2" s="1"/>
  <c r="CJ262" i="2"/>
  <c r="DW277" i="2"/>
  <c r="DB40" i="2"/>
  <c r="DC40" i="2"/>
  <c r="DD40" i="2"/>
  <c r="DB47" i="2"/>
  <c r="DD47" i="2"/>
  <c r="DC47" i="2"/>
  <c r="DB41" i="2"/>
  <c r="DC41" i="2"/>
  <c r="DD41" i="2"/>
  <c r="DB38" i="2"/>
  <c r="DD38" i="2"/>
  <c r="DC38" i="2"/>
  <c r="CJ36" i="2"/>
  <c r="DH36" i="2" s="1"/>
  <c r="DB36" i="2"/>
  <c r="DC36" i="2"/>
  <c r="DD36" i="2"/>
  <c r="DB46" i="2"/>
  <c r="DC46" i="2"/>
  <c r="DD46" i="2"/>
  <c r="DL31" i="2"/>
  <c r="DK31" i="2"/>
  <c r="DB39" i="2"/>
  <c r="DD39" i="2"/>
  <c r="DC39" i="2"/>
  <c r="DB44" i="2"/>
  <c r="DC44" i="2"/>
  <c r="DD44" i="2"/>
  <c r="DB43" i="2"/>
  <c r="DC43" i="2"/>
  <c r="DD43" i="2"/>
  <c r="DB42" i="2"/>
  <c r="DD42" i="2"/>
  <c r="DC42" i="2"/>
  <c r="DB37" i="2"/>
  <c r="DD37" i="2"/>
  <c r="DC37" i="2"/>
  <c r="R32" i="2"/>
  <c r="DM32" i="2" s="1"/>
  <c r="DJ32" i="2"/>
  <c r="DB45" i="2"/>
  <c r="DC45" i="2"/>
  <c r="DD45" i="2"/>
  <c r="DB261" i="2"/>
  <c r="DD262" i="2"/>
  <c r="DC261" i="2"/>
  <c r="DG261" i="2"/>
  <c r="DF32" i="2"/>
  <c r="DH32" i="2"/>
  <c r="DG32" i="2"/>
  <c r="DF27" i="2"/>
  <c r="DG27" i="2"/>
  <c r="DH27" i="2"/>
  <c r="DF26" i="2"/>
  <c r="DH26" i="2"/>
  <c r="DG26" i="2"/>
  <c r="DF31" i="2"/>
  <c r="DH31" i="2"/>
  <c r="DG31" i="2"/>
  <c r="DF30" i="2"/>
  <c r="DH30" i="2"/>
  <c r="DG30" i="2"/>
  <c r="DF28" i="2"/>
  <c r="DG28" i="2"/>
  <c r="DH28" i="2"/>
  <c r="DF261" i="2"/>
  <c r="DF34" i="2"/>
  <c r="DG34" i="2"/>
  <c r="DH34" i="2"/>
  <c r="DF25" i="2"/>
  <c r="DH25" i="2"/>
  <c r="DG25" i="2"/>
  <c r="DF23" i="2"/>
  <c r="DH23" i="2"/>
  <c r="DH262" i="2" s="1"/>
  <c r="DG23" i="2"/>
  <c r="DF29" i="2"/>
  <c r="DH29" i="2"/>
  <c r="DG29" i="2"/>
  <c r="DF36" i="2"/>
  <c r="DF33" i="2"/>
  <c r="DG33" i="2"/>
  <c r="DH33" i="2"/>
  <c r="DF24" i="2"/>
  <c r="DG24" i="2"/>
  <c r="DH24" i="2"/>
  <c r="CJ37" i="2"/>
  <c r="CH264" i="2"/>
  <c r="CJ35" i="2"/>
  <c r="CJ45" i="2"/>
  <c r="CJ40" i="2"/>
  <c r="CN57" i="2"/>
  <c r="CS57" i="2" s="1"/>
  <c r="CI57" i="2"/>
  <c r="CN59" i="2"/>
  <c r="CS59" i="2" s="1"/>
  <c r="CI59" i="2"/>
  <c r="CG74" i="2"/>
  <c r="CH62" i="2"/>
  <c r="CJ44" i="2"/>
  <c r="CN58" i="2"/>
  <c r="CI58" i="2"/>
  <c r="CJ42" i="2"/>
  <c r="CJ39" i="2"/>
  <c r="CN51" i="2"/>
  <c r="CS51" i="2" s="1"/>
  <c r="CI51" i="2"/>
  <c r="CN48" i="2"/>
  <c r="CS48" i="2" s="1"/>
  <c r="CI48" i="2"/>
  <c r="CN53" i="2"/>
  <c r="CS53" i="2" s="1"/>
  <c r="CI53" i="2"/>
  <c r="CG82" i="2"/>
  <c r="CH70" i="2"/>
  <c r="CG75" i="2"/>
  <c r="CH63" i="2"/>
  <c r="CG72" i="2"/>
  <c r="CH60" i="2"/>
  <c r="CN263" i="2"/>
  <c r="E52" i="5" s="1"/>
  <c r="CS46" i="2"/>
  <c r="CS263" i="2" s="1"/>
  <c r="CJ43" i="2"/>
  <c r="CG77" i="2"/>
  <c r="CH65" i="2"/>
  <c r="CJ41" i="2"/>
  <c r="CN52" i="2"/>
  <c r="CS52" i="2" s="1"/>
  <c r="CI52" i="2"/>
  <c r="CN55" i="2"/>
  <c r="CS55" i="2" s="1"/>
  <c r="CI55" i="2"/>
  <c r="CN49" i="2"/>
  <c r="CS49" i="2" s="1"/>
  <c r="CI49" i="2"/>
  <c r="CG81" i="2"/>
  <c r="CH69" i="2"/>
  <c r="CN54" i="2"/>
  <c r="CS54" i="2" s="1"/>
  <c r="CI54" i="2"/>
  <c r="CN56" i="2"/>
  <c r="CS56" i="2" s="1"/>
  <c r="CI56" i="2"/>
  <c r="CN50" i="2"/>
  <c r="CS50" i="2" s="1"/>
  <c r="CI50" i="2"/>
  <c r="CJ46" i="2"/>
  <c r="CG76" i="2"/>
  <c r="CH64" i="2"/>
  <c r="CG79" i="2"/>
  <c r="CH67" i="2"/>
  <c r="CG73" i="2"/>
  <c r="CH61" i="2"/>
  <c r="CJ38" i="2"/>
  <c r="CG78" i="2"/>
  <c r="CH66" i="2"/>
  <c r="CG80" i="2"/>
  <c r="CH68" i="2"/>
  <c r="CG265" i="2"/>
  <c r="CG71" i="2"/>
  <c r="CH71" i="2" s="1"/>
  <c r="N16" i="4"/>
  <c r="BO147" i="2"/>
  <c r="N125" i="4"/>
  <c r="N145" i="4" s="1"/>
  <c r="H21" i="4"/>
  <c r="BO80" i="2"/>
  <c r="H130" i="4"/>
  <c r="H150" i="4" s="1"/>
  <c r="BO195" i="2"/>
  <c r="R16" i="4"/>
  <c r="R125" i="4"/>
  <c r="R145" i="4" s="1"/>
  <c r="BQ33" i="2"/>
  <c r="BU32" i="2"/>
  <c r="G144" i="4"/>
  <c r="F193" i="4"/>
  <c r="F194" i="4"/>
  <c r="L161" i="4"/>
  <c r="L162" i="4"/>
  <c r="L182" i="4" s="1"/>
  <c r="L163" i="4"/>
  <c r="L183" i="4" s="1"/>
  <c r="L164" i="4"/>
  <c r="L184" i="4" s="1"/>
  <c r="L165" i="4"/>
  <c r="L185" i="4" s="1"/>
  <c r="L166" i="4"/>
  <c r="L186" i="4" s="1"/>
  <c r="L167" i="4"/>
  <c r="L187" i="4" s="1"/>
  <c r="L168" i="4"/>
  <c r="L188" i="4" s="1"/>
  <c r="L169" i="4"/>
  <c r="L189" i="4" s="1"/>
  <c r="L170" i="4"/>
  <c r="L190" i="4" s="1"/>
  <c r="L171" i="4"/>
  <c r="L191" i="4" s="1"/>
  <c r="E153" i="4"/>
  <c r="E172" i="4" s="1"/>
  <c r="E192" i="4" s="1"/>
  <c r="K153" i="4"/>
  <c r="L172" i="4"/>
  <c r="L192" i="4" s="1"/>
  <c r="M193" i="4"/>
  <c r="M201" i="4" s="1"/>
  <c r="M194" i="4"/>
  <c r="D173" i="4"/>
  <c r="D181" i="4"/>
  <c r="O32" i="2"/>
  <c r="T32" i="2" s="1"/>
  <c r="N33" i="2"/>
  <c r="I280" i="2"/>
  <c r="J279" i="2"/>
  <c r="K278" i="2"/>
  <c r="DG36" i="2" l="1"/>
  <c r="DX261" i="2"/>
  <c r="DZ261" i="2"/>
  <c r="DY12" i="2"/>
  <c r="EA11" i="2"/>
  <c r="CI264" i="2"/>
  <c r="K149" i="3"/>
  <c r="T129" i="3"/>
  <c r="T149" i="3" s="1"/>
  <c r="L223" i="2"/>
  <c r="CJ263" i="2"/>
  <c r="DX262" i="2"/>
  <c r="DX36" i="2"/>
  <c r="DX37" i="2" s="1"/>
  <c r="DX38" i="2" s="1"/>
  <c r="DX39" i="2" s="1"/>
  <c r="DX40" i="2" s="1"/>
  <c r="DX41" i="2" s="1"/>
  <c r="DX42" i="2" s="1"/>
  <c r="DX43" i="2" s="1"/>
  <c r="DX44" i="2" s="1"/>
  <c r="DX45" i="2" s="1"/>
  <c r="DX46" i="2" s="1"/>
  <c r="DX47" i="2" s="1"/>
  <c r="DW278" i="2"/>
  <c r="DW228" i="2"/>
  <c r="DW229" i="2" s="1"/>
  <c r="DW230" i="2" s="1"/>
  <c r="DW231" i="2" s="1"/>
  <c r="DW232" i="2" s="1"/>
  <c r="DW233" i="2" s="1"/>
  <c r="DW234" i="2" s="1"/>
  <c r="DW235" i="2" s="1"/>
  <c r="DW236" i="2" s="1"/>
  <c r="DW237" i="2" s="1"/>
  <c r="DW238" i="2" s="1"/>
  <c r="DW239" i="2" s="1"/>
  <c r="DZ32" i="2"/>
  <c r="DB50" i="2"/>
  <c r="DC50" i="2"/>
  <c r="DD50" i="2"/>
  <c r="DB54" i="2"/>
  <c r="DC54" i="2"/>
  <c r="DD54" i="2"/>
  <c r="DB49" i="2"/>
  <c r="DD49" i="2"/>
  <c r="DC49" i="2"/>
  <c r="DB52" i="2"/>
  <c r="DD52" i="2"/>
  <c r="DC52" i="2"/>
  <c r="DB59" i="2"/>
  <c r="DC59" i="2"/>
  <c r="DD59" i="2"/>
  <c r="DB53" i="2"/>
  <c r="DD53" i="2"/>
  <c r="DC53" i="2"/>
  <c r="CJ47" i="2"/>
  <c r="DH47" i="2" s="1"/>
  <c r="DH264" i="2" s="1"/>
  <c r="DB48" i="2"/>
  <c r="DC48" i="2"/>
  <c r="DD48" i="2"/>
  <c r="DB51" i="2"/>
  <c r="DC51" i="2"/>
  <c r="DD51" i="2"/>
  <c r="DB58" i="2"/>
  <c r="DD58" i="2"/>
  <c r="DC58" i="2"/>
  <c r="R33" i="2"/>
  <c r="DM33" i="2" s="1"/>
  <c r="DJ33" i="2"/>
  <c r="DB56" i="2"/>
  <c r="DD56" i="2"/>
  <c r="DC56" i="2"/>
  <c r="DB55" i="2"/>
  <c r="DD55" i="2"/>
  <c r="DC55" i="2"/>
  <c r="DB57" i="2"/>
  <c r="DD57" i="2"/>
  <c r="DC57" i="2"/>
  <c r="DL32" i="2"/>
  <c r="DK32" i="2"/>
  <c r="DC263" i="2"/>
  <c r="DC262" i="2"/>
  <c r="DB262" i="2"/>
  <c r="DD264" i="2"/>
  <c r="DF46" i="2"/>
  <c r="DH46" i="2"/>
  <c r="DG46" i="2"/>
  <c r="DF38" i="2"/>
  <c r="DG38" i="2"/>
  <c r="DH38" i="2"/>
  <c r="CJ48" i="2"/>
  <c r="DF40" i="2"/>
  <c r="DH40" i="2"/>
  <c r="DG40" i="2"/>
  <c r="DF39" i="2"/>
  <c r="DH39" i="2"/>
  <c r="DG39" i="2"/>
  <c r="DF45" i="2"/>
  <c r="DH45" i="2"/>
  <c r="DG45" i="2"/>
  <c r="DF41" i="2"/>
  <c r="DH41" i="2"/>
  <c r="DG41" i="2"/>
  <c r="DF43" i="2"/>
  <c r="DH43" i="2"/>
  <c r="DG43" i="2"/>
  <c r="DF42" i="2"/>
  <c r="DG42" i="2"/>
  <c r="DH42" i="2"/>
  <c r="DF35" i="2"/>
  <c r="DG35" i="2"/>
  <c r="DG263" i="2" s="1"/>
  <c r="DH35" i="2"/>
  <c r="DF44" i="2"/>
  <c r="DH44" i="2"/>
  <c r="DG44" i="2"/>
  <c r="DF37" i="2"/>
  <c r="DH37" i="2"/>
  <c r="DG37" i="2"/>
  <c r="DF262" i="2"/>
  <c r="DG262" i="2"/>
  <c r="CJ55" i="2"/>
  <c r="CJ51" i="2"/>
  <c r="CG90" i="2"/>
  <c r="CH78" i="2"/>
  <c r="CJ53" i="2"/>
  <c r="CJ52" i="2"/>
  <c r="CN62" i="2"/>
  <c r="CS62" i="2" s="1"/>
  <c r="CI62" i="2"/>
  <c r="CH265" i="2"/>
  <c r="CN68" i="2"/>
  <c r="CS68" i="2" s="1"/>
  <c r="CI68" i="2"/>
  <c r="CG91" i="2"/>
  <c r="CH79" i="2"/>
  <c r="CG89" i="2"/>
  <c r="CH77" i="2"/>
  <c r="CN60" i="2"/>
  <c r="CS60" i="2" s="1"/>
  <c r="CI60" i="2"/>
  <c r="CN70" i="2"/>
  <c r="CI70" i="2"/>
  <c r="CN264" i="2"/>
  <c r="F52" i="5" s="1"/>
  <c r="CS58" i="2"/>
  <c r="CS264" i="2" s="1"/>
  <c r="CG86" i="2"/>
  <c r="CH74" i="2"/>
  <c r="CJ58" i="2"/>
  <c r="CJ50" i="2"/>
  <c r="CN65" i="2"/>
  <c r="CS65" i="2" s="1"/>
  <c r="CI65" i="2"/>
  <c r="CG87" i="2"/>
  <c r="CH75" i="2"/>
  <c r="CG92" i="2"/>
  <c r="CH80" i="2"/>
  <c r="CN61" i="2"/>
  <c r="CS61" i="2" s="1"/>
  <c r="CI61" i="2"/>
  <c r="CN64" i="2"/>
  <c r="CS64" i="2" s="1"/>
  <c r="CI64" i="2"/>
  <c r="CJ57" i="2"/>
  <c r="CN69" i="2"/>
  <c r="CS69" i="2" s="1"/>
  <c r="CI69" i="2"/>
  <c r="CJ56" i="2"/>
  <c r="CG84" i="2"/>
  <c r="CH72" i="2"/>
  <c r="CG94" i="2"/>
  <c r="CH82" i="2"/>
  <c r="CJ49" i="2"/>
  <c r="CN67" i="2"/>
  <c r="CS67" i="2" s="1"/>
  <c r="CI67" i="2"/>
  <c r="CN71" i="2"/>
  <c r="CS71" i="2" s="1"/>
  <c r="CI71" i="2"/>
  <c r="CN66" i="2"/>
  <c r="CS66" i="2" s="1"/>
  <c r="CI66" i="2"/>
  <c r="CG85" i="2"/>
  <c r="CH73" i="2"/>
  <c r="CG88" i="2"/>
  <c r="CH76" i="2"/>
  <c r="CG93" i="2"/>
  <c r="CH81" i="2"/>
  <c r="CN63" i="2"/>
  <c r="CS63" i="2" s="1"/>
  <c r="CI63" i="2"/>
  <c r="CJ54" i="2"/>
  <c r="CG266" i="2"/>
  <c r="CG83" i="2"/>
  <c r="CH83" i="2" s="1"/>
  <c r="N17" i="4"/>
  <c r="BO148" i="2"/>
  <c r="N126" i="4"/>
  <c r="N146" i="4" s="1"/>
  <c r="H22" i="4"/>
  <c r="BO81" i="2"/>
  <c r="H131" i="4"/>
  <c r="H151" i="4" s="1"/>
  <c r="R17" i="4"/>
  <c r="BO196" i="2"/>
  <c r="R126" i="4"/>
  <c r="R146" i="4" s="1"/>
  <c r="BU33" i="2"/>
  <c r="BQ34" i="2"/>
  <c r="BQ262" i="2" s="1"/>
  <c r="L173" i="4"/>
  <c r="L181" i="4"/>
  <c r="K161" i="4"/>
  <c r="K162" i="4"/>
  <c r="K182" i="4" s="1"/>
  <c r="K163" i="4"/>
  <c r="K183" i="4" s="1"/>
  <c r="K164" i="4"/>
  <c r="K184" i="4" s="1"/>
  <c r="K165" i="4"/>
  <c r="K185" i="4" s="1"/>
  <c r="K166" i="4"/>
  <c r="K186" i="4" s="1"/>
  <c r="K167" i="4"/>
  <c r="K187" i="4" s="1"/>
  <c r="K168" i="4"/>
  <c r="K188" i="4" s="1"/>
  <c r="K169" i="4"/>
  <c r="K189" i="4" s="1"/>
  <c r="K170" i="4"/>
  <c r="K190" i="4" s="1"/>
  <c r="K171" i="4"/>
  <c r="K191" i="4" s="1"/>
  <c r="G145" i="4"/>
  <c r="K172" i="4"/>
  <c r="K192" i="4" s="1"/>
  <c r="F209" i="4"/>
  <c r="F207" i="4"/>
  <c r="F208" i="4"/>
  <c r="F212" i="4"/>
  <c r="F210" i="4"/>
  <c r="F203" i="4"/>
  <c r="F202" i="4"/>
  <c r="F205" i="4"/>
  <c r="F204" i="4"/>
  <c r="F211" i="4"/>
  <c r="F206" i="4"/>
  <c r="M212" i="4"/>
  <c r="M207" i="4"/>
  <c r="M210" i="4"/>
  <c r="M205" i="4"/>
  <c r="M209" i="4"/>
  <c r="M203" i="4"/>
  <c r="M206" i="4"/>
  <c r="M202" i="4"/>
  <c r="M211" i="4"/>
  <c r="M204" i="4"/>
  <c r="M208" i="4"/>
  <c r="D193" i="4"/>
  <c r="D194" i="4"/>
  <c r="E161" i="4"/>
  <c r="E162" i="4"/>
  <c r="E182" i="4" s="1"/>
  <c r="E163" i="4"/>
  <c r="E183" i="4" s="1"/>
  <c r="E164" i="4"/>
  <c r="E184" i="4" s="1"/>
  <c r="E165" i="4"/>
  <c r="E185" i="4" s="1"/>
  <c r="E166" i="4"/>
  <c r="E186" i="4" s="1"/>
  <c r="E167" i="4"/>
  <c r="E187" i="4" s="1"/>
  <c r="E168" i="4"/>
  <c r="E188" i="4" s="1"/>
  <c r="E169" i="4"/>
  <c r="E189" i="4" s="1"/>
  <c r="E170" i="4"/>
  <c r="E190" i="4" s="1"/>
  <c r="E171" i="4"/>
  <c r="E191" i="4" s="1"/>
  <c r="F201" i="4"/>
  <c r="N34" i="2"/>
  <c r="DJ34" i="2" s="1"/>
  <c r="O33" i="2"/>
  <c r="T33" i="2" s="1"/>
  <c r="J280" i="2"/>
  <c r="K279" i="2"/>
  <c r="CI265" i="2" l="1"/>
  <c r="DY13" i="2"/>
  <c r="EA12" i="2"/>
  <c r="K150" i="3"/>
  <c r="DJ262" i="2"/>
  <c r="T130" i="3"/>
  <c r="T150" i="3" s="1"/>
  <c r="L224" i="2"/>
  <c r="DW240" i="2"/>
  <c r="DW241" i="2" s="1"/>
  <c r="DW242" i="2" s="1"/>
  <c r="DW243" i="2" s="1"/>
  <c r="DW244" i="2" s="1"/>
  <c r="DW245" i="2" s="1"/>
  <c r="DW246" i="2" s="1"/>
  <c r="DW247" i="2" s="1"/>
  <c r="DW248" i="2" s="1"/>
  <c r="DW249" i="2" s="1"/>
  <c r="DW250" i="2" s="1"/>
  <c r="DZ33" i="2"/>
  <c r="DX263" i="2"/>
  <c r="DF47" i="2"/>
  <c r="CJ264" i="2"/>
  <c r="DW279" i="2"/>
  <c r="DX48" i="2"/>
  <c r="DX49" i="2" s="1"/>
  <c r="DX50" i="2" s="1"/>
  <c r="DX51" i="2" s="1"/>
  <c r="DX52" i="2" s="1"/>
  <c r="DX53" i="2" s="1"/>
  <c r="DX54" i="2" s="1"/>
  <c r="DX55" i="2" s="1"/>
  <c r="DX56" i="2" s="1"/>
  <c r="DX57" i="2" s="1"/>
  <c r="DX58" i="2" s="1"/>
  <c r="DX59" i="2" s="1"/>
  <c r="DH263" i="2"/>
  <c r="DB63" i="2"/>
  <c r="DD63" i="2"/>
  <c r="DC63" i="2"/>
  <c r="DB66" i="2"/>
  <c r="DC66" i="2"/>
  <c r="DD66" i="2"/>
  <c r="DB67" i="2"/>
  <c r="DD67" i="2"/>
  <c r="DC67" i="2"/>
  <c r="DB69" i="2"/>
  <c r="DD69" i="2"/>
  <c r="DC69" i="2"/>
  <c r="DG47" i="2"/>
  <c r="CJ60" i="2"/>
  <c r="DH60" i="2" s="1"/>
  <c r="DB61" i="2"/>
  <c r="DD61" i="2"/>
  <c r="DC61" i="2"/>
  <c r="CJ59" i="2"/>
  <c r="DF59" i="2" s="1"/>
  <c r="DB60" i="2"/>
  <c r="DC60" i="2"/>
  <c r="DD60" i="2"/>
  <c r="DB71" i="2"/>
  <c r="DD71" i="2"/>
  <c r="DC71" i="2"/>
  <c r="DB62" i="2"/>
  <c r="DD62" i="2"/>
  <c r="DC62" i="2"/>
  <c r="DB64" i="2"/>
  <c r="DD64" i="2"/>
  <c r="DC64" i="2"/>
  <c r="DB65" i="2"/>
  <c r="DD65" i="2"/>
  <c r="DC65" i="2"/>
  <c r="DB70" i="2"/>
  <c r="DC70" i="2"/>
  <c r="DD70" i="2"/>
  <c r="DB68" i="2"/>
  <c r="DD68" i="2"/>
  <c r="DC68" i="2"/>
  <c r="DL33" i="2"/>
  <c r="DK33" i="2"/>
  <c r="DC265" i="2"/>
  <c r="DC264" i="2"/>
  <c r="DD263" i="2"/>
  <c r="DB264" i="2"/>
  <c r="DB263" i="2"/>
  <c r="DF52" i="2"/>
  <c r="DH52" i="2"/>
  <c r="DG52" i="2"/>
  <c r="DF60" i="2"/>
  <c r="DF50" i="2"/>
  <c r="DH50" i="2"/>
  <c r="DG50" i="2"/>
  <c r="DG59" i="2"/>
  <c r="DG265" i="2" s="1"/>
  <c r="DH59" i="2"/>
  <c r="DF53" i="2"/>
  <c r="DH53" i="2"/>
  <c r="DG53" i="2"/>
  <c r="DF51" i="2"/>
  <c r="DH51" i="2"/>
  <c r="DG51" i="2"/>
  <c r="DF48" i="2"/>
  <c r="DG48" i="2"/>
  <c r="DH48" i="2"/>
  <c r="DF49" i="2"/>
  <c r="DH49" i="2"/>
  <c r="DG49" i="2"/>
  <c r="DF57" i="2"/>
  <c r="DH57" i="2"/>
  <c r="DG57" i="2"/>
  <c r="DF58" i="2"/>
  <c r="DG58" i="2"/>
  <c r="DH58" i="2"/>
  <c r="DF55" i="2"/>
  <c r="DH55" i="2"/>
  <c r="DG55" i="2"/>
  <c r="DF263" i="2"/>
  <c r="DF54" i="2"/>
  <c r="DH54" i="2"/>
  <c r="DG54" i="2"/>
  <c r="DF56" i="2"/>
  <c r="DH56" i="2"/>
  <c r="DG56" i="2"/>
  <c r="CJ65" i="2"/>
  <c r="CJ66" i="2"/>
  <c r="CJ69" i="2"/>
  <c r="CG105" i="2"/>
  <c r="CH93" i="2"/>
  <c r="CG97" i="2"/>
  <c r="CH85" i="2"/>
  <c r="CG106" i="2"/>
  <c r="CH94" i="2"/>
  <c r="CJ70" i="2"/>
  <c r="CG104" i="2"/>
  <c r="CH92" i="2"/>
  <c r="CG98" i="2"/>
  <c r="CH86" i="2"/>
  <c r="CN265" i="2"/>
  <c r="G52" i="5" s="1"/>
  <c r="CS70" i="2"/>
  <c r="CS265" i="2" s="1"/>
  <c r="CG101" i="2"/>
  <c r="CH89" i="2"/>
  <c r="CG102" i="2"/>
  <c r="CH90" i="2"/>
  <c r="CN73" i="2"/>
  <c r="CS73" i="2" s="1"/>
  <c r="CI73" i="2"/>
  <c r="CN82" i="2"/>
  <c r="CI82" i="2"/>
  <c r="CN80" i="2"/>
  <c r="CS80" i="2" s="1"/>
  <c r="CI80" i="2"/>
  <c r="CN74" i="2"/>
  <c r="CS74" i="2" s="1"/>
  <c r="CI74" i="2"/>
  <c r="CN77" i="2"/>
  <c r="CS77" i="2" s="1"/>
  <c r="CI77" i="2"/>
  <c r="CN78" i="2"/>
  <c r="CS78" i="2" s="1"/>
  <c r="CI78" i="2"/>
  <c r="CN83" i="2"/>
  <c r="CS83" i="2" s="1"/>
  <c r="CI83" i="2"/>
  <c r="CJ63" i="2"/>
  <c r="CJ64" i="2"/>
  <c r="CN76" i="2"/>
  <c r="CS76" i="2" s="1"/>
  <c r="CI76" i="2"/>
  <c r="CJ67" i="2"/>
  <c r="CH266" i="2"/>
  <c r="CN72" i="2"/>
  <c r="CS72" i="2" s="1"/>
  <c r="CI72" i="2"/>
  <c r="CJ62" i="2"/>
  <c r="CN75" i="2"/>
  <c r="CS75" i="2" s="1"/>
  <c r="CI75" i="2"/>
  <c r="CJ61" i="2"/>
  <c r="CN79" i="2"/>
  <c r="CS79" i="2" s="1"/>
  <c r="CI79" i="2"/>
  <c r="CN81" i="2"/>
  <c r="CS81" i="2" s="1"/>
  <c r="CI81" i="2"/>
  <c r="CG100" i="2"/>
  <c r="CH88" i="2"/>
  <c r="CJ68" i="2"/>
  <c r="CG96" i="2"/>
  <c r="CH84" i="2"/>
  <c r="CG99" i="2"/>
  <c r="CH87" i="2"/>
  <c r="CG103" i="2"/>
  <c r="CH91" i="2"/>
  <c r="CG267" i="2"/>
  <c r="CG95" i="2"/>
  <c r="CH95" i="2" s="1"/>
  <c r="N18" i="4"/>
  <c r="BO149" i="2"/>
  <c r="N127" i="4"/>
  <c r="N147" i="4" s="1"/>
  <c r="I11" i="4"/>
  <c r="BO82" i="2"/>
  <c r="BO266" i="2" s="1"/>
  <c r="H132" i="4"/>
  <c r="H152" i="4" s="1"/>
  <c r="BO197" i="2"/>
  <c r="R18" i="4"/>
  <c r="R127" i="4"/>
  <c r="R147" i="4" s="1"/>
  <c r="M213" i="4"/>
  <c r="BU34" i="2"/>
  <c r="BQ35" i="2"/>
  <c r="D212" i="4"/>
  <c r="D208" i="4"/>
  <c r="D207" i="4"/>
  <c r="D206" i="4"/>
  <c r="D204" i="4"/>
  <c r="D210" i="4"/>
  <c r="D203" i="4"/>
  <c r="D209" i="4"/>
  <c r="D211" i="4"/>
  <c r="D202" i="4"/>
  <c r="D205" i="4"/>
  <c r="G146" i="4"/>
  <c r="K173" i="4"/>
  <c r="K181" i="4"/>
  <c r="L193" i="4"/>
  <c r="L194" i="4"/>
  <c r="E173" i="4"/>
  <c r="E181" i="4"/>
  <c r="F213" i="4"/>
  <c r="D201" i="4"/>
  <c r="R34" i="2"/>
  <c r="N262" i="2"/>
  <c r="K280" i="2"/>
  <c r="O34" i="2"/>
  <c r="N35" i="2"/>
  <c r="DJ35" i="2" s="1"/>
  <c r="DY14" i="2" l="1"/>
  <c r="EA13" i="2"/>
  <c r="DW280" i="2"/>
  <c r="CI266" i="2"/>
  <c r="K151" i="3"/>
  <c r="L225" i="2"/>
  <c r="T131" i="3"/>
  <c r="T151" i="3" s="1"/>
  <c r="DG60" i="2"/>
  <c r="DX264" i="2"/>
  <c r="DZ34" i="2"/>
  <c r="DZ262" i="2" s="1"/>
  <c r="CJ265" i="2"/>
  <c r="DX60" i="2"/>
  <c r="DX61" i="2" s="1"/>
  <c r="DX62" i="2" s="1"/>
  <c r="DX63" i="2" s="1"/>
  <c r="DX64" i="2" s="1"/>
  <c r="DX65" i="2" s="1"/>
  <c r="DX66" i="2" s="1"/>
  <c r="DX67" i="2" s="1"/>
  <c r="DX68" i="2" s="1"/>
  <c r="DX69" i="2" s="1"/>
  <c r="DX70" i="2" s="1"/>
  <c r="DX71" i="2" s="1"/>
  <c r="DB74" i="2"/>
  <c r="DD74" i="2"/>
  <c r="DC74" i="2"/>
  <c r="DB79" i="2"/>
  <c r="DD79" i="2"/>
  <c r="DC79" i="2"/>
  <c r="DB81" i="2"/>
  <c r="DD81" i="2"/>
  <c r="DC81" i="2"/>
  <c r="DB72" i="2"/>
  <c r="DC72" i="2"/>
  <c r="DD72" i="2"/>
  <c r="DB78" i="2"/>
  <c r="DD78" i="2"/>
  <c r="DC78" i="2"/>
  <c r="DB82" i="2"/>
  <c r="DC82" i="2"/>
  <c r="DD82" i="2"/>
  <c r="R262" i="2"/>
  <c r="DM34" i="2"/>
  <c r="CJ76" i="2"/>
  <c r="DF76" i="2" s="1"/>
  <c r="DB75" i="2"/>
  <c r="DD75" i="2"/>
  <c r="DC75" i="2"/>
  <c r="DB76" i="2"/>
  <c r="DC76" i="2"/>
  <c r="DD76" i="2"/>
  <c r="DB83" i="2"/>
  <c r="DC83" i="2"/>
  <c r="DD83" i="2"/>
  <c r="DB77" i="2"/>
  <c r="DD77" i="2"/>
  <c r="DC77" i="2"/>
  <c r="DB80" i="2"/>
  <c r="DC80" i="2"/>
  <c r="DD80" i="2"/>
  <c r="DB73" i="2"/>
  <c r="DD73" i="2"/>
  <c r="DC73" i="2"/>
  <c r="DB265" i="2"/>
  <c r="DD265" i="2"/>
  <c r="DF264" i="2"/>
  <c r="DG264" i="2"/>
  <c r="DF62" i="2"/>
  <c r="DH62" i="2"/>
  <c r="DG62" i="2"/>
  <c r="DF64" i="2"/>
  <c r="DG64" i="2"/>
  <c r="DH64" i="2"/>
  <c r="DF65" i="2"/>
  <c r="DG65" i="2"/>
  <c r="DH65" i="2"/>
  <c r="DF61" i="2"/>
  <c r="DH61" i="2"/>
  <c r="DG61" i="2"/>
  <c r="DF67" i="2"/>
  <c r="DH67" i="2"/>
  <c r="DG67" i="2"/>
  <c r="DF63" i="2"/>
  <c r="DH63" i="2"/>
  <c r="DG63" i="2"/>
  <c r="DF69" i="2"/>
  <c r="DH69" i="2"/>
  <c r="DG69" i="2"/>
  <c r="DF68" i="2"/>
  <c r="DH68" i="2"/>
  <c r="DG68" i="2"/>
  <c r="DH76" i="2"/>
  <c r="DF70" i="2"/>
  <c r="DH70" i="2"/>
  <c r="DG70" i="2"/>
  <c r="DF66" i="2"/>
  <c r="DH66" i="2"/>
  <c r="DG66" i="2"/>
  <c r="CJ77" i="2"/>
  <c r="CJ78" i="2"/>
  <c r="CJ81" i="2"/>
  <c r="CN87" i="2"/>
  <c r="CS87" i="2" s="1"/>
  <c r="CI87" i="2"/>
  <c r="CN85" i="2"/>
  <c r="CS85" i="2" s="1"/>
  <c r="CI85" i="2"/>
  <c r="CG115" i="2"/>
  <c r="CH103" i="2"/>
  <c r="CG108" i="2"/>
  <c r="CH96" i="2"/>
  <c r="CJ71" i="2"/>
  <c r="CJ73" i="2"/>
  <c r="CN266" i="2"/>
  <c r="H52" i="5" s="1"/>
  <c r="CS82" i="2"/>
  <c r="CS266" i="2" s="1"/>
  <c r="CG114" i="2"/>
  <c r="CH102" i="2"/>
  <c r="CG116" i="2"/>
  <c r="CH104" i="2"/>
  <c r="CG117" i="2"/>
  <c r="CH105" i="2"/>
  <c r="CN86" i="2"/>
  <c r="CS86" i="2" s="1"/>
  <c r="CI86" i="2"/>
  <c r="CG111" i="2"/>
  <c r="CH99" i="2"/>
  <c r="CN88" i="2"/>
  <c r="CS88" i="2" s="1"/>
  <c r="CI88" i="2"/>
  <c r="CJ80" i="2"/>
  <c r="CG113" i="2"/>
  <c r="CH101" i="2"/>
  <c r="CG110" i="2"/>
  <c r="CH98" i="2"/>
  <c r="CN94" i="2"/>
  <c r="CI94" i="2"/>
  <c r="CG109" i="2"/>
  <c r="CH97" i="2"/>
  <c r="CJ72" i="2"/>
  <c r="CN95" i="2"/>
  <c r="CS95" i="2" s="1"/>
  <c r="CI95" i="2"/>
  <c r="CJ74" i="2"/>
  <c r="CN89" i="2"/>
  <c r="CS89" i="2" s="1"/>
  <c r="CI89" i="2"/>
  <c r="CN91" i="2"/>
  <c r="CS91" i="2" s="1"/>
  <c r="CI91" i="2"/>
  <c r="CN84" i="2"/>
  <c r="CS84" i="2" s="1"/>
  <c r="CI84" i="2"/>
  <c r="CG112" i="2"/>
  <c r="CH100" i="2"/>
  <c r="CJ79" i="2"/>
  <c r="CJ75" i="2"/>
  <c r="CJ82" i="2"/>
  <c r="CN90" i="2"/>
  <c r="CS90" i="2" s="1"/>
  <c r="CI90" i="2"/>
  <c r="CN92" i="2"/>
  <c r="CS92" i="2" s="1"/>
  <c r="CI92" i="2"/>
  <c r="CG118" i="2"/>
  <c r="CH106" i="2"/>
  <c r="CH267" i="2"/>
  <c r="CN93" i="2"/>
  <c r="CS93" i="2" s="1"/>
  <c r="CI93" i="2"/>
  <c r="CG268" i="2"/>
  <c r="CG107" i="2"/>
  <c r="CH107" i="2" s="1"/>
  <c r="N19" i="4"/>
  <c r="BO150" i="2"/>
  <c r="N128" i="4"/>
  <c r="N148" i="4" s="1"/>
  <c r="H153" i="4"/>
  <c r="I12" i="4"/>
  <c r="BO83" i="2"/>
  <c r="I121" i="4"/>
  <c r="I141" i="4" s="1"/>
  <c r="BU262" i="2"/>
  <c r="R19" i="4"/>
  <c r="BO198" i="2"/>
  <c r="R128" i="4"/>
  <c r="R148" i="4" s="1"/>
  <c r="BU35" i="2"/>
  <c r="BQ36" i="2"/>
  <c r="L212" i="4"/>
  <c r="L206" i="4"/>
  <c r="L207" i="4"/>
  <c r="L210" i="4"/>
  <c r="L211" i="4"/>
  <c r="L208" i="4"/>
  <c r="L209" i="4"/>
  <c r="L202" i="4"/>
  <c r="L204" i="4"/>
  <c r="L203" i="4"/>
  <c r="L205" i="4"/>
  <c r="D213" i="4"/>
  <c r="E193" i="4"/>
  <c r="E201" i="4" s="1"/>
  <c r="E194" i="4"/>
  <c r="L201" i="4"/>
  <c r="K193" i="4"/>
  <c r="K201" i="4" s="1"/>
  <c r="K194" i="4"/>
  <c r="G147" i="4"/>
  <c r="R35" i="2"/>
  <c r="DM35" i="2" s="1"/>
  <c r="T34" i="2"/>
  <c r="T262" i="2" s="1"/>
  <c r="O262" i="2"/>
  <c r="N36" i="2"/>
  <c r="O35" i="2"/>
  <c r="CI267" i="2" l="1"/>
  <c r="DG76" i="2"/>
  <c r="DY15" i="2"/>
  <c r="EA14" i="2"/>
  <c r="K152" i="3"/>
  <c r="U11" i="3"/>
  <c r="T132" i="3"/>
  <c r="T152" i="3" s="1"/>
  <c r="T153" i="3" s="1"/>
  <c r="L226" i="2"/>
  <c r="L278" i="2" s="1"/>
  <c r="CJ266" i="2"/>
  <c r="DX265" i="2"/>
  <c r="DZ35" i="2"/>
  <c r="DX72" i="2"/>
  <c r="DX73" i="2" s="1"/>
  <c r="DX74" i="2" s="1"/>
  <c r="DX75" i="2" s="1"/>
  <c r="DX76" i="2" s="1"/>
  <c r="DX77" i="2" s="1"/>
  <c r="DX78" i="2" s="1"/>
  <c r="DX79" i="2" s="1"/>
  <c r="DX80" i="2" s="1"/>
  <c r="DX81" i="2" s="1"/>
  <c r="DX82" i="2" s="1"/>
  <c r="DX83" i="2" s="1"/>
  <c r="DB94" i="2"/>
  <c r="DD94" i="2"/>
  <c r="DC94" i="2"/>
  <c r="DB93" i="2"/>
  <c r="DD93" i="2"/>
  <c r="DC93" i="2"/>
  <c r="DB91" i="2"/>
  <c r="DC91" i="2"/>
  <c r="DD91" i="2"/>
  <c r="DB87" i="2"/>
  <c r="DC87" i="2"/>
  <c r="DD87" i="2"/>
  <c r="DB90" i="2"/>
  <c r="DD90" i="2"/>
  <c r="DC90" i="2"/>
  <c r="DL35" i="2"/>
  <c r="DK35" i="2"/>
  <c r="DK263" i="2" s="1"/>
  <c r="DB92" i="2"/>
  <c r="DD92" i="2"/>
  <c r="DC92" i="2"/>
  <c r="DB89" i="2"/>
  <c r="DC89" i="2"/>
  <c r="DD89" i="2"/>
  <c r="R36" i="2"/>
  <c r="DM36" i="2" s="1"/>
  <c r="DJ36" i="2"/>
  <c r="CJ85" i="2"/>
  <c r="DF85" i="2" s="1"/>
  <c r="DB84" i="2"/>
  <c r="DC84" i="2"/>
  <c r="DD84" i="2"/>
  <c r="DB95" i="2"/>
  <c r="DC95" i="2"/>
  <c r="DD95" i="2"/>
  <c r="DB88" i="2"/>
  <c r="DC88" i="2"/>
  <c r="DD88" i="2"/>
  <c r="DB86" i="2"/>
  <c r="DC86" i="2"/>
  <c r="DD86" i="2"/>
  <c r="DB85" i="2"/>
  <c r="DC85" i="2"/>
  <c r="DD85" i="2"/>
  <c r="DL34" i="2"/>
  <c r="DK34" i="2"/>
  <c r="DK262" i="2" s="1"/>
  <c r="DM262" i="2"/>
  <c r="DC266" i="2"/>
  <c r="DH265" i="2"/>
  <c r="DF265" i="2"/>
  <c r="DF82" i="2"/>
  <c r="DG82" i="2"/>
  <c r="DH82" i="2"/>
  <c r="DF74" i="2"/>
  <c r="DG74" i="2"/>
  <c r="DH74" i="2"/>
  <c r="DF80" i="2"/>
  <c r="DH80" i="2"/>
  <c r="DG80" i="2"/>
  <c r="DF71" i="2"/>
  <c r="DH71" i="2"/>
  <c r="DG71" i="2"/>
  <c r="DG266" i="2" s="1"/>
  <c r="DF75" i="2"/>
  <c r="DH75" i="2"/>
  <c r="DG75" i="2"/>
  <c r="DH85" i="2"/>
  <c r="DG85" i="2"/>
  <c r="DF81" i="2"/>
  <c r="DH81" i="2"/>
  <c r="DG81" i="2"/>
  <c r="DF79" i="2"/>
  <c r="DH79" i="2"/>
  <c r="DG79" i="2"/>
  <c r="DF78" i="2"/>
  <c r="DH78" i="2"/>
  <c r="DG78" i="2"/>
  <c r="DF72" i="2"/>
  <c r="DH72" i="2"/>
  <c r="DG72" i="2"/>
  <c r="DF73" i="2"/>
  <c r="DH73" i="2"/>
  <c r="DG73" i="2"/>
  <c r="DF77" i="2"/>
  <c r="DG77" i="2"/>
  <c r="DH77" i="2"/>
  <c r="CJ90" i="2"/>
  <c r="CJ94" i="2"/>
  <c r="CJ83" i="2"/>
  <c r="CG125" i="2"/>
  <c r="CH113" i="2"/>
  <c r="CG128" i="2"/>
  <c r="CH116" i="2"/>
  <c r="CJ93" i="2"/>
  <c r="CN100" i="2"/>
  <c r="CS100" i="2" s="1"/>
  <c r="CI100" i="2"/>
  <c r="CJ92" i="2"/>
  <c r="CN97" i="2"/>
  <c r="CS97" i="2" s="1"/>
  <c r="CI97" i="2"/>
  <c r="CN98" i="2"/>
  <c r="CS98" i="2" s="1"/>
  <c r="CI98" i="2"/>
  <c r="CN99" i="2"/>
  <c r="CS99" i="2" s="1"/>
  <c r="CI99" i="2"/>
  <c r="CN105" i="2"/>
  <c r="CS105" i="2" s="1"/>
  <c r="CI105" i="2"/>
  <c r="CN102" i="2"/>
  <c r="CS102" i="2" s="1"/>
  <c r="CI102" i="2"/>
  <c r="CN103" i="2"/>
  <c r="CS103" i="2" s="1"/>
  <c r="CI103" i="2"/>
  <c r="CJ86" i="2"/>
  <c r="CJ88" i="2"/>
  <c r="CG130" i="2"/>
  <c r="CH118" i="2"/>
  <c r="CN267" i="2"/>
  <c r="I52" i="5" s="1"/>
  <c r="CS94" i="2"/>
  <c r="CS267" i="2" s="1"/>
  <c r="CG120" i="2"/>
  <c r="CH108" i="2"/>
  <c r="CN107" i="2"/>
  <c r="CS107" i="2" s="1"/>
  <c r="CI107" i="2"/>
  <c r="CG124" i="2"/>
  <c r="CH112" i="2"/>
  <c r="CG121" i="2"/>
  <c r="CH109" i="2"/>
  <c r="CG122" i="2"/>
  <c r="CH110" i="2"/>
  <c r="CG123" i="2"/>
  <c r="CH111" i="2"/>
  <c r="CG129" i="2"/>
  <c r="CH117" i="2"/>
  <c r="CG126" i="2"/>
  <c r="CH114" i="2"/>
  <c r="CG127" i="2"/>
  <c r="CH115" i="2"/>
  <c r="CN106" i="2"/>
  <c r="CI106" i="2"/>
  <c r="CJ91" i="2"/>
  <c r="CJ84" i="2"/>
  <c r="CH268" i="2"/>
  <c r="CN101" i="2"/>
  <c r="CS101" i="2" s="1"/>
  <c r="CI101" i="2"/>
  <c r="CJ89" i="2"/>
  <c r="CJ87" i="2"/>
  <c r="CN104" i="2"/>
  <c r="CS104" i="2" s="1"/>
  <c r="CI104" i="2"/>
  <c r="CN96" i="2"/>
  <c r="CS96" i="2" s="1"/>
  <c r="CI96" i="2"/>
  <c r="CG269" i="2"/>
  <c r="CG119" i="2"/>
  <c r="CH119" i="2" s="1"/>
  <c r="N20" i="4"/>
  <c r="BO151" i="2"/>
  <c r="N129" i="4"/>
  <c r="N149" i="4" s="1"/>
  <c r="I13" i="4"/>
  <c r="BO84" i="2"/>
  <c r="I122" i="4"/>
  <c r="I142" i="4" s="1"/>
  <c r="H163" i="4"/>
  <c r="H183" i="4" s="1"/>
  <c r="H167" i="4"/>
  <c r="H187" i="4" s="1"/>
  <c r="H166" i="4"/>
  <c r="H186" i="4" s="1"/>
  <c r="H164" i="4"/>
  <c r="H184" i="4" s="1"/>
  <c r="H168" i="4"/>
  <c r="H188" i="4" s="1"/>
  <c r="H161" i="4"/>
  <c r="H165" i="4"/>
  <c r="H185" i="4" s="1"/>
  <c r="H162" i="4"/>
  <c r="H182" i="4" s="1"/>
  <c r="H169" i="4"/>
  <c r="H189" i="4" s="1"/>
  <c r="H170" i="4"/>
  <c r="H190" i="4" s="1"/>
  <c r="H171" i="4"/>
  <c r="H191" i="4" s="1"/>
  <c r="H172" i="4"/>
  <c r="H192" i="4" s="1"/>
  <c r="BO199" i="2"/>
  <c r="R20" i="4"/>
  <c r="R129" i="4"/>
  <c r="R149" i="4" s="1"/>
  <c r="D52" i="3"/>
  <c r="D53" i="3" s="1"/>
  <c r="D54" i="3" s="1"/>
  <c r="BQ37" i="2"/>
  <c r="BU36" i="2"/>
  <c r="L213" i="4"/>
  <c r="G148" i="4"/>
  <c r="E212" i="4"/>
  <c r="E202" i="4"/>
  <c r="E204" i="4"/>
  <c r="E207" i="4"/>
  <c r="E211" i="4"/>
  <c r="E209" i="4"/>
  <c r="E206" i="4"/>
  <c r="E205" i="4"/>
  <c r="E208" i="4"/>
  <c r="E203" i="4"/>
  <c r="E210" i="4"/>
  <c r="K212" i="4"/>
  <c r="K211" i="4"/>
  <c r="K208" i="4"/>
  <c r="K206" i="4"/>
  <c r="K203" i="4"/>
  <c r="K209" i="4"/>
  <c r="K207" i="4"/>
  <c r="K202" i="4"/>
  <c r="K204" i="4"/>
  <c r="K210" i="4"/>
  <c r="K205" i="4"/>
  <c r="T35" i="2"/>
  <c r="N37" i="2"/>
  <c r="O36" i="2"/>
  <c r="T36" i="2" s="1"/>
  <c r="DY16" i="2" l="1"/>
  <c r="EA15" i="2"/>
  <c r="CI268" i="2"/>
  <c r="DX266" i="2"/>
  <c r="K153" i="3"/>
  <c r="T172" i="3"/>
  <c r="T192" i="3" s="1"/>
  <c r="T161" i="3"/>
  <c r="T162" i="3"/>
  <c r="T182" i="3" s="1"/>
  <c r="T163" i="3"/>
  <c r="T183" i="3" s="1"/>
  <c r="T164" i="3"/>
  <c r="T184" i="3" s="1"/>
  <c r="T165" i="3"/>
  <c r="T185" i="3" s="1"/>
  <c r="T166" i="3"/>
  <c r="T186" i="3" s="1"/>
  <c r="T167" i="3"/>
  <c r="T187" i="3" s="1"/>
  <c r="T168" i="3"/>
  <c r="T188" i="3" s="1"/>
  <c r="T169" i="3"/>
  <c r="T189" i="3" s="1"/>
  <c r="T170" i="3"/>
  <c r="T190" i="3" s="1"/>
  <c r="T171" i="3"/>
  <c r="T191" i="3" s="1"/>
  <c r="U12" i="3"/>
  <c r="U121" i="3"/>
  <c r="U141" i="3" s="1"/>
  <c r="L227" i="2"/>
  <c r="DZ36" i="2"/>
  <c r="CJ267" i="2"/>
  <c r="DX84" i="2"/>
  <c r="DX85" i="2" s="1"/>
  <c r="DX86" i="2" s="1"/>
  <c r="DX87" i="2" s="1"/>
  <c r="DX88" i="2" s="1"/>
  <c r="DX89" i="2" s="1"/>
  <c r="DX90" i="2" s="1"/>
  <c r="DX91" i="2" s="1"/>
  <c r="DX92" i="2" s="1"/>
  <c r="DX93" i="2" s="1"/>
  <c r="DX94" i="2" s="1"/>
  <c r="DX95" i="2" s="1"/>
  <c r="DB101" i="2"/>
  <c r="DC101" i="2"/>
  <c r="DD101" i="2"/>
  <c r="DB106" i="2"/>
  <c r="DC106" i="2"/>
  <c r="DD106" i="2"/>
  <c r="DB103" i="2"/>
  <c r="DD103" i="2"/>
  <c r="DC103" i="2"/>
  <c r="DB105" i="2"/>
  <c r="DC105" i="2"/>
  <c r="DD105" i="2"/>
  <c r="DB98" i="2"/>
  <c r="DC98" i="2"/>
  <c r="DD98" i="2"/>
  <c r="DB96" i="2"/>
  <c r="DC96" i="2"/>
  <c r="DD96" i="2"/>
  <c r="DB107" i="2"/>
  <c r="DC107" i="2"/>
  <c r="DD107" i="2"/>
  <c r="DB100" i="2"/>
  <c r="DC100" i="2"/>
  <c r="DD100" i="2"/>
  <c r="DB104" i="2"/>
  <c r="DC104" i="2"/>
  <c r="DD104" i="2"/>
  <c r="R37" i="2"/>
  <c r="DM37" i="2" s="1"/>
  <c r="DJ37" i="2"/>
  <c r="DB102" i="2"/>
  <c r="DC102" i="2"/>
  <c r="DD102" i="2"/>
  <c r="DB99" i="2"/>
  <c r="DC99" i="2"/>
  <c r="DD99" i="2"/>
  <c r="DB97" i="2"/>
  <c r="DC97" i="2"/>
  <c r="DD97" i="2"/>
  <c r="DL36" i="2"/>
  <c r="DK36" i="2"/>
  <c r="DD266" i="2"/>
  <c r="DD267" i="2"/>
  <c r="DB266" i="2"/>
  <c r="DF91" i="2"/>
  <c r="DH91" i="2"/>
  <c r="DG91" i="2"/>
  <c r="DF92" i="2"/>
  <c r="DH92" i="2"/>
  <c r="DG92" i="2"/>
  <c r="DF83" i="2"/>
  <c r="DG83" i="2"/>
  <c r="DH83" i="2"/>
  <c r="DH267" i="2" s="1"/>
  <c r="DH266" i="2"/>
  <c r="DF86" i="2"/>
  <c r="DG86" i="2"/>
  <c r="DH86" i="2"/>
  <c r="DF93" i="2"/>
  <c r="DH93" i="2"/>
  <c r="DG93" i="2"/>
  <c r="DF87" i="2"/>
  <c r="DH87" i="2"/>
  <c r="DG87" i="2"/>
  <c r="DF94" i="2"/>
  <c r="DH94" i="2"/>
  <c r="DG94" i="2"/>
  <c r="DF266" i="2"/>
  <c r="DF89" i="2"/>
  <c r="DG89" i="2"/>
  <c r="DH89" i="2"/>
  <c r="DF84" i="2"/>
  <c r="DH84" i="2"/>
  <c r="DG84" i="2"/>
  <c r="DF88" i="2"/>
  <c r="DH88" i="2"/>
  <c r="DG88" i="2"/>
  <c r="DF90" i="2"/>
  <c r="DH90" i="2"/>
  <c r="DG90" i="2"/>
  <c r="CJ99" i="2"/>
  <c r="CJ102" i="2"/>
  <c r="CH269" i="2"/>
  <c r="CJ96" i="2"/>
  <c r="CN119" i="2"/>
  <c r="CS119" i="2" s="1"/>
  <c r="CI119" i="2"/>
  <c r="CG135" i="2"/>
  <c r="CH123" i="2"/>
  <c r="CG132" i="2"/>
  <c r="CH120" i="2"/>
  <c r="CJ106" i="2"/>
  <c r="CG139" i="2"/>
  <c r="CH127" i="2"/>
  <c r="CN117" i="2"/>
  <c r="CS117" i="2" s="1"/>
  <c r="CI117" i="2"/>
  <c r="CN110" i="2"/>
  <c r="CS110" i="2" s="1"/>
  <c r="CI110" i="2"/>
  <c r="CG142" i="2"/>
  <c r="CH130" i="2"/>
  <c r="CN113" i="2"/>
  <c r="CS113" i="2" s="1"/>
  <c r="CI113" i="2"/>
  <c r="CG138" i="2"/>
  <c r="CH126" i="2"/>
  <c r="CJ104" i="2"/>
  <c r="CG140" i="2"/>
  <c r="CH128" i="2"/>
  <c r="CJ97" i="2"/>
  <c r="CJ95" i="2"/>
  <c r="CG141" i="2"/>
  <c r="CH129" i="2"/>
  <c r="CG134" i="2"/>
  <c r="CH122" i="2"/>
  <c r="CN112" i="2"/>
  <c r="CS112" i="2" s="1"/>
  <c r="CI112" i="2"/>
  <c r="CJ100" i="2"/>
  <c r="CJ98" i="2"/>
  <c r="CG137" i="2"/>
  <c r="CH125" i="2"/>
  <c r="CJ103" i="2"/>
  <c r="CJ105" i="2"/>
  <c r="CN115" i="2"/>
  <c r="CS115" i="2" s="1"/>
  <c r="CI115" i="2"/>
  <c r="CG133" i="2"/>
  <c r="CH121" i="2"/>
  <c r="CN118" i="2"/>
  <c r="CI118" i="2"/>
  <c r="CN268" i="2"/>
  <c r="J52" i="5" s="1"/>
  <c r="CS106" i="2"/>
  <c r="CS268" i="2" s="1"/>
  <c r="CN114" i="2"/>
  <c r="CS114" i="2" s="1"/>
  <c r="CI114" i="2"/>
  <c r="CN111" i="2"/>
  <c r="CS111" i="2" s="1"/>
  <c r="CI111" i="2"/>
  <c r="CN109" i="2"/>
  <c r="CS109" i="2" s="1"/>
  <c r="CI109" i="2"/>
  <c r="CG136" i="2"/>
  <c r="CH124" i="2"/>
  <c r="CN108" i="2"/>
  <c r="CS108" i="2" s="1"/>
  <c r="CI108" i="2"/>
  <c r="CJ101" i="2"/>
  <c r="CN116" i="2"/>
  <c r="CS116" i="2" s="1"/>
  <c r="CI116" i="2"/>
  <c r="CG270" i="2"/>
  <c r="CG131" i="2"/>
  <c r="CH131" i="2" s="1"/>
  <c r="N21" i="4"/>
  <c r="BO152" i="2"/>
  <c r="N130" i="4"/>
  <c r="N150" i="4" s="1"/>
  <c r="H173" i="4"/>
  <c r="H181" i="4"/>
  <c r="I14" i="4"/>
  <c r="BO85" i="2"/>
  <c r="I123" i="4"/>
  <c r="I143" i="4" s="1"/>
  <c r="R21" i="4"/>
  <c r="BO200" i="2"/>
  <c r="R130" i="4"/>
  <c r="R150" i="4" s="1"/>
  <c r="BU37" i="2"/>
  <c r="BQ38" i="2"/>
  <c r="G149" i="4"/>
  <c r="E213" i="4"/>
  <c r="K213" i="4"/>
  <c r="O37" i="2"/>
  <c r="T37" i="2" s="1"/>
  <c r="N38" i="2"/>
  <c r="DJ38" i="2" s="1"/>
  <c r="DX267" i="2" l="1"/>
  <c r="CI269" i="2"/>
  <c r="DY17" i="2"/>
  <c r="EA16" i="2"/>
  <c r="K161" i="3"/>
  <c r="K162" i="3"/>
  <c r="K182" i="3" s="1"/>
  <c r="K163" i="3"/>
  <c r="K183" i="3" s="1"/>
  <c r="K164" i="3"/>
  <c r="K184" i="3" s="1"/>
  <c r="K165" i="3"/>
  <c r="K185" i="3" s="1"/>
  <c r="K166" i="3"/>
  <c r="K186" i="3" s="1"/>
  <c r="K167" i="3"/>
  <c r="K187" i="3" s="1"/>
  <c r="K168" i="3"/>
  <c r="K188" i="3" s="1"/>
  <c r="K169" i="3"/>
  <c r="K189" i="3" s="1"/>
  <c r="K170" i="3"/>
  <c r="K190" i="3" s="1"/>
  <c r="K171" i="3"/>
  <c r="K191" i="3" s="1"/>
  <c r="K172" i="3"/>
  <c r="K192" i="3" s="1"/>
  <c r="T181" i="3"/>
  <c r="T193" i="3" s="1"/>
  <c r="T173" i="3"/>
  <c r="U13" i="3"/>
  <c r="U122" i="3"/>
  <c r="U142" i="3" s="1"/>
  <c r="L228" i="2"/>
  <c r="DX96" i="2"/>
  <c r="DX97" i="2" s="1"/>
  <c r="DX98" i="2" s="1"/>
  <c r="DX99" i="2" s="1"/>
  <c r="DX100" i="2" s="1"/>
  <c r="DX101" i="2" s="1"/>
  <c r="DX102" i="2" s="1"/>
  <c r="DX103" i="2" s="1"/>
  <c r="DX104" i="2" s="1"/>
  <c r="DX105" i="2" s="1"/>
  <c r="DX106" i="2" s="1"/>
  <c r="DX107" i="2" s="1"/>
  <c r="CJ268" i="2"/>
  <c r="DZ37" i="2"/>
  <c r="DB116" i="2"/>
  <c r="DC116" i="2"/>
  <c r="DD116" i="2"/>
  <c r="DB113" i="2"/>
  <c r="DC113" i="2"/>
  <c r="DD113" i="2"/>
  <c r="DB110" i="2"/>
  <c r="DC110" i="2"/>
  <c r="DD110" i="2"/>
  <c r="DL37" i="2"/>
  <c r="DK37" i="2"/>
  <c r="DB117" i="2"/>
  <c r="DC117" i="2"/>
  <c r="DD117" i="2"/>
  <c r="DB111" i="2"/>
  <c r="DC111" i="2"/>
  <c r="DD111" i="2"/>
  <c r="DB108" i="2"/>
  <c r="DC108" i="2"/>
  <c r="DD108" i="2"/>
  <c r="DB109" i="2"/>
  <c r="DC109" i="2"/>
  <c r="DD109" i="2"/>
  <c r="DB114" i="2"/>
  <c r="DC114" i="2"/>
  <c r="DD114" i="2"/>
  <c r="DB118" i="2"/>
  <c r="DC118" i="2"/>
  <c r="DD118" i="2"/>
  <c r="DB115" i="2"/>
  <c r="DC115" i="2"/>
  <c r="DD115" i="2"/>
  <c r="DB112" i="2"/>
  <c r="DC112" i="2"/>
  <c r="DD112" i="2"/>
  <c r="DB119" i="2"/>
  <c r="DD119" i="2"/>
  <c r="DC119" i="2"/>
  <c r="DD268" i="2"/>
  <c r="DB267" i="2"/>
  <c r="DC267" i="2"/>
  <c r="DG267" i="2"/>
  <c r="DF267" i="2"/>
  <c r="DF101" i="2"/>
  <c r="DH101" i="2"/>
  <c r="DG101" i="2"/>
  <c r="DF100" i="2"/>
  <c r="DH100" i="2"/>
  <c r="DG100" i="2"/>
  <c r="DF99" i="2"/>
  <c r="DG99" i="2"/>
  <c r="DH99" i="2"/>
  <c r="DF103" i="2"/>
  <c r="DG103" i="2"/>
  <c r="DH103" i="2"/>
  <c r="DF97" i="2"/>
  <c r="DH97" i="2"/>
  <c r="DG97" i="2"/>
  <c r="DF106" i="2"/>
  <c r="DH106" i="2"/>
  <c r="DG106" i="2"/>
  <c r="DF105" i="2"/>
  <c r="DG105" i="2"/>
  <c r="DH105" i="2"/>
  <c r="DF98" i="2"/>
  <c r="DH98" i="2"/>
  <c r="DG98" i="2"/>
  <c r="DF95" i="2"/>
  <c r="DH95" i="2"/>
  <c r="DH268" i="2" s="1"/>
  <c r="DG95" i="2"/>
  <c r="DF104" i="2"/>
  <c r="DG104" i="2"/>
  <c r="DH104" i="2"/>
  <c r="DF96" i="2"/>
  <c r="DH96" i="2"/>
  <c r="DG96" i="2"/>
  <c r="DF102" i="2"/>
  <c r="DG102" i="2"/>
  <c r="DH102" i="2"/>
  <c r="CJ112" i="2"/>
  <c r="CJ107" i="2"/>
  <c r="CJ118" i="2"/>
  <c r="CH270" i="2"/>
  <c r="CN124" i="2"/>
  <c r="CS124" i="2" s="1"/>
  <c r="CI124" i="2"/>
  <c r="CN121" i="2"/>
  <c r="CS121" i="2" s="1"/>
  <c r="CI121" i="2"/>
  <c r="CN126" i="2"/>
  <c r="CS126" i="2" s="1"/>
  <c r="CI126" i="2"/>
  <c r="CG147" i="2"/>
  <c r="CH135" i="2"/>
  <c r="CN131" i="2"/>
  <c r="CS131" i="2" s="1"/>
  <c r="CI131" i="2"/>
  <c r="CG148" i="2"/>
  <c r="CH136" i="2"/>
  <c r="CG145" i="2"/>
  <c r="CH133" i="2"/>
  <c r="CG146" i="2"/>
  <c r="CH134" i="2"/>
  <c r="CG150" i="2"/>
  <c r="CH138" i="2"/>
  <c r="CG154" i="2"/>
  <c r="CH142" i="2"/>
  <c r="CN120" i="2"/>
  <c r="CS120" i="2" s="1"/>
  <c r="CI120" i="2"/>
  <c r="CN122" i="2"/>
  <c r="CS122" i="2" s="1"/>
  <c r="CI122" i="2"/>
  <c r="CJ109" i="2"/>
  <c r="CJ110" i="2"/>
  <c r="CJ115" i="2"/>
  <c r="CJ116" i="2"/>
  <c r="CN125" i="2"/>
  <c r="CS125" i="2" s="1"/>
  <c r="CI125" i="2"/>
  <c r="CJ113" i="2"/>
  <c r="CN129" i="2"/>
  <c r="CS129" i="2" s="1"/>
  <c r="CI129" i="2"/>
  <c r="CJ108" i="2"/>
  <c r="CJ114" i="2"/>
  <c r="CJ111" i="2"/>
  <c r="CN127" i="2"/>
  <c r="CS127" i="2" s="1"/>
  <c r="CI127" i="2"/>
  <c r="CG144" i="2"/>
  <c r="CH132" i="2"/>
  <c r="CG152" i="2"/>
  <c r="CH140" i="2"/>
  <c r="CN130" i="2"/>
  <c r="CI130" i="2"/>
  <c r="CJ117" i="2"/>
  <c r="CN269" i="2"/>
  <c r="K52" i="5" s="1"/>
  <c r="CS118" i="2"/>
  <c r="CS269" i="2" s="1"/>
  <c r="CG149" i="2"/>
  <c r="CH137" i="2"/>
  <c r="CG153" i="2"/>
  <c r="CH141" i="2"/>
  <c r="CN128" i="2"/>
  <c r="CS128" i="2" s="1"/>
  <c r="CI128" i="2"/>
  <c r="CG151" i="2"/>
  <c r="CH139" i="2"/>
  <c r="CN123" i="2"/>
  <c r="CS123" i="2" s="1"/>
  <c r="CI123" i="2"/>
  <c r="CG271" i="2"/>
  <c r="CG143" i="2"/>
  <c r="CH143" i="2" s="1"/>
  <c r="N22" i="4"/>
  <c r="BO153" i="2"/>
  <c r="N131" i="4"/>
  <c r="N151" i="4" s="1"/>
  <c r="BO86" i="2"/>
  <c r="BO267" i="2" s="1"/>
  <c r="I124" i="4"/>
  <c r="I144" i="4" s="1"/>
  <c r="H193" i="4"/>
  <c r="H201" i="4" s="1"/>
  <c r="H194" i="4"/>
  <c r="BO201" i="2"/>
  <c r="R22" i="4"/>
  <c r="R131" i="4"/>
  <c r="R151" i="4" s="1"/>
  <c r="BU38" i="2"/>
  <c r="BQ39" i="2"/>
  <c r="G150" i="4"/>
  <c r="R38" i="2"/>
  <c r="DM38" i="2" s="1"/>
  <c r="N39" i="2"/>
  <c r="O38" i="2"/>
  <c r="T38" i="2" s="1"/>
  <c r="DX268" i="2" l="1"/>
  <c r="DY18" i="2"/>
  <c r="EA17" i="2"/>
  <c r="CI270" i="2"/>
  <c r="K181" i="3"/>
  <c r="K173" i="3"/>
  <c r="U14" i="3"/>
  <c r="U123" i="3"/>
  <c r="U143" i="3" s="1"/>
  <c r="L229" i="2"/>
  <c r="DZ38" i="2"/>
  <c r="CJ269" i="2"/>
  <c r="DX108" i="2"/>
  <c r="DX109" i="2" s="1"/>
  <c r="DX110" i="2" s="1"/>
  <c r="DX111" i="2" s="1"/>
  <c r="DX112" i="2" s="1"/>
  <c r="DX113" i="2" s="1"/>
  <c r="DX114" i="2" s="1"/>
  <c r="DX115" i="2" s="1"/>
  <c r="DX116" i="2" s="1"/>
  <c r="DX117" i="2" s="1"/>
  <c r="DX118" i="2" s="1"/>
  <c r="DX119" i="2" s="1"/>
  <c r="DB130" i="2"/>
  <c r="DD130" i="2"/>
  <c r="DC130" i="2"/>
  <c r="DL38" i="2"/>
  <c r="DK38" i="2"/>
  <c r="DB123" i="2"/>
  <c r="DD123" i="2"/>
  <c r="DC123" i="2"/>
  <c r="DB128" i="2"/>
  <c r="DD128" i="2"/>
  <c r="DC128" i="2"/>
  <c r="DB129" i="2"/>
  <c r="DD129" i="2"/>
  <c r="DC129" i="2"/>
  <c r="DB131" i="2"/>
  <c r="DD131" i="2"/>
  <c r="DC131" i="2"/>
  <c r="DB126" i="2"/>
  <c r="DD126" i="2"/>
  <c r="DC126" i="2"/>
  <c r="DB124" i="2"/>
  <c r="DD124" i="2"/>
  <c r="DC124" i="2"/>
  <c r="DB122" i="2"/>
  <c r="DD122" i="2"/>
  <c r="DC122" i="2"/>
  <c r="DB121" i="2"/>
  <c r="DD121" i="2"/>
  <c r="DC121" i="2"/>
  <c r="R39" i="2"/>
  <c r="DM39" i="2" s="1"/>
  <c r="DJ39" i="2"/>
  <c r="DB127" i="2"/>
  <c r="DD127" i="2"/>
  <c r="DC127" i="2"/>
  <c r="DB125" i="2"/>
  <c r="DC125" i="2"/>
  <c r="DD125" i="2"/>
  <c r="DB120" i="2"/>
  <c r="DC120" i="2"/>
  <c r="DD120" i="2"/>
  <c r="DB268" i="2"/>
  <c r="DC269" i="2"/>
  <c r="DC268" i="2"/>
  <c r="DF268" i="2"/>
  <c r="DF111" i="2"/>
  <c r="DH111" i="2"/>
  <c r="DG111" i="2"/>
  <c r="DF116" i="2"/>
  <c r="DH116" i="2"/>
  <c r="DG116" i="2"/>
  <c r="DF112" i="2"/>
  <c r="DG112" i="2"/>
  <c r="DH112" i="2"/>
  <c r="DF114" i="2"/>
  <c r="DH114" i="2"/>
  <c r="DG114" i="2"/>
  <c r="DF115" i="2"/>
  <c r="DH115" i="2"/>
  <c r="DG115" i="2"/>
  <c r="DF108" i="2"/>
  <c r="DG108" i="2"/>
  <c r="DH108" i="2"/>
  <c r="DF110" i="2"/>
  <c r="DH110" i="2"/>
  <c r="DG110" i="2"/>
  <c r="CJ120" i="2"/>
  <c r="DF118" i="2"/>
  <c r="DH118" i="2"/>
  <c r="DG118" i="2"/>
  <c r="DF113" i="2"/>
  <c r="DH113" i="2"/>
  <c r="DG113" i="2"/>
  <c r="DF117" i="2"/>
  <c r="DH117" i="2"/>
  <c r="DG117" i="2"/>
  <c r="DF109" i="2"/>
  <c r="DH109" i="2"/>
  <c r="DG109" i="2"/>
  <c r="DF107" i="2"/>
  <c r="DH107" i="2"/>
  <c r="DG107" i="2"/>
  <c r="DG269" i="2" s="1"/>
  <c r="DG268" i="2"/>
  <c r="CJ119" i="2"/>
  <c r="CJ127" i="2"/>
  <c r="CJ125" i="2"/>
  <c r="CN141" i="2"/>
  <c r="CS141" i="2" s="1"/>
  <c r="CI141" i="2"/>
  <c r="CJ130" i="2"/>
  <c r="CG161" i="2"/>
  <c r="CH149" i="2"/>
  <c r="CG164" i="2"/>
  <c r="CH152" i="2"/>
  <c r="CJ128" i="2"/>
  <c r="CJ126" i="2"/>
  <c r="CG162" i="2"/>
  <c r="CH150" i="2"/>
  <c r="CN133" i="2"/>
  <c r="CS133" i="2" s="1"/>
  <c r="CI133" i="2"/>
  <c r="CG159" i="2"/>
  <c r="CH147" i="2"/>
  <c r="CN143" i="2"/>
  <c r="CS143" i="2" s="1"/>
  <c r="CI143" i="2"/>
  <c r="CN142" i="2"/>
  <c r="CI142" i="2"/>
  <c r="CG157" i="2"/>
  <c r="CH145" i="2"/>
  <c r="CG163" i="2"/>
  <c r="CH151" i="2"/>
  <c r="CG165" i="2"/>
  <c r="CH153" i="2"/>
  <c r="CN270" i="2"/>
  <c r="L52" i="5" s="1"/>
  <c r="CS130" i="2"/>
  <c r="CS270" i="2" s="1"/>
  <c r="CN132" i="2"/>
  <c r="CS132" i="2" s="1"/>
  <c r="CI132" i="2"/>
  <c r="CG166" i="2"/>
  <c r="CH154" i="2"/>
  <c r="CN134" i="2"/>
  <c r="CS134" i="2" s="1"/>
  <c r="CI134" i="2"/>
  <c r="CN136" i="2"/>
  <c r="CS136" i="2" s="1"/>
  <c r="CI136" i="2"/>
  <c r="CH271" i="2"/>
  <c r="CN139" i="2"/>
  <c r="CS139" i="2" s="1"/>
  <c r="CI139" i="2"/>
  <c r="CJ124" i="2"/>
  <c r="CJ129" i="2"/>
  <c r="CN137" i="2"/>
  <c r="CS137" i="2" s="1"/>
  <c r="CI137" i="2"/>
  <c r="CN140" i="2"/>
  <c r="CS140" i="2" s="1"/>
  <c r="CI140" i="2"/>
  <c r="CG156" i="2"/>
  <c r="CH144" i="2"/>
  <c r="CJ123" i="2"/>
  <c r="CJ121" i="2"/>
  <c r="CN138" i="2"/>
  <c r="CS138" i="2" s="1"/>
  <c r="CI138" i="2"/>
  <c r="CG158" i="2"/>
  <c r="CH146" i="2"/>
  <c r="CG160" i="2"/>
  <c r="CH148" i="2"/>
  <c r="CN135" i="2"/>
  <c r="CS135" i="2" s="1"/>
  <c r="CI135" i="2"/>
  <c r="CJ122" i="2"/>
  <c r="CG272" i="2"/>
  <c r="CG155" i="2"/>
  <c r="CH155" i="2" s="1"/>
  <c r="O11" i="4"/>
  <c r="BO154" i="2"/>
  <c r="BO272" i="2" s="1"/>
  <c r="N132" i="4"/>
  <c r="N152" i="4" s="1"/>
  <c r="I145" i="4"/>
  <c r="H209" i="4"/>
  <c r="H204" i="4"/>
  <c r="H205" i="4"/>
  <c r="H208" i="4"/>
  <c r="H206" i="4"/>
  <c r="H207" i="4"/>
  <c r="H203" i="4"/>
  <c r="H212" i="4"/>
  <c r="H210" i="4"/>
  <c r="H202" i="4"/>
  <c r="H211" i="4"/>
  <c r="S11" i="4"/>
  <c r="BO202" i="2"/>
  <c r="BO276" i="2" s="1"/>
  <c r="R132" i="4"/>
  <c r="R152" i="4" s="1"/>
  <c r="BU39" i="2"/>
  <c r="BQ40" i="2"/>
  <c r="G151" i="4"/>
  <c r="O39" i="2"/>
  <c r="T39" i="2" s="1"/>
  <c r="N40" i="2"/>
  <c r="CI271" i="2" l="1"/>
  <c r="DY19" i="2"/>
  <c r="EA18" i="2"/>
  <c r="K193" i="3"/>
  <c r="K194" i="3"/>
  <c r="U15" i="3"/>
  <c r="U124" i="3"/>
  <c r="U144" i="3" s="1"/>
  <c r="L230" i="2"/>
  <c r="CJ270" i="2"/>
  <c r="DX269" i="2"/>
  <c r="DX120" i="2"/>
  <c r="DX121" i="2" s="1"/>
  <c r="DX122" i="2" s="1"/>
  <c r="DX123" i="2" s="1"/>
  <c r="DX124" i="2" s="1"/>
  <c r="DX125" i="2" s="1"/>
  <c r="DX126" i="2" s="1"/>
  <c r="DX127" i="2" s="1"/>
  <c r="DX128" i="2" s="1"/>
  <c r="DX129" i="2" s="1"/>
  <c r="DX130" i="2" s="1"/>
  <c r="DX131" i="2" s="1"/>
  <c r="DZ39" i="2"/>
  <c r="DL39" i="2"/>
  <c r="DK39" i="2"/>
  <c r="DB138" i="2"/>
  <c r="DD138" i="2"/>
  <c r="DC138" i="2"/>
  <c r="DB142" i="2"/>
  <c r="DD142" i="2"/>
  <c r="DC142" i="2"/>
  <c r="DB139" i="2"/>
  <c r="DC139" i="2"/>
  <c r="DD139" i="2"/>
  <c r="DB141" i="2"/>
  <c r="DD141" i="2"/>
  <c r="DC141" i="2"/>
  <c r="R40" i="2"/>
  <c r="DM40" i="2" s="1"/>
  <c r="DJ40" i="2"/>
  <c r="DB137" i="2"/>
  <c r="DD137" i="2"/>
  <c r="DC137" i="2"/>
  <c r="DB136" i="2"/>
  <c r="DD136" i="2"/>
  <c r="DC136" i="2"/>
  <c r="DB135" i="2"/>
  <c r="DD135" i="2"/>
  <c r="DC135" i="2"/>
  <c r="DB140" i="2"/>
  <c r="DD140" i="2"/>
  <c r="DC140" i="2"/>
  <c r="DB134" i="2"/>
  <c r="DC134" i="2"/>
  <c r="DD134" i="2"/>
  <c r="CJ132" i="2"/>
  <c r="DF132" i="2" s="1"/>
  <c r="DB132" i="2"/>
  <c r="DD132" i="2"/>
  <c r="DC132" i="2"/>
  <c r="DB143" i="2"/>
  <c r="DD143" i="2"/>
  <c r="DC143" i="2"/>
  <c r="DB133" i="2"/>
  <c r="DD133" i="2"/>
  <c r="DC133" i="2"/>
  <c r="DC270" i="2"/>
  <c r="DB269" i="2"/>
  <c r="DD269" i="2"/>
  <c r="DF128" i="2"/>
  <c r="DH128" i="2"/>
  <c r="DG128" i="2"/>
  <c r="DF130" i="2"/>
  <c r="DG130" i="2"/>
  <c r="DH130" i="2"/>
  <c r="DF127" i="2"/>
  <c r="DH127" i="2"/>
  <c r="DG127" i="2"/>
  <c r="DF123" i="2"/>
  <c r="DH123" i="2"/>
  <c r="DG123" i="2"/>
  <c r="DF122" i="2"/>
  <c r="DG122" i="2"/>
  <c r="DH122" i="2"/>
  <c r="DF119" i="2"/>
  <c r="DH119" i="2"/>
  <c r="DG119" i="2"/>
  <c r="DG270" i="2" s="1"/>
  <c r="DH269" i="2"/>
  <c r="DF120" i="2"/>
  <c r="DH120" i="2"/>
  <c r="DG120" i="2"/>
  <c r="DF124" i="2"/>
  <c r="DH124" i="2"/>
  <c r="DG124" i="2"/>
  <c r="DF125" i="2"/>
  <c r="DH125" i="2"/>
  <c r="DG125" i="2"/>
  <c r="DF121" i="2"/>
  <c r="DH121" i="2"/>
  <c r="DG121" i="2"/>
  <c r="DF129" i="2"/>
  <c r="DH129" i="2"/>
  <c r="DG129" i="2"/>
  <c r="DF126" i="2"/>
  <c r="DH126" i="2"/>
  <c r="DG126" i="2"/>
  <c r="DF269" i="2"/>
  <c r="CJ139" i="2"/>
  <c r="CJ138" i="2"/>
  <c r="CJ131" i="2"/>
  <c r="CN144" i="2"/>
  <c r="CS144" i="2" s="1"/>
  <c r="CI144" i="2"/>
  <c r="CH272" i="2"/>
  <c r="CN148" i="2"/>
  <c r="CS148" i="2" s="1"/>
  <c r="CI148" i="2"/>
  <c r="CG177" i="2"/>
  <c r="CH165" i="2"/>
  <c r="CG169" i="2"/>
  <c r="CH157" i="2"/>
  <c r="CN150" i="2"/>
  <c r="CS150" i="2" s="1"/>
  <c r="CI150" i="2"/>
  <c r="CN152" i="2"/>
  <c r="CS152" i="2" s="1"/>
  <c r="CI152" i="2"/>
  <c r="CG172" i="2"/>
  <c r="CH160" i="2"/>
  <c r="CN154" i="2"/>
  <c r="CI154" i="2"/>
  <c r="CG174" i="2"/>
  <c r="CH162" i="2"/>
  <c r="CJ136" i="2"/>
  <c r="CN146" i="2"/>
  <c r="CS146" i="2" s="1"/>
  <c r="CI146" i="2"/>
  <c r="CG168" i="2"/>
  <c r="CH156" i="2"/>
  <c r="CJ140" i="2"/>
  <c r="CG178" i="2"/>
  <c r="CH166" i="2"/>
  <c r="CG175" i="2"/>
  <c r="CH163" i="2"/>
  <c r="CN271" i="2"/>
  <c r="M52" i="5" s="1"/>
  <c r="CS142" i="2"/>
  <c r="CS271" i="2" s="1"/>
  <c r="CN147" i="2"/>
  <c r="CS147" i="2" s="1"/>
  <c r="CI147" i="2"/>
  <c r="CJ134" i="2"/>
  <c r="CN149" i="2"/>
  <c r="CS149" i="2" s="1"/>
  <c r="CI149" i="2"/>
  <c r="CJ142" i="2"/>
  <c r="CJ137" i="2"/>
  <c r="CN151" i="2"/>
  <c r="CS151" i="2" s="1"/>
  <c r="CI151" i="2"/>
  <c r="CG176" i="2"/>
  <c r="CH164" i="2"/>
  <c r="CN155" i="2"/>
  <c r="CS155" i="2" s="1"/>
  <c r="CI155" i="2"/>
  <c r="CG170" i="2"/>
  <c r="CH158" i="2"/>
  <c r="CJ141" i="2"/>
  <c r="CJ135" i="2"/>
  <c r="CJ133" i="2"/>
  <c r="CN153" i="2"/>
  <c r="CS153" i="2" s="1"/>
  <c r="CI153" i="2"/>
  <c r="CN145" i="2"/>
  <c r="CS145" i="2" s="1"/>
  <c r="CI145" i="2"/>
  <c r="CG171" i="2"/>
  <c r="CH159" i="2"/>
  <c r="CG173" i="2"/>
  <c r="CH161" i="2"/>
  <c r="CG273" i="2"/>
  <c r="CG167" i="2"/>
  <c r="CH167" i="2" s="1"/>
  <c r="N153" i="4"/>
  <c r="O12" i="4"/>
  <c r="BO155" i="2"/>
  <c r="O121" i="4"/>
  <c r="O141" i="4" s="1"/>
  <c r="H213" i="4"/>
  <c r="I146" i="4"/>
  <c r="R153" i="4"/>
  <c r="R172" i="4" s="1"/>
  <c r="R192" i="4" s="1"/>
  <c r="BO203" i="2"/>
  <c r="S12" i="4"/>
  <c r="S121" i="4"/>
  <c r="S141" i="4" s="1"/>
  <c r="BQ41" i="2"/>
  <c r="BU40" i="2"/>
  <c r="G152" i="4"/>
  <c r="N41" i="2"/>
  <c r="O40" i="2"/>
  <c r="DH132" i="2" l="1"/>
  <c r="DG132" i="2"/>
  <c r="DX270" i="2"/>
  <c r="CI272" i="2"/>
  <c r="DY20" i="2"/>
  <c r="EA19" i="2"/>
  <c r="K201" i="3"/>
  <c r="K211" i="3"/>
  <c r="K207" i="3"/>
  <c r="K203" i="3"/>
  <c r="K208" i="3"/>
  <c r="K212" i="3"/>
  <c r="K210" i="3"/>
  <c r="K209" i="3"/>
  <c r="K205" i="3"/>
  <c r="K204" i="3"/>
  <c r="K202" i="3"/>
  <c r="K206" i="3"/>
  <c r="U16" i="3"/>
  <c r="L231" i="2"/>
  <c r="U125" i="3"/>
  <c r="U145" i="3" s="1"/>
  <c r="CJ271" i="2"/>
  <c r="DZ40" i="2"/>
  <c r="DX132" i="2"/>
  <c r="DX133" i="2" s="1"/>
  <c r="DX134" i="2" s="1"/>
  <c r="DX135" i="2" s="1"/>
  <c r="DX136" i="2" s="1"/>
  <c r="DX137" i="2" s="1"/>
  <c r="DX138" i="2" s="1"/>
  <c r="DX139" i="2" s="1"/>
  <c r="DX140" i="2" s="1"/>
  <c r="DX141" i="2" s="1"/>
  <c r="DX142" i="2" s="1"/>
  <c r="DX143" i="2" s="1"/>
  <c r="R41" i="2"/>
  <c r="DM41" i="2" s="1"/>
  <c r="DJ41" i="2"/>
  <c r="DB145" i="2"/>
  <c r="DC145" i="2"/>
  <c r="DD145" i="2"/>
  <c r="DB147" i="2"/>
  <c r="DC147" i="2"/>
  <c r="DD147" i="2"/>
  <c r="DB154" i="2"/>
  <c r="DC154" i="2"/>
  <c r="DD154" i="2"/>
  <c r="DB152" i="2"/>
  <c r="DD152" i="2"/>
  <c r="DC152" i="2"/>
  <c r="DB148" i="2"/>
  <c r="DD148" i="2"/>
  <c r="DC148" i="2"/>
  <c r="DB153" i="2"/>
  <c r="DD153" i="2"/>
  <c r="DC153" i="2"/>
  <c r="DB150" i="2"/>
  <c r="DC150" i="2"/>
  <c r="DD150" i="2"/>
  <c r="DB155" i="2"/>
  <c r="DC155" i="2"/>
  <c r="DD155" i="2"/>
  <c r="DB151" i="2"/>
  <c r="DC151" i="2"/>
  <c r="DD151" i="2"/>
  <c r="DB149" i="2"/>
  <c r="DD149" i="2"/>
  <c r="DC149" i="2"/>
  <c r="DL40" i="2"/>
  <c r="DK40" i="2"/>
  <c r="DB146" i="2"/>
  <c r="DD146" i="2"/>
  <c r="DC146" i="2"/>
  <c r="DB144" i="2"/>
  <c r="DC144" i="2"/>
  <c r="DD144" i="2"/>
  <c r="DC271" i="2"/>
  <c r="DB270" i="2"/>
  <c r="DD270" i="2"/>
  <c r="DF141" i="2"/>
  <c r="DG141" i="2"/>
  <c r="DH141" i="2"/>
  <c r="DH270" i="2"/>
  <c r="DF137" i="2"/>
  <c r="DG137" i="2"/>
  <c r="DH137" i="2"/>
  <c r="DF138" i="2"/>
  <c r="DH138" i="2"/>
  <c r="DG138" i="2"/>
  <c r="DF270" i="2"/>
  <c r="DF133" i="2"/>
  <c r="DH133" i="2"/>
  <c r="DG133" i="2"/>
  <c r="DF142" i="2"/>
  <c r="DH142" i="2"/>
  <c r="DG142" i="2"/>
  <c r="DF140" i="2"/>
  <c r="DG140" i="2"/>
  <c r="DH140" i="2"/>
  <c r="DF134" i="2"/>
  <c r="DH134" i="2"/>
  <c r="DG134" i="2"/>
  <c r="DF135" i="2"/>
  <c r="DH135" i="2"/>
  <c r="DG135" i="2"/>
  <c r="DF136" i="2"/>
  <c r="DH136" i="2"/>
  <c r="DG136" i="2"/>
  <c r="DF131" i="2"/>
  <c r="DH131" i="2"/>
  <c r="DG131" i="2"/>
  <c r="DG271" i="2" s="1"/>
  <c r="DF139" i="2"/>
  <c r="DH139" i="2"/>
  <c r="DG139" i="2"/>
  <c r="CJ144" i="2"/>
  <c r="CJ154" i="2"/>
  <c r="CJ151" i="2"/>
  <c r="CJ147" i="2"/>
  <c r="CN167" i="2"/>
  <c r="CS167" i="2" s="1"/>
  <c r="CI167" i="2"/>
  <c r="CH273" i="2"/>
  <c r="CN160" i="2"/>
  <c r="CS160" i="2" s="1"/>
  <c r="CI160" i="2"/>
  <c r="CG185" i="2"/>
  <c r="CH173" i="2"/>
  <c r="CN166" i="2"/>
  <c r="CI166" i="2"/>
  <c r="CG180" i="2"/>
  <c r="CH168" i="2"/>
  <c r="CN272" i="2"/>
  <c r="N52" i="5" s="1"/>
  <c r="CS154" i="2"/>
  <c r="CS272" i="2" s="1"/>
  <c r="CG181" i="2"/>
  <c r="CH169" i="2"/>
  <c r="CN164" i="2"/>
  <c r="CS164" i="2" s="1"/>
  <c r="CI164" i="2"/>
  <c r="CG190" i="2"/>
  <c r="CH178" i="2"/>
  <c r="CN162" i="2"/>
  <c r="CS162" i="2" s="1"/>
  <c r="CI162" i="2"/>
  <c r="CN159" i="2"/>
  <c r="CS159" i="2" s="1"/>
  <c r="CI159" i="2"/>
  <c r="CJ146" i="2"/>
  <c r="CG182" i="2"/>
  <c r="CH170" i="2"/>
  <c r="CG188" i="2"/>
  <c r="CH176" i="2"/>
  <c r="CJ148" i="2"/>
  <c r="CN163" i="2"/>
  <c r="CS163" i="2" s="1"/>
  <c r="CI163" i="2"/>
  <c r="CG186" i="2"/>
  <c r="CH174" i="2"/>
  <c r="CG184" i="2"/>
  <c r="CH172" i="2"/>
  <c r="CG189" i="2"/>
  <c r="CH177" i="2"/>
  <c r="CJ143" i="2"/>
  <c r="CJ145" i="2"/>
  <c r="CN158" i="2"/>
  <c r="CS158" i="2" s="1"/>
  <c r="CI158" i="2"/>
  <c r="CN165" i="2"/>
  <c r="CS165" i="2" s="1"/>
  <c r="CI165" i="2"/>
  <c r="CN161" i="2"/>
  <c r="CS161" i="2" s="1"/>
  <c r="CI161" i="2"/>
  <c r="CG183" i="2"/>
  <c r="CH171" i="2"/>
  <c r="CJ152" i="2"/>
  <c r="CJ150" i="2"/>
  <c r="CG187" i="2"/>
  <c r="CH175" i="2"/>
  <c r="CN156" i="2"/>
  <c r="CS156" i="2" s="1"/>
  <c r="CI156" i="2"/>
  <c r="CJ153" i="2"/>
  <c r="CN157" i="2"/>
  <c r="CS157" i="2" s="1"/>
  <c r="CI157" i="2"/>
  <c r="CJ149" i="2"/>
  <c r="CG274" i="2"/>
  <c r="CG179" i="2"/>
  <c r="CH179" i="2" s="1"/>
  <c r="O13" i="4"/>
  <c r="O122" i="4"/>
  <c r="BO156" i="2"/>
  <c r="N161" i="4"/>
  <c r="N162" i="4"/>
  <c r="N182" i="4" s="1"/>
  <c r="N163" i="4"/>
  <c r="N183" i="4" s="1"/>
  <c r="N164" i="4"/>
  <c r="N184" i="4" s="1"/>
  <c r="N165" i="4"/>
  <c r="N185" i="4" s="1"/>
  <c r="N166" i="4"/>
  <c r="N186" i="4" s="1"/>
  <c r="N167" i="4"/>
  <c r="N187" i="4" s="1"/>
  <c r="N168" i="4"/>
  <c r="N188" i="4" s="1"/>
  <c r="N169" i="4"/>
  <c r="N189" i="4" s="1"/>
  <c r="N170" i="4"/>
  <c r="N190" i="4" s="1"/>
  <c r="N171" i="4"/>
  <c r="N191" i="4" s="1"/>
  <c r="O142" i="4"/>
  <c r="N172" i="4"/>
  <c r="N192" i="4" s="1"/>
  <c r="I147" i="4"/>
  <c r="S13" i="4"/>
  <c r="BO204" i="2"/>
  <c r="S122" i="4"/>
  <c r="S142" i="4" s="1"/>
  <c r="R161" i="4"/>
  <c r="R165" i="4"/>
  <c r="R185" i="4" s="1"/>
  <c r="R169" i="4"/>
  <c r="R189" i="4" s="1"/>
  <c r="R162" i="4"/>
  <c r="R182" i="4" s="1"/>
  <c r="R163" i="4"/>
  <c r="R183" i="4" s="1"/>
  <c r="R167" i="4"/>
  <c r="R187" i="4" s="1"/>
  <c r="R171" i="4"/>
  <c r="R191" i="4" s="1"/>
  <c r="R164" i="4"/>
  <c r="R184" i="4" s="1"/>
  <c r="R168" i="4"/>
  <c r="R188" i="4" s="1"/>
  <c r="R166" i="4"/>
  <c r="R186" i="4" s="1"/>
  <c r="R170" i="4"/>
  <c r="R190" i="4" s="1"/>
  <c r="BU41" i="2"/>
  <c r="BQ42" i="2"/>
  <c r="G153" i="4"/>
  <c r="G172" i="4" s="1"/>
  <c r="G192" i="4" s="1"/>
  <c r="T40" i="2"/>
  <c r="N42" i="2"/>
  <c r="O41" i="2"/>
  <c r="T41" i="2" s="1"/>
  <c r="CI273" i="2" l="1"/>
  <c r="DY21" i="2"/>
  <c r="EA20" i="2"/>
  <c r="Y202" i="3"/>
  <c r="Z202" i="3"/>
  <c r="Z206" i="3"/>
  <c r="Y206" i="3"/>
  <c r="Y209" i="3"/>
  <c r="Z209" i="3"/>
  <c r="Z203" i="3"/>
  <c r="Y203" i="3"/>
  <c r="Z210" i="3"/>
  <c r="Y210" i="3"/>
  <c r="Y204" i="3"/>
  <c r="Z204" i="3"/>
  <c r="Z212" i="3"/>
  <c r="Y212" i="3"/>
  <c r="Z211" i="3"/>
  <c r="Y211" i="3"/>
  <c r="Z207" i="3"/>
  <c r="Y207" i="3"/>
  <c r="Y205" i="3"/>
  <c r="Z205" i="3"/>
  <c r="Y208" i="3"/>
  <c r="Z208" i="3"/>
  <c r="K213" i="3"/>
  <c r="Y201" i="3"/>
  <c r="Z201" i="3"/>
  <c r="DZ41" i="2"/>
  <c r="U17" i="3"/>
  <c r="L232" i="2"/>
  <c r="U126" i="3"/>
  <c r="U146" i="3" s="1"/>
  <c r="CJ272" i="2"/>
  <c r="DX271" i="2"/>
  <c r="DX144" i="2"/>
  <c r="DX145" i="2" s="1"/>
  <c r="DX146" i="2" s="1"/>
  <c r="DX147" i="2" s="1"/>
  <c r="DX148" i="2" s="1"/>
  <c r="DX149" i="2" s="1"/>
  <c r="DX150" i="2" s="1"/>
  <c r="DX151" i="2" s="1"/>
  <c r="DX152" i="2" s="1"/>
  <c r="DX153" i="2" s="1"/>
  <c r="DX154" i="2" s="1"/>
  <c r="DX155" i="2" s="1"/>
  <c r="DB157" i="2"/>
  <c r="DD157" i="2"/>
  <c r="DC157" i="2"/>
  <c r="DB160" i="2"/>
  <c r="DC160" i="2"/>
  <c r="DD160" i="2"/>
  <c r="R42" i="2"/>
  <c r="DM42" i="2" s="1"/>
  <c r="DJ42" i="2"/>
  <c r="DB165" i="2"/>
  <c r="DD165" i="2"/>
  <c r="DC165" i="2"/>
  <c r="DB163" i="2"/>
  <c r="DD163" i="2"/>
  <c r="DC163" i="2"/>
  <c r="DB159" i="2"/>
  <c r="DC159" i="2"/>
  <c r="DD159" i="2"/>
  <c r="DB156" i="2"/>
  <c r="DD156" i="2"/>
  <c r="DC156" i="2"/>
  <c r="DB161" i="2"/>
  <c r="DD161" i="2"/>
  <c r="DC161" i="2"/>
  <c r="DB158" i="2"/>
  <c r="DD158" i="2"/>
  <c r="DC158" i="2"/>
  <c r="DB162" i="2"/>
  <c r="DC162" i="2"/>
  <c r="DD162" i="2"/>
  <c r="DB164" i="2"/>
  <c r="DD164" i="2"/>
  <c r="DC164" i="2"/>
  <c r="DB166" i="2"/>
  <c r="DC166" i="2"/>
  <c r="DD166" i="2"/>
  <c r="DB167" i="2"/>
  <c r="DD167" i="2"/>
  <c r="DC167" i="2"/>
  <c r="DL41" i="2"/>
  <c r="DK41" i="2"/>
  <c r="DB272" i="2"/>
  <c r="DD272" i="2"/>
  <c r="DH271" i="2"/>
  <c r="DB271" i="2"/>
  <c r="DD271" i="2"/>
  <c r="DF144" i="2"/>
  <c r="DG144" i="2"/>
  <c r="DH144" i="2"/>
  <c r="DF153" i="2"/>
  <c r="DH153" i="2"/>
  <c r="DG153" i="2"/>
  <c r="DF143" i="2"/>
  <c r="DG143" i="2"/>
  <c r="DH143" i="2"/>
  <c r="DH272" i="2" s="1"/>
  <c r="DF147" i="2"/>
  <c r="DH147" i="2"/>
  <c r="DG147" i="2"/>
  <c r="DF145" i="2"/>
  <c r="DG145" i="2"/>
  <c r="DH145" i="2"/>
  <c r="DF149" i="2"/>
  <c r="DH149" i="2"/>
  <c r="DG149" i="2"/>
  <c r="DF150" i="2"/>
  <c r="DH150" i="2"/>
  <c r="DG150" i="2"/>
  <c r="DF148" i="2"/>
  <c r="DH148" i="2"/>
  <c r="DG148" i="2"/>
  <c r="DF151" i="2"/>
  <c r="DG151" i="2"/>
  <c r="DH151" i="2"/>
  <c r="DF271" i="2"/>
  <c r="DF152" i="2"/>
  <c r="DG152" i="2"/>
  <c r="DH152" i="2"/>
  <c r="DF146" i="2"/>
  <c r="DH146" i="2"/>
  <c r="DG146" i="2"/>
  <c r="DF154" i="2"/>
  <c r="DG154" i="2"/>
  <c r="DH154" i="2"/>
  <c r="CJ159" i="2"/>
  <c r="CJ163" i="2"/>
  <c r="CJ165" i="2"/>
  <c r="CJ158" i="2"/>
  <c r="CJ157" i="2"/>
  <c r="CN177" i="2"/>
  <c r="CS177" i="2" s="1"/>
  <c r="CI177" i="2"/>
  <c r="CG197" i="2"/>
  <c r="CH185" i="2"/>
  <c r="CJ155" i="2"/>
  <c r="CG199" i="2"/>
  <c r="CH187" i="2"/>
  <c r="CJ156" i="2"/>
  <c r="CJ162" i="2"/>
  <c r="CG196" i="2"/>
  <c r="CH184" i="2"/>
  <c r="CN170" i="2"/>
  <c r="CS170" i="2" s="1"/>
  <c r="CI170" i="2"/>
  <c r="CG202" i="2"/>
  <c r="CH190" i="2"/>
  <c r="CG193" i="2"/>
  <c r="CH181" i="2"/>
  <c r="CG192" i="2"/>
  <c r="CH180" i="2"/>
  <c r="CN173" i="2"/>
  <c r="CS173" i="2" s="1"/>
  <c r="CI173" i="2"/>
  <c r="CN174" i="2"/>
  <c r="CS174" i="2" s="1"/>
  <c r="CI174" i="2"/>
  <c r="CG194" i="2"/>
  <c r="CH182" i="2"/>
  <c r="CN179" i="2"/>
  <c r="CS179" i="2" s="1"/>
  <c r="CI179" i="2"/>
  <c r="CN171" i="2"/>
  <c r="CS171" i="2" s="1"/>
  <c r="CI171" i="2"/>
  <c r="CJ166" i="2"/>
  <c r="CG201" i="2"/>
  <c r="CH189" i="2"/>
  <c r="CG198" i="2"/>
  <c r="CH186" i="2"/>
  <c r="CN176" i="2"/>
  <c r="CS176" i="2" s="1"/>
  <c r="CI176" i="2"/>
  <c r="CN273" i="2"/>
  <c r="O52" i="5" s="1"/>
  <c r="CS166" i="2"/>
  <c r="CS273" i="2" s="1"/>
  <c r="CJ161" i="2"/>
  <c r="CN175" i="2"/>
  <c r="CS175" i="2" s="1"/>
  <c r="CI175" i="2"/>
  <c r="CG195" i="2"/>
  <c r="CH183" i="2"/>
  <c r="CN172" i="2"/>
  <c r="CS172" i="2" s="1"/>
  <c r="CI172" i="2"/>
  <c r="CJ164" i="2"/>
  <c r="CG200" i="2"/>
  <c r="CH188" i="2"/>
  <c r="CJ160" i="2"/>
  <c r="CN178" i="2"/>
  <c r="CI178" i="2"/>
  <c r="CN169" i="2"/>
  <c r="CS169" i="2" s="1"/>
  <c r="CI169" i="2"/>
  <c r="CN168" i="2"/>
  <c r="CS168" i="2" s="1"/>
  <c r="CI168" i="2"/>
  <c r="CH274" i="2"/>
  <c r="CG275" i="2"/>
  <c r="CG191" i="2"/>
  <c r="CH191" i="2" s="1"/>
  <c r="O14" i="4"/>
  <c r="BO157" i="2"/>
  <c r="O123" i="4"/>
  <c r="O143" i="4" s="1"/>
  <c r="N181" i="4"/>
  <c r="N173" i="4"/>
  <c r="I148" i="4"/>
  <c r="R173" i="4"/>
  <c r="R181" i="4"/>
  <c r="BO205" i="2"/>
  <c r="S14" i="4"/>
  <c r="S123" i="4"/>
  <c r="S143" i="4" s="1"/>
  <c r="BU42" i="2"/>
  <c r="BQ43" i="2"/>
  <c r="G161" i="4"/>
  <c r="G162" i="4"/>
  <c r="G182" i="4" s="1"/>
  <c r="G163" i="4"/>
  <c r="G183" i="4" s="1"/>
  <c r="G164" i="4"/>
  <c r="G184" i="4" s="1"/>
  <c r="G165" i="4"/>
  <c r="G185" i="4" s="1"/>
  <c r="G166" i="4"/>
  <c r="G186" i="4" s="1"/>
  <c r="G167" i="4"/>
  <c r="G187" i="4" s="1"/>
  <c r="G168" i="4"/>
  <c r="G188" i="4" s="1"/>
  <c r="G169" i="4"/>
  <c r="G189" i="4" s="1"/>
  <c r="G170" i="4"/>
  <c r="G190" i="4" s="1"/>
  <c r="G171" i="4"/>
  <c r="G191" i="4" s="1"/>
  <c r="N43" i="2"/>
  <c r="O42" i="2"/>
  <c r="T42" i="2" s="1"/>
  <c r="CI274" i="2" l="1"/>
  <c r="EA21" i="2"/>
  <c r="DY22" i="2"/>
  <c r="AA208" i="3"/>
  <c r="AB208" i="3"/>
  <c r="AB205" i="3"/>
  <c r="AA205" i="3"/>
  <c r="AA204" i="3"/>
  <c r="AB204" i="3"/>
  <c r="AB209" i="3"/>
  <c r="AA209" i="3"/>
  <c r="Z213" i="3"/>
  <c r="AA207" i="3"/>
  <c r="AB207" i="3"/>
  <c r="AB211" i="3"/>
  <c r="AA211" i="3"/>
  <c r="AB210" i="3"/>
  <c r="AA210" i="3"/>
  <c r="AA203" i="3"/>
  <c r="AB203" i="3"/>
  <c r="AB206" i="3"/>
  <c r="AA206" i="3"/>
  <c r="Y213" i="3"/>
  <c r="AB201" i="3"/>
  <c r="AA201" i="3"/>
  <c r="AB212" i="3"/>
  <c r="AA212" i="3"/>
  <c r="AB202" i="3"/>
  <c r="AA202" i="3"/>
  <c r="U18" i="3"/>
  <c r="L233" i="2"/>
  <c r="U127" i="3"/>
  <c r="U147" i="3" s="1"/>
  <c r="DZ42" i="2"/>
  <c r="DX156" i="2"/>
  <c r="DX157" i="2" s="1"/>
  <c r="DX158" i="2" s="1"/>
  <c r="DX159" i="2" s="1"/>
  <c r="DX160" i="2" s="1"/>
  <c r="DX161" i="2" s="1"/>
  <c r="DX162" i="2" s="1"/>
  <c r="DX163" i="2" s="1"/>
  <c r="DX164" i="2" s="1"/>
  <c r="DX165" i="2" s="1"/>
  <c r="DX166" i="2" s="1"/>
  <c r="DX167" i="2" s="1"/>
  <c r="CJ273" i="2"/>
  <c r="DX272" i="2"/>
  <c r="R43" i="2"/>
  <c r="DM43" i="2" s="1"/>
  <c r="DJ43" i="2"/>
  <c r="CJ167" i="2"/>
  <c r="DB168" i="2"/>
  <c r="DD168" i="2"/>
  <c r="DC168" i="2"/>
  <c r="DB178" i="2"/>
  <c r="DD178" i="2"/>
  <c r="DC178" i="2"/>
  <c r="DB176" i="2"/>
  <c r="DD176" i="2"/>
  <c r="DC176" i="2"/>
  <c r="DB179" i="2"/>
  <c r="DC179" i="2"/>
  <c r="DD179" i="2"/>
  <c r="DB174" i="2"/>
  <c r="DD174" i="2"/>
  <c r="DC174" i="2"/>
  <c r="DL42" i="2"/>
  <c r="DK42" i="2"/>
  <c r="DB169" i="2"/>
  <c r="DC169" i="2"/>
  <c r="DD169" i="2"/>
  <c r="DB172" i="2"/>
  <c r="DD172" i="2"/>
  <c r="DC172" i="2"/>
  <c r="DB177" i="2"/>
  <c r="DC177" i="2"/>
  <c r="DD177" i="2"/>
  <c r="DB175" i="2"/>
  <c r="DD175" i="2"/>
  <c r="DC175" i="2"/>
  <c r="DB171" i="2"/>
  <c r="DC171" i="2"/>
  <c r="DD171" i="2"/>
  <c r="DB173" i="2"/>
  <c r="DD173" i="2"/>
  <c r="DC173" i="2"/>
  <c r="DB170" i="2"/>
  <c r="DC170" i="2"/>
  <c r="DD170" i="2"/>
  <c r="DC272" i="2"/>
  <c r="DD273" i="2"/>
  <c r="DD274" i="2"/>
  <c r="DF157" i="2"/>
  <c r="DH157" i="2"/>
  <c r="DG157" i="2"/>
  <c r="DF162" i="2"/>
  <c r="DG162" i="2"/>
  <c r="DH162" i="2"/>
  <c r="DF155" i="2"/>
  <c r="DH155" i="2"/>
  <c r="DH273" i="2" s="1"/>
  <c r="DG155" i="2"/>
  <c r="DF165" i="2"/>
  <c r="DH165" i="2"/>
  <c r="DG165" i="2"/>
  <c r="DG272" i="2"/>
  <c r="DF272" i="2"/>
  <c r="DF164" i="2"/>
  <c r="DG164" i="2"/>
  <c r="DH164" i="2"/>
  <c r="DF161" i="2"/>
  <c r="DG161" i="2"/>
  <c r="DH161" i="2"/>
  <c r="DF159" i="2"/>
  <c r="DG159" i="2"/>
  <c r="DH159" i="2"/>
  <c r="DF156" i="2"/>
  <c r="DG156" i="2"/>
  <c r="DH156" i="2"/>
  <c r="DF163" i="2"/>
  <c r="DH163" i="2"/>
  <c r="DG163" i="2"/>
  <c r="DF160" i="2"/>
  <c r="DH160" i="2"/>
  <c r="DG160" i="2"/>
  <c r="DF166" i="2"/>
  <c r="DG166" i="2"/>
  <c r="DH166" i="2"/>
  <c r="DF158" i="2"/>
  <c r="DH158" i="2"/>
  <c r="DG158" i="2"/>
  <c r="CJ170" i="2"/>
  <c r="CJ173" i="2"/>
  <c r="CJ177" i="2"/>
  <c r="CH275" i="2"/>
  <c r="CN191" i="2"/>
  <c r="CS191" i="2" s="1"/>
  <c r="CI191" i="2"/>
  <c r="CN274" i="2"/>
  <c r="P52" i="5" s="1"/>
  <c r="CS178" i="2"/>
  <c r="CS274" i="2" s="1"/>
  <c r="CG207" i="2"/>
  <c r="CH195" i="2"/>
  <c r="CJ168" i="2"/>
  <c r="CG210" i="2"/>
  <c r="CH198" i="2"/>
  <c r="CJ172" i="2"/>
  <c r="CG206" i="2"/>
  <c r="CH194" i="2"/>
  <c r="CG205" i="2"/>
  <c r="CH193" i="2"/>
  <c r="CN185" i="2"/>
  <c r="CS185" i="2" s="1"/>
  <c r="CI185" i="2"/>
  <c r="CN180" i="2"/>
  <c r="CS180" i="2" s="1"/>
  <c r="CI180" i="2"/>
  <c r="CN184" i="2"/>
  <c r="CS184" i="2" s="1"/>
  <c r="CI184" i="2"/>
  <c r="CG209" i="2"/>
  <c r="CH197" i="2"/>
  <c r="CN188" i="2"/>
  <c r="CS188" i="2" s="1"/>
  <c r="CI188" i="2"/>
  <c r="CJ176" i="2"/>
  <c r="CG213" i="2"/>
  <c r="CH201" i="2"/>
  <c r="CG204" i="2"/>
  <c r="CH192" i="2"/>
  <c r="CG214" i="2"/>
  <c r="CH202" i="2"/>
  <c r="CG208" i="2"/>
  <c r="CH196" i="2"/>
  <c r="CG211" i="2"/>
  <c r="CH199" i="2"/>
  <c r="CJ178" i="2"/>
  <c r="CN189" i="2"/>
  <c r="CS189" i="2" s="1"/>
  <c r="CI189" i="2"/>
  <c r="CJ175" i="2"/>
  <c r="CN190" i="2"/>
  <c r="CI190" i="2"/>
  <c r="CN187" i="2"/>
  <c r="CS187" i="2" s="1"/>
  <c r="CI187" i="2"/>
  <c r="CJ169" i="2"/>
  <c r="CG212" i="2"/>
  <c r="CH200" i="2"/>
  <c r="CN183" i="2"/>
  <c r="CS183" i="2" s="1"/>
  <c r="CI183" i="2"/>
  <c r="CN186" i="2"/>
  <c r="CS186" i="2" s="1"/>
  <c r="CI186" i="2"/>
  <c r="CN182" i="2"/>
  <c r="CS182" i="2" s="1"/>
  <c r="CI182" i="2"/>
  <c r="CJ174" i="2"/>
  <c r="CN181" i="2"/>
  <c r="CS181" i="2" s="1"/>
  <c r="CI181" i="2"/>
  <c r="CJ171" i="2"/>
  <c r="CG276" i="2"/>
  <c r="CG203" i="2"/>
  <c r="CH203" i="2" s="1"/>
  <c r="N193" i="4"/>
  <c r="N201" i="4" s="1"/>
  <c r="N194" i="4"/>
  <c r="O15" i="4"/>
  <c r="BO158" i="2"/>
  <c r="O124" i="4"/>
  <c r="O144" i="4" s="1"/>
  <c r="I149" i="4"/>
  <c r="R193" i="4"/>
  <c r="R194" i="4"/>
  <c r="S15" i="4"/>
  <c r="BO206" i="2"/>
  <c r="S124" i="4"/>
  <c r="S144" i="4" s="1"/>
  <c r="BU43" i="2"/>
  <c r="BQ44" i="2"/>
  <c r="G173" i="4"/>
  <c r="G181" i="4"/>
  <c r="N44" i="2"/>
  <c r="O43" i="2"/>
  <c r="T43" i="2" s="1"/>
  <c r="DX273" i="2" l="1"/>
  <c r="DY261" i="2"/>
  <c r="EA22" i="2"/>
  <c r="EA261" i="2" s="1"/>
  <c r="DY23" i="2"/>
  <c r="CI275" i="2"/>
  <c r="J229" i="3"/>
  <c r="L229" i="3"/>
  <c r="N229" i="3"/>
  <c r="D229" i="3"/>
  <c r="C229" i="3"/>
  <c r="G229" i="3"/>
  <c r="Q229" i="3"/>
  <c r="H229" i="3"/>
  <c r="M229" i="3"/>
  <c r="F229" i="3"/>
  <c r="I229" i="3"/>
  <c r="E229" i="3"/>
  <c r="R229" i="3"/>
  <c r="P229" i="3"/>
  <c r="O229" i="3"/>
  <c r="K229" i="3"/>
  <c r="I231" i="3"/>
  <c r="M231" i="3"/>
  <c r="D231" i="3"/>
  <c r="C231" i="3"/>
  <c r="G231" i="3"/>
  <c r="L231" i="3"/>
  <c r="N231" i="3"/>
  <c r="J231" i="3"/>
  <c r="O231" i="3"/>
  <c r="P231" i="3"/>
  <c r="R231" i="3"/>
  <c r="Q231" i="3"/>
  <c r="E231" i="3"/>
  <c r="H231" i="3"/>
  <c r="F231" i="3"/>
  <c r="K231" i="3"/>
  <c r="R232" i="3"/>
  <c r="Q232" i="3"/>
  <c r="C232" i="3"/>
  <c r="P232" i="3"/>
  <c r="I232" i="3"/>
  <c r="N232" i="3"/>
  <c r="L232" i="3"/>
  <c r="J232" i="3"/>
  <c r="H232" i="3"/>
  <c r="F232" i="3"/>
  <c r="E232" i="3"/>
  <c r="M232" i="3"/>
  <c r="D232" i="3"/>
  <c r="G232" i="3"/>
  <c r="O232" i="3"/>
  <c r="K232" i="3"/>
  <c r="F227" i="3"/>
  <c r="O227" i="3"/>
  <c r="M227" i="3"/>
  <c r="D227" i="3"/>
  <c r="C227" i="3"/>
  <c r="Q227" i="3"/>
  <c r="R227" i="3"/>
  <c r="P227" i="3"/>
  <c r="L227" i="3"/>
  <c r="G227" i="3"/>
  <c r="E227" i="3"/>
  <c r="J227" i="3"/>
  <c r="I227" i="3"/>
  <c r="H227" i="3"/>
  <c r="N227" i="3"/>
  <c r="K227" i="3"/>
  <c r="P226" i="3"/>
  <c r="I226" i="3"/>
  <c r="Q226" i="3"/>
  <c r="O226" i="3"/>
  <c r="C226" i="3"/>
  <c r="G226" i="3"/>
  <c r="F226" i="3"/>
  <c r="J226" i="3"/>
  <c r="M226" i="3"/>
  <c r="D226" i="3"/>
  <c r="R226" i="3"/>
  <c r="L226" i="3"/>
  <c r="N226" i="3"/>
  <c r="H226" i="3"/>
  <c r="E226" i="3"/>
  <c r="K226" i="3"/>
  <c r="P230" i="3"/>
  <c r="E230" i="3"/>
  <c r="C230" i="3"/>
  <c r="J230" i="3"/>
  <c r="F230" i="3"/>
  <c r="G230" i="3"/>
  <c r="Q230" i="3"/>
  <c r="H230" i="3"/>
  <c r="L230" i="3"/>
  <c r="R230" i="3"/>
  <c r="D230" i="3"/>
  <c r="O230" i="3"/>
  <c r="N230" i="3"/>
  <c r="I230" i="3"/>
  <c r="M230" i="3"/>
  <c r="K230" i="3"/>
  <c r="G224" i="3"/>
  <c r="I224" i="3"/>
  <c r="M224" i="3"/>
  <c r="C224" i="3"/>
  <c r="P224" i="3"/>
  <c r="N224" i="3"/>
  <c r="H224" i="3"/>
  <c r="E224" i="3"/>
  <c r="J224" i="3"/>
  <c r="O224" i="3"/>
  <c r="R224" i="3"/>
  <c r="Q224" i="3"/>
  <c r="F224" i="3"/>
  <c r="L224" i="3"/>
  <c r="D224" i="3"/>
  <c r="K224" i="3"/>
  <c r="G228" i="3"/>
  <c r="E228" i="3"/>
  <c r="D228" i="3"/>
  <c r="C228" i="3"/>
  <c r="R228" i="3"/>
  <c r="O228" i="3"/>
  <c r="H228" i="3"/>
  <c r="J228" i="3"/>
  <c r="F228" i="3"/>
  <c r="M228" i="3"/>
  <c r="P228" i="3"/>
  <c r="I228" i="3"/>
  <c r="Q228" i="3"/>
  <c r="L228" i="3"/>
  <c r="N228" i="3"/>
  <c r="K228" i="3"/>
  <c r="N225" i="3"/>
  <c r="I225" i="3"/>
  <c r="C225" i="3"/>
  <c r="M225" i="3"/>
  <c r="L225" i="3"/>
  <c r="P225" i="3"/>
  <c r="O225" i="3"/>
  <c r="H225" i="3"/>
  <c r="J225" i="3"/>
  <c r="G225" i="3"/>
  <c r="D225" i="3"/>
  <c r="Q225" i="3"/>
  <c r="R225" i="3"/>
  <c r="E225" i="3"/>
  <c r="F225" i="3"/>
  <c r="K225" i="3"/>
  <c r="R222" i="3"/>
  <c r="D222" i="3"/>
  <c r="P222" i="3"/>
  <c r="C222" i="3"/>
  <c r="Q222" i="3"/>
  <c r="F222" i="3"/>
  <c r="E222" i="3"/>
  <c r="N222" i="3"/>
  <c r="M222" i="3"/>
  <c r="O222" i="3"/>
  <c r="J222" i="3"/>
  <c r="L222" i="3"/>
  <c r="I222" i="3"/>
  <c r="G222" i="3"/>
  <c r="H222" i="3"/>
  <c r="K222" i="3"/>
  <c r="C221" i="3"/>
  <c r="L221" i="3"/>
  <c r="I221" i="3"/>
  <c r="P221" i="3"/>
  <c r="G221" i="3"/>
  <c r="F221" i="3"/>
  <c r="Q221" i="3"/>
  <c r="H221" i="3"/>
  <c r="N221" i="3"/>
  <c r="R221" i="3"/>
  <c r="M221" i="3"/>
  <c r="J221" i="3"/>
  <c r="D221" i="3"/>
  <c r="E221" i="3"/>
  <c r="O221" i="3"/>
  <c r="K221" i="3"/>
  <c r="M223" i="3"/>
  <c r="H223" i="3"/>
  <c r="O223" i="3"/>
  <c r="R223" i="3"/>
  <c r="L223" i="3"/>
  <c r="G223" i="3"/>
  <c r="J223" i="3"/>
  <c r="C223" i="3"/>
  <c r="E223" i="3"/>
  <c r="D223" i="3"/>
  <c r="I223" i="3"/>
  <c r="N223" i="3"/>
  <c r="Q223" i="3"/>
  <c r="F223" i="3"/>
  <c r="P223" i="3"/>
  <c r="K223" i="3"/>
  <c r="U19" i="3"/>
  <c r="U128" i="3"/>
  <c r="U148" i="3" s="1"/>
  <c r="L234" i="2"/>
  <c r="CJ274" i="2"/>
  <c r="DG167" i="2"/>
  <c r="DX168" i="2"/>
  <c r="DX169" i="2" s="1"/>
  <c r="DX170" i="2" s="1"/>
  <c r="DX171" i="2" s="1"/>
  <c r="DX172" i="2" s="1"/>
  <c r="DX173" i="2" s="1"/>
  <c r="DX174" i="2" s="1"/>
  <c r="DX175" i="2" s="1"/>
  <c r="DX176" i="2" s="1"/>
  <c r="DX177" i="2" s="1"/>
  <c r="DX178" i="2" s="1"/>
  <c r="DX179" i="2" s="1"/>
  <c r="DH167" i="2"/>
  <c r="DH274" i="2" s="1"/>
  <c r="DZ43" i="2"/>
  <c r="DF167" i="2"/>
  <c r="DB190" i="2"/>
  <c r="DD190" i="2"/>
  <c r="DC190" i="2"/>
  <c r="CJ179" i="2"/>
  <c r="DB180" i="2"/>
  <c r="DD180" i="2"/>
  <c r="DC180" i="2"/>
  <c r="DB191" i="2"/>
  <c r="DC191" i="2"/>
  <c r="DD191" i="2"/>
  <c r="DB189" i="2"/>
  <c r="DD189" i="2"/>
  <c r="DC189" i="2"/>
  <c r="DB182" i="2"/>
  <c r="DD182" i="2"/>
  <c r="DC182" i="2"/>
  <c r="DB183" i="2"/>
  <c r="DD183" i="2"/>
  <c r="DC183" i="2"/>
  <c r="DB186" i="2"/>
  <c r="DD186" i="2"/>
  <c r="DC186" i="2"/>
  <c r="R44" i="2"/>
  <c r="DM44" i="2" s="1"/>
  <c r="DJ44" i="2"/>
  <c r="DB181" i="2"/>
  <c r="DD181" i="2"/>
  <c r="DC181" i="2"/>
  <c r="DB187" i="2"/>
  <c r="DD187" i="2"/>
  <c r="DC187" i="2"/>
  <c r="DB188" i="2"/>
  <c r="DC188" i="2"/>
  <c r="DD188" i="2"/>
  <c r="DB184" i="2"/>
  <c r="DC184" i="2"/>
  <c r="DD184" i="2"/>
  <c r="DB185" i="2"/>
  <c r="DD185" i="2"/>
  <c r="DC185" i="2"/>
  <c r="DL43" i="2"/>
  <c r="DK43" i="2"/>
  <c r="DD275" i="2"/>
  <c r="DB273" i="2"/>
  <c r="DC274" i="2"/>
  <c r="DB274" i="2"/>
  <c r="DC273" i="2"/>
  <c r="DF168" i="2"/>
  <c r="DH168" i="2"/>
  <c r="DG168" i="2"/>
  <c r="DF177" i="2"/>
  <c r="DH177" i="2"/>
  <c r="DG177" i="2"/>
  <c r="DF174" i="2"/>
  <c r="DH174" i="2"/>
  <c r="DG174" i="2"/>
  <c r="DF273" i="2"/>
  <c r="DF171" i="2"/>
  <c r="DH171" i="2"/>
  <c r="DG171" i="2"/>
  <c r="DF169" i="2"/>
  <c r="DH169" i="2"/>
  <c r="DG169" i="2"/>
  <c r="DF176" i="2"/>
  <c r="DH176" i="2"/>
  <c r="DG176" i="2"/>
  <c r="DF170" i="2"/>
  <c r="DH170" i="2"/>
  <c r="DG170" i="2"/>
  <c r="DF172" i="2"/>
  <c r="DH172" i="2"/>
  <c r="DG172" i="2"/>
  <c r="DF173" i="2"/>
  <c r="DH173" i="2"/>
  <c r="DG173" i="2"/>
  <c r="DF175" i="2"/>
  <c r="DH175" i="2"/>
  <c r="DG175" i="2"/>
  <c r="DF178" i="2"/>
  <c r="DH178" i="2"/>
  <c r="DG178" i="2"/>
  <c r="DG273" i="2"/>
  <c r="CJ187" i="2"/>
  <c r="CJ183" i="2"/>
  <c r="CJ184" i="2"/>
  <c r="CJ180" i="2"/>
  <c r="CJ188" i="2"/>
  <c r="CJ189" i="2"/>
  <c r="CG220" i="2"/>
  <c r="CH208" i="2"/>
  <c r="CG217" i="2"/>
  <c r="CH205" i="2"/>
  <c r="CN275" i="2"/>
  <c r="Q52" i="5" s="1"/>
  <c r="CS190" i="2"/>
  <c r="CS275" i="2" s="1"/>
  <c r="CN196" i="2"/>
  <c r="CS196" i="2" s="1"/>
  <c r="CI196" i="2"/>
  <c r="CN192" i="2"/>
  <c r="CS192" i="2" s="1"/>
  <c r="CI192" i="2"/>
  <c r="CN197" i="2"/>
  <c r="CS197" i="2" s="1"/>
  <c r="CI197" i="2"/>
  <c r="CJ181" i="2"/>
  <c r="CN193" i="2"/>
  <c r="CS193" i="2" s="1"/>
  <c r="CI193" i="2"/>
  <c r="CN195" i="2"/>
  <c r="CS195" i="2" s="1"/>
  <c r="CI195" i="2"/>
  <c r="CG216" i="2"/>
  <c r="CH204" i="2"/>
  <c r="CN198" i="2"/>
  <c r="CS198" i="2" s="1"/>
  <c r="CI198" i="2"/>
  <c r="CG219" i="2"/>
  <c r="CH207" i="2"/>
  <c r="CN203" i="2"/>
  <c r="CS203" i="2" s="1"/>
  <c r="CI203" i="2"/>
  <c r="CJ182" i="2"/>
  <c r="CG224" i="2"/>
  <c r="CH212" i="2"/>
  <c r="CJ190" i="2"/>
  <c r="CN199" i="2"/>
  <c r="CS199" i="2" s="1"/>
  <c r="CI199" i="2"/>
  <c r="CN202" i="2"/>
  <c r="CI202" i="2"/>
  <c r="CN201" i="2"/>
  <c r="CS201" i="2" s="1"/>
  <c r="CI201" i="2"/>
  <c r="CJ185" i="2"/>
  <c r="CJ186" i="2"/>
  <c r="CN194" i="2"/>
  <c r="CS194" i="2" s="1"/>
  <c r="CI194" i="2"/>
  <c r="CG222" i="2"/>
  <c r="CH210" i="2"/>
  <c r="CH276" i="2"/>
  <c r="CH282" i="2" s="1"/>
  <c r="CN200" i="2"/>
  <c r="CS200" i="2" s="1"/>
  <c r="CI200" i="2"/>
  <c r="CG221" i="2"/>
  <c r="CH209" i="2"/>
  <c r="CG223" i="2"/>
  <c r="CH211" i="2"/>
  <c r="CG226" i="2"/>
  <c r="CH214" i="2"/>
  <c r="CG225" i="2"/>
  <c r="CH213" i="2"/>
  <c r="CG218" i="2"/>
  <c r="CH206" i="2"/>
  <c r="CP206" i="2" s="1"/>
  <c r="CG277" i="2"/>
  <c r="CG215" i="2"/>
  <c r="CH215" i="2" s="1"/>
  <c r="O16" i="4"/>
  <c r="BO159" i="2"/>
  <c r="O125" i="4"/>
  <c r="O145" i="4" s="1"/>
  <c r="N207" i="4"/>
  <c r="N210" i="4"/>
  <c r="N209" i="4"/>
  <c r="N205" i="4"/>
  <c r="N208" i="4"/>
  <c r="N203" i="4"/>
  <c r="N206" i="4"/>
  <c r="N212" i="4"/>
  <c r="N202" i="4"/>
  <c r="N204" i="4"/>
  <c r="N211" i="4"/>
  <c r="I150" i="4"/>
  <c r="S16" i="4"/>
  <c r="BO207" i="2"/>
  <c r="S125" i="4"/>
  <c r="S145" i="4" s="1"/>
  <c r="R201" i="4"/>
  <c r="R208" i="4"/>
  <c r="R204" i="4"/>
  <c r="R202" i="4"/>
  <c r="R207" i="4"/>
  <c r="R209" i="4"/>
  <c r="R210" i="4"/>
  <c r="R206" i="4"/>
  <c r="R211" i="4"/>
  <c r="R205" i="4"/>
  <c r="R203" i="4"/>
  <c r="R212" i="4"/>
  <c r="BQ45" i="2"/>
  <c r="BU44" i="2"/>
  <c r="G193" i="4"/>
  <c r="G201" i="4" s="1"/>
  <c r="G194" i="4"/>
  <c r="N45" i="2"/>
  <c r="O44" i="2"/>
  <c r="T44" i="2" s="1"/>
  <c r="DX274" i="2" l="1"/>
  <c r="EA23" i="2"/>
  <c r="DY24" i="2"/>
  <c r="CI276" i="2"/>
  <c r="CI282" i="2" s="1"/>
  <c r="M233" i="3"/>
  <c r="M236" i="3" s="1"/>
  <c r="Q233" i="3"/>
  <c r="Q236" i="3" s="1"/>
  <c r="O233" i="3"/>
  <c r="O236" i="3" s="1"/>
  <c r="I233" i="3"/>
  <c r="I236" i="3" s="1"/>
  <c r="K233" i="3"/>
  <c r="K236" i="3" s="1"/>
  <c r="J233" i="3"/>
  <c r="J236" i="3" s="1"/>
  <c r="H233" i="3"/>
  <c r="H236" i="3" s="1"/>
  <c r="P233" i="3"/>
  <c r="P236" i="3" s="1"/>
  <c r="E233" i="3"/>
  <c r="E236" i="3" s="1"/>
  <c r="R233" i="3"/>
  <c r="R236" i="3" s="1"/>
  <c r="F233" i="3"/>
  <c r="F236" i="3" s="1"/>
  <c r="L233" i="3"/>
  <c r="L236" i="3" s="1"/>
  <c r="D233" i="3"/>
  <c r="D236" i="3" s="1"/>
  <c r="N233" i="3"/>
  <c r="N236" i="3" s="1"/>
  <c r="G233" i="3"/>
  <c r="G236" i="3" s="1"/>
  <c r="C233" i="3"/>
  <c r="U20" i="3"/>
  <c r="U129" i="3"/>
  <c r="U149" i="3" s="1"/>
  <c r="L235" i="2"/>
  <c r="DF179" i="2"/>
  <c r="CJ275" i="2"/>
  <c r="DZ44" i="2"/>
  <c r="DX180" i="2"/>
  <c r="DX181" i="2" s="1"/>
  <c r="DX182" i="2" s="1"/>
  <c r="DX183" i="2" s="1"/>
  <c r="DX184" i="2" s="1"/>
  <c r="DX185" i="2" s="1"/>
  <c r="DX186" i="2" s="1"/>
  <c r="DX187" i="2" s="1"/>
  <c r="DX188" i="2" s="1"/>
  <c r="DX189" i="2" s="1"/>
  <c r="DX190" i="2" s="1"/>
  <c r="DX191" i="2" s="1"/>
  <c r="DB197" i="2"/>
  <c r="DD197" i="2"/>
  <c r="DC197" i="2"/>
  <c r="DB196" i="2"/>
  <c r="DD196" i="2"/>
  <c r="DC196" i="2"/>
  <c r="DB194" i="2"/>
  <c r="DD194" i="2"/>
  <c r="DC194" i="2"/>
  <c r="DB201" i="2"/>
  <c r="DD201" i="2"/>
  <c r="DC201" i="2"/>
  <c r="DB199" i="2"/>
  <c r="DD199" i="2"/>
  <c r="DC199" i="2"/>
  <c r="DB193" i="2"/>
  <c r="DD193" i="2"/>
  <c r="DC193" i="2"/>
  <c r="DH179" i="2"/>
  <c r="DH275" i="2" s="1"/>
  <c r="DL44" i="2"/>
  <c r="DK44" i="2"/>
  <c r="DB200" i="2"/>
  <c r="DD200" i="2"/>
  <c r="DC200" i="2"/>
  <c r="R45" i="2"/>
  <c r="DM45" i="2" s="1"/>
  <c r="DJ45" i="2"/>
  <c r="CJ191" i="2"/>
  <c r="DH191" i="2" s="1"/>
  <c r="DH276" i="2" s="1"/>
  <c r="DB192" i="2"/>
  <c r="DD192" i="2"/>
  <c r="DC192" i="2"/>
  <c r="DG179" i="2"/>
  <c r="DB202" i="2"/>
  <c r="DD202" i="2"/>
  <c r="DC202" i="2"/>
  <c r="DB203" i="2"/>
  <c r="DD203" i="2"/>
  <c r="DC203" i="2"/>
  <c r="DB198" i="2"/>
  <c r="DD198" i="2"/>
  <c r="DC198" i="2"/>
  <c r="DB195" i="2"/>
  <c r="DD195" i="2"/>
  <c r="DC195" i="2"/>
  <c r="DD276" i="2"/>
  <c r="DB275" i="2"/>
  <c r="DC275" i="2"/>
  <c r="DG274" i="2"/>
  <c r="DF274" i="2"/>
  <c r="DF185" i="2"/>
  <c r="DH185" i="2"/>
  <c r="DG185" i="2"/>
  <c r="DF184" i="2"/>
  <c r="DG184" i="2"/>
  <c r="DH184" i="2"/>
  <c r="DF180" i="2"/>
  <c r="DG180" i="2"/>
  <c r="DH180" i="2"/>
  <c r="DF182" i="2"/>
  <c r="DG182" i="2"/>
  <c r="DH182" i="2"/>
  <c r="DF189" i="2"/>
  <c r="DH189" i="2"/>
  <c r="DG189" i="2"/>
  <c r="DF183" i="2"/>
  <c r="DH183" i="2"/>
  <c r="DG183" i="2"/>
  <c r="DF186" i="2"/>
  <c r="DH186" i="2"/>
  <c r="DG186" i="2"/>
  <c r="DF190" i="2"/>
  <c r="DH190" i="2"/>
  <c r="DG190" i="2"/>
  <c r="DF181" i="2"/>
  <c r="DH181" i="2"/>
  <c r="DG181" i="2"/>
  <c r="DF188" i="2"/>
  <c r="DH188" i="2"/>
  <c r="DG188" i="2"/>
  <c r="DF187" i="2"/>
  <c r="DH187" i="2"/>
  <c r="DG187" i="2"/>
  <c r="CJ196" i="2"/>
  <c r="CJ195" i="2"/>
  <c r="CH277" i="2"/>
  <c r="CJ202" i="2"/>
  <c r="CG236" i="2"/>
  <c r="CH224" i="2"/>
  <c r="CR206" i="2"/>
  <c r="CI214" i="2"/>
  <c r="CP214" i="2"/>
  <c r="CR214" i="2" s="1"/>
  <c r="CJ201" i="2"/>
  <c r="CG234" i="2"/>
  <c r="CH222" i="2"/>
  <c r="CN276" i="2"/>
  <c r="R52" i="5" s="1"/>
  <c r="CS202" i="2"/>
  <c r="CS276" i="2" s="1"/>
  <c r="CI212" i="2"/>
  <c r="CP212" i="2"/>
  <c r="CR212" i="2" s="1"/>
  <c r="CJ199" i="2"/>
  <c r="CJ192" i="2"/>
  <c r="CJ193" i="2"/>
  <c r="CJ194" i="2"/>
  <c r="CN205" i="2"/>
  <c r="CI215" i="2"/>
  <c r="CP215" i="2"/>
  <c r="CI211" i="2"/>
  <c r="CP211" i="2"/>
  <c r="CR211" i="2" s="1"/>
  <c r="CI209" i="2"/>
  <c r="CP209" i="2"/>
  <c r="CR209" i="2" s="1"/>
  <c r="CI207" i="2"/>
  <c r="CP207" i="2"/>
  <c r="CR207" i="2" s="1"/>
  <c r="CN204" i="2"/>
  <c r="CS204" i="2" s="1"/>
  <c r="CI204" i="2"/>
  <c r="CI208" i="2"/>
  <c r="CP208" i="2"/>
  <c r="CR208" i="2" s="1"/>
  <c r="CG230" i="2"/>
  <c r="CH218" i="2"/>
  <c r="CG238" i="2"/>
  <c r="CH226" i="2"/>
  <c r="CJ200" i="2"/>
  <c r="CG229" i="2"/>
  <c r="CH217" i="2"/>
  <c r="CI213" i="2"/>
  <c r="CP213" i="2"/>
  <c r="CR213" i="2" s="1"/>
  <c r="CG237" i="2"/>
  <c r="CH225" i="2"/>
  <c r="CG235" i="2"/>
  <c r="CH223" i="2"/>
  <c r="CG233" i="2"/>
  <c r="CH221" i="2"/>
  <c r="CI210" i="2"/>
  <c r="CP210" i="2"/>
  <c r="CR210" i="2" s="1"/>
  <c r="CG231" i="2"/>
  <c r="CH219" i="2"/>
  <c r="CG228" i="2"/>
  <c r="CH216" i="2"/>
  <c r="CJ198" i="2"/>
  <c r="CJ197" i="2"/>
  <c r="CG232" i="2"/>
  <c r="CH220" i="2"/>
  <c r="CG278" i="2"/>
  <c r="CG227" i="2"/>
  <c r="CH227" i="2" s="1"/>
  <c r="N213" i="4"/>
  <c r="O17" i="4"/>
  <c r="BO160" i="2"/>
  <c r="O126" i="4"/>
  <c r="O146" i="4" s="1"/>
  <c r="I151" i="4"/>
  <c r="R213" i="4"/>
  <c r="S17" i="4"/>
  <c r="BO208" i="2"/>
  <c r="S126" i="4"/>
  <c r="S146" i="4" s="1"/>
  <c r="BU45" i="2"/>
  <c r="BQ46" i="2"/>
  <c r="BQ263" i="2" s="1"/>
  <c r="G212" i="4"/>
  <c r="G206" i="4"/>
  <c r="G203" i="4"/>
  <c r="G210" i="4"/>
  <c r="G204" i="4"/>
  <c r="G209" i="4"/>
  <c r="G207" i="4"/>
  <c r="G205" i="4"/>
  <c r="G202" i="4"/>
  <c r="G208" i="4"/>
  <c r="G211" i="4"/>
  <c r="N46" i="2"/>
  <c r="DJ46" i="2" s="1"/>
  <c r="DJ263" i="2" s="1"/>
  <c r="O45" i="2"/>
  <c r="T45" i="2" s="1"/>
  <c r="CI277" i="2" l="1"/>
  <c r="DY25" i="2"/>
  <c r="EA24" i="2"/>
  <c r="Y233" i="3"/>
  <c r="C236" i="3"/>
  <c r="U21" i="3"/>
  <c r="L236" i="2"/>
  <c r="U130" i="3"/>
  <c r="U150" i="3" s="1"/>
  <c r="CJ276" i="2"/>
  <c r="CJ282" i="2" s="1"/>
  <c r="DX192" i="2"/>
  <c r="DX193" i="2" s="1"/>
  <c r="DX194" i="2" s="1"/>
  <c r="DX195" i="2" s="1"/>
  <c r="DX196" i="2" s="1"/>
  <c r="DX197" i="2" s="1"/>
  <c r="DX198" i="2" s="1"/>
  <c r="DX199" i="2" s="1"/>
  <c r="DX200" i="2" s="1"/>
  <c r="DX201" i="2" s="1"/>
  <c r="DX202" i="2" s="1"/>
  <c r="DX203" i="2" s="1"/>
  <c r="DG191" i="2"/>
  <c r="DZ45" i="2"/>
  <c r="DF191" i="2"/>
  <c r="DX275" i="2"/>
  <c r="DB205" i="2"/>
  <c r="DD205" i="2"/>
  <c r="DC205" i="2"/>
  <c r="DB204" i="2"/>
  <c r="DD204" i="2"/>
  <c r="DC204" i="2"/>
  <c r="DL45" i="2"/>
  <c r="DK45" i="2"/>
  <c r="DC276" i="2"/>
  <c r="DB276" i="2"/>
  <c r="DF275" i="2"/>
  <c r="DG275" i="2"/>
  <c r="DF197" i="2"/>
  <c r="DH197" i="2"/>
  <c r="DG197" i="2"/>
  <c r="DF199" i="2"/>
  <c r="DG199" i="2"/>
  <c r="DH199" i="2"/>
  <c r="DF195" i="2"/>
  <c r="DH195" i="2"/>
  <c r="DG195" i="2"/>
  <c r="DF192" i="2"/>
  <c r="DH192" i="2"/>
  <c r="DG192" i="2"/>
  <c r="DF201" i="2"/>
  <c r="DH201" i="2"/>
  <c r="DG201" i="2"/>
  <c r="DF198" i="2"/>
  <c r="DG198" i="2"/>
  <c r="DH198" i="2"/>
  <c r="DF194" i="2"/>
  <c r="DG194" i="2"/>
  <c r="DH194" i="2"/>
  <c r="DF200" i="2"/>
  <c r="DH200" i="2"/>
  <c r="DG200" i="2"/>
  <c r="DF193" i="2"/>
  <c r="DH193" i="2"/>
  <c r="DG193" i="2"/>
  <c r="DF202" i="2"/>
  <c r="DH202" i="2"/>
  <c r="DG202" i="2"/>
  <c r="DF196" i="2"/>
  <c r="DG196" i="2"/>
  <c r="DH196" i="2"/>
  <c r="CJ205" i="2"/>
  <c r="CJ211" i="2"/>
  <c r="CJ214" i="2"/>
  <c r="CG243" i="2"/>
  <c r="CH243" i="2" s="1"/>
  <c r="CH231" i="2"/>
  <c r="CR215" i="2"/>
  <c r="CI220" i="2"/>
  <c r="CP220" i="2"/>
  <c r="CR220" i="2" s="1"/>
  <c r="CI216" i="2"/>
  <c r="CP216" i="2"/>
  <c r="CR216" i="2" s="1"/>
  <c r="CJ204" i="2"/>
  <c r="CG247" i="2"/>
  <c r="CH247" i="2" s="1"/>
  <c r="CH235" i="2"/>
  <c r="CG242" i="2"/>
  <c r="CH242" i="2" s="1"/>
  <c r="CH230" i="2"/>
  <c r="CJ210" i="2"/>
  <c r="CH278" i="2"/>
  <c r="CN277" i="2"/>
  <c r="CS205" i="2"/>
  <c r="CS277" i="2" s="1"/>
  <c r="CI223" i="2"/>
  <c r="CP223" i="2"/>
  <c r="CR223" i="2" s="1"/>
  <c r="CG244" i="2"/>
  <c r="CH244" i="2" s="1"/>
  <c r="CH232" i="2"/>
  <c r="CG240" i="2"/>
  <c r="CH240" i="2" s="1"/>
  <c r="CH228" i="2"/>
  <c r="CI221" i="2"/>
  <c r="CP221" i="2"/>
  <c r="CR221" i="2" s="1"/>
  <c r="CI225" i="2"/>
  <c r="CP225" i="2"/>
  <c r="CR225" i="2" s="1"/>
  <c r="CI217" i="2"/>
  <c r="CP217" i="2"/>
  <c r="CR217" i="2" s="1"/>
  <c r="CI226" i="2"/>
  <c r="CP226" i="2"/>
  <c r="CR226" i="2" s="1"/>
  <c r="CI222" i="2"/>
  <c r="CP222" i="2"/>
  <c r="CR222" i="2" s="1"/>
  <c r="CI224" i="2"/>
  <c r="CP224" i="2"/>
  <c r="CR224" i="2" s="1"/>
  <c r="CI218" i="2"/>
  <c r="CP218" i="2"/>
  <c r="CR218" i="2" s="1"/>
  <c r="CR277" i="2"/>
  <c r="CI227" i="2"/>
  <c r="CP227" i="2"/>
  <c r="CI219" i="2"/>
  <c r="CP219" i="2"/>
  <c r="CR219" i="2" s="1"/>
  <c r="CJ203" i="2"/>
  <c r="CG245" i="2"/>
  <c r="CH245" i="2" s="1"/>
  <c r="CH233" i="2"/>
  <c r="CG249" i="2"/>
  <c r="CH249" i="2" s="1"/>
  <c r="CH237" i="2"/>
  <c r="CG241" i="2"/>
  <c r="CH241" i="2" s="1"/>
  <c r="CH229" i="2"/>
  <c r="CG250" i="2"/>
  <c r="CH250" i="2" s="1"/>
  <c r="CH238" i="2"/>
  <c r="CJ209" i="2"/>
  <c r="CJ207" i="2"/>
  <c r="CJ208" i="2"/>
  <c r="CJ212" i="2"/>
  <c r="CJ213" i="2"/>
  <c r="CG246" i="2"/>
  <c r="CH246" i="2" s="1"/>
  <c r="CH234" i="2"/>
  <c r="CP277" i="2"/>
  <c r="CG248" i="2"/>
  <c r="CH248" i="2" s="1"/>
  <c r="CH236" i="2"/>
  <c r="CG279" i="2"/>
  <c r="CG239" i="2"/>
  <c r="O18" i="4"/>
  <c r="BO161" i="2"/>
  <c r="O127" i="4"/>
  <c r="O147" i="4" s="1"/>
  <c r="I152" i="4"/>
  <c r="S18" i="4"/>
  <c r="BO209" i="2"/>
  <c r="S127" i="4"/>
  <c r="S147" i="4" s="1"/>
  <c r="BU46" i="2"/>
  <c r="BQ47" i="2"/>
  <c r="G213" i="4"/>
  <c r="R46" i="2"/>
  <c r="N263" i="2"/>
  <c r="N47" i="2"/>
  <c r="DJ47" i="2" s="1"/>
  <c r="O46" i="2"/>
  <c r="CI278" i="2" l="1"/>
  <c r="DY26" i="2"/>
  <c r="EA25" i="2"/>
  <c r="Y236" i="3"/>
  <c r="AC202" i="3" s="1"/>
  <c r="AC203" i="3"/>
  <c r="AC205" i="3"/>
  <c r="AC204" i="3"/>
  <c r="AC208" i="3"/>
  <c r="AC210" i="3"/>
  <c r="U22" i="3"/>
  <c r="L237" i="2"/>
  <c r="U131" i="3"/>
  <c r="U151" i="3" s="1"/>
  <c r="DX204" i="2"/>
  <c r="DX205" i="2" s="1"/>
  <c r="DZ46" i="2"/>
  <c r="CJ277" i="2"/>
  <c r="DX276" i="2"/>
  <c r="DX282" i="2" s="1"/>
  <c r="R263" i="2"/>
  <c r="DM46" i="2"/>
  <c r="DD277" i="2"/>
  <c r="DG276" i="2"/>
  <c r="DF276" i="2"/>
  <c r="DF205" i="2"/>
  <c r="DH205" i="2"/>
  <c r="DG205" i="2"/>
  <c r="DF204" i="2"/>
  <c r="DG204" i="2"/>
  <c r="DH204" i="2"/>
  <c r="DF203" i="2"/>
  <c r="DH203" i="2"/>
  <c r="DH277" i="2" s="1"/>
  <c r="DG203" i="2"/>
  <c r="CJ220" i="2"/>
  <c r="CH279" i="2"/>
  <c r="CJ217" i="2"/>
  <c r="CJ223" i="2"/>
  <c r="CI250" i="2"/>
  <c r="CP250" i="2"/>
  <c r="CR250" i="2" s="1"/>
  <c r="CJ226" i="2"/>
  <c r="CI235" i="2"/>
  <c r="CP235" i="2"/>
  <c r="CR235" i="2" s="1"/>
  <c r="CG280" i="2"/>
  <c r="CH239" i="2"/>
  <c r="CI238" i="2"/>
  <c r="CP238" i="2"/>
  <c r="CR238" i="2" s="1"/>
  <c r="CI237" i="2"/>
  <c r="CP237" i="2"/>
  <c r="CR237" i="2" s="1"/>
  <c r="CJ219" i="2"/>
  <c r="CR278" i="2"/>
  <c r="CI244" i="2"/>
  <c r="CP244" i="2"/>
  <c r="CR244" i="2" s="1"/>
  <c r="S59" i="5"/>
  <c r="S52" i="5"/>
  <c r="CI242" i="2"/>
  <c r="CP242" i="2"/>
  <c r="CR242" i="2" s="1"/>
  <c r="CP278" i="2"/>
  <c r="CI228" i="2"/>
  <c r="CJ227" i="2" s="1"/>
  <c r="CP228" i="2"/>
  <c r="CR228" i="2" s="1"/>
  <c r="CI236" i="2"/>
  <c r="CP236" i="2"/>
  <c r="CR236" i="2" s="1"/>
  <c r="CI246" i="2"/>
  <c r="CP246" i="2"/>
  <c r="CR246" i="2" s="1"/>
  <c r="CI229" i="2"/>
  <c r="CP229" i="2"/>
  <c r="CR229" i="2" s="1"/>
  <c r="CI233" i="2"/>
  <c r="CP233" i="2"/>
  <c r="CR233" i="2" s="1"/>
  <c r="CJ225" i="2"/>
  <c r="CJ216" i="2"/>
  <c r="CI240" i="2"/>
  <c r="CP240" i="2"/>
  <c r="CR240" i="2" s="1"/>
  <c r="CJ224" i="2"/>
  <c r="CI247" i="2"/>
  <c r="CP247" i="2"/>
  <c r="CR247" i="2" s="1"/>
  <c r="CI231" i="2"/>
  <c r="CP231" i="2"/>
  <c r="CR231" i="2" s="1"/>
  <c r="CI234" i="2"/>
  <c r="CP234" i="2"/>
  <c r="CR234" i="2" s="1"/>
  <c r="CI249" i="2"/>
  <c r="CP249" i="2"/>
  <c r="CR249" i="2" s="1"/>
  <c r="CI248" i="2"/>
  <c r="CP248" i="2"/>
  <c r="CR248" i="2" s="1"/>
  <c r="CI241" i="2"/>
  <c r="CP241" i="2"/>
  <c r="CR241" i="2" s="1"/>
  <c r="CI245" i="2"/>
  <c r="CP245" i="2"/>
  <c r="CR245" i="2" s="1"/>
  <c r="CR227" i="2"/>
  <c r="CJ215" i="2"/>
  <c r="CJ218" i="2"/>
  <c r="CJ222" i="2"/>
  <c r="CI232" i="2"/>
  <c r="CP232" i="2"/>
  <c r="CR232" i="2" s="1"/>
  <c r="CI230" i="2"/>
  <c r="CP230" i="2"/>
  <c r="CR230" i="2" s="1"/>
  <c r="CJ221" i="2"/>
  <c r="CI243" i="2"/>
  <c r="CP243" i="2"/>
  <c r="CR243" i="2" s="1"/>
  <c r="O19" i="4"/>
  <c r="BO162" i="2"/>
  <c r="O128" i="4"/>
  <c r="O148" i="4" s="1"/>
  <c r="I153" i="4"/>
  <c r="BU263" i="2"/>
  <c r="S19" i="4"/>
  <c r="BO210" i="2"/>
  <c r="S128" i="4"/>
  <c r="S148" i="4" s="1"/>
  <c r="BU47" i="2"/>
  <c r="BQ48" i="2"/>
  <c r="T46" i="2"/>
  <c r="T263" i="2" s="1"/>
  <c r="O263" i="2"/>
  <c r="R47" i="2"/>
  <c r="DM47" i="2" s="1"/>
  <c r="O47" i="2"/>
  <c r="N48" i="2"/>
  <c r="DY27" i="2" l="1"/>
  <c r="EA26" i="2"/>
  <c r="AC207" i="3"/>
  <c r="AC211" i="3"/>
  <c r="AC212" i="3"/>
  <c r="AC201" i="3"/>
  <c r="AC206" i="3"/>
  <c r="AC209" i="3"/>
  <c r="V11" i="3"/>
  <c r="L238" i="2"/>
  <c r="L279" i="2" s="1"/>
  <c r="U132" i="3"/>
  <c r="U152" i="3" s="1"/>
  <c r="CI279" i="2"/>
  <c r="DZ47" i="2"/>
  <c r="DZ263" i="2"/>
  <c r="CJ278" i="2"/>
  <c r="CJ237" i="2"/>
  <c r="R48" i="2"/>
  <c r="DM48" i="2" s="1"/>
  <c r="DJ48" i="2"/>
  <c r="DL46" i="2"/>
  <c r="DL263" i="2" s="1"/>
  <c r="DK46" i="2"/>
  <c r="DM263" i="2"/>
  <c r="DL47" i="2"/>
  <c r="DL264" i="2" s="1"/>
  <c r="DK47" i="2"/>
  <c r="CJ246" i="2"/>
  <c r="CJ233" i="2"/>
  <c r="CJ250" i="2"/>
  <c r="CJ232" i="2"/>
  <c r="CJ243" i="2"/>
  <c r="CJ231" i="2"/>
  <c r="CJ229" i="2"/>
  <c r="CJ230" i="2"/>
  <c r="CJ244" i="2"/>
  <c r="CJ245" i="2"/>
  <c r="CJ249" i="2"/>
  <c r="CJ235" i="2"/>
  <c r="CJ248" i="2"/>
  <c r="CJ236" i="2"/>
  <c r="CP279" i="2"/>
  <c r="CJ228" i="2"/>
  <c r="CJ242" i="2"/>
  <c r="CH280" i="2"/>
  <c r="CI239" i="2"/>
  <c r="CI280" i="2" s="1"/>
  <c r="CP239" i="2"/>
  <c r="CJ241" i="2"/>
  <c r="CJ234" i="2"/>
  <c r="CJ247" i="2"/>
  <c r="CR279" i="2"/>
  <c r="O20" i="4"/>
  <c r="BO163" i="2"/>
  <c r="O129" i="4"/>
  <c r="O149" i="4" s="1"/>
  <c r="I161" i="4"/>
  <c r="I162" i="4"/>
  <c r="I182" i="4" s="1"/>
  <c r="I163" i="4"/>
  <c r="I183" i="4" s="1"/>
  <c r="I164" i="4"/>
  <c r="I184" i="4" s="1"/>
  <c r="I165" i="4"/>
  <c r="I185" i="4" s="1"/>
  <c r="I166" i="4"/>
  <c r="I186" i="4" s="1"/>
  <c r="I167" i="4"/>
  <c r="I187" i="4" s="1"/>
  <c r="I168" i="4"/>
  <c r="I188" i="4" s="1"/>
  <c r="I169" i="4"/>
  <c r="I189" i="4" s="1"/>
  <c r="I170" i="4"/>
  <c r="I190" i="4" s="1"/>
  <c r="I171" i="4"/>
  <c r="I191" i="4" s="1"/>
  <c r="I172" i="4"/>
  <c r="I192" i="4" s="1"/>
  <c r="BO211" i="2"/>
  <c r="S20" i="4"/>
  <c r="S129" i="4"/>
  <c r="S149" i="4" s="1"/>
  <c r="BQ49" i="2"/>
  <c r="BU48" i="2"/>
  <c r="E52" i="3"/>
  <c r="E53" i="3" s="1"/>
  <c r="E54" i="3" s="1"/>
  <c r="T47" i="2"/>
  <c r="N49" i="2"/>
  <c r="O48" i="2"/>
  <c r="T48" i="2" s="1"/>
  <c r="DY28" i="2" l="1"/>
  <c r="EA27" i="2"/>
  <c r="AC213" i="3"/>
  <c r="U153" i="3"/>
  <c r="V12" i="3"/>
  <c r="V121" i="3"/>
  <c r="V141" i="3" s="1"/>
  <c r="L239" i="2"/>
  <c r="DZ48" i="2"/>
  <c r="R49" i="2"/>
  <c r="DM49" i="2" s="1"/>
  <c r="DJ49" i="2"/>
  <c r="DL48" i="2"/>
  <c r="DK48" i="2"/>
  <c r="CJ238" i="2"/>
  <c r="CJ279" i="2" s="1"/>
  <c r="CJ240" i="2"/>
  <c r="CJ239" i="2"/>
  <c r="CR239" i="2"/>
  <c r="CR280" i="2" s="1"/>
  <c r="CP280" i="2"/>
  <c r="O21" i="4"/>
  <c r="BO164" i="2"/>
  <c r="O130" i="4"/>
  <c r="O150" i="4" s="1"/>
  <c r="I181" i="4"/>
  <c r="I173" i="4"/>
  <c r="S21" i="4"/>
  <c r="BO212" i="2"/>
  <c r="S130" i="4"/>
  <c r="S150" i="4" s="1"/>
  <c r="BU49" i="2"/>
  <c r="BQ50" i="2"/>
  <c r="O49" i="2"/>
  <c r="T49" i="2" s="1"/>
  <c r="N50" i="2"/>
  <c r="CJ280" i="2" l="1"/>
  <c r="DY29" i="2"/>
  <c r="EA28" i="2"/>
  <c r="U161" i="3"/>
  <c r="U162" i="3"/>
  <c r="U182" i="3" s="1"/>
  <c r="U163" i="3"/>
  <c r="U183" i="3" s="1"/>
  <c r="U164" i="3"/>
  <c r="U184" i="3" s="1"/>
  <c r="U165" i="3"/>
  <c r="U185" i="3" s="1"/>
  <c r="U166" i="3"/>
  <c r="U186" i="3" s="1"/>
  <c r="U167" i="3"/>
  <c r="U187" i="3" s="1"/>
  <c r="U168" i="3"/>
  <c r="U188" i="3" s="1"/>
  <c r="U169" i="3"/>
  <c r="U189" i="3" s="1"/>
  <c r="U170" i="3"/>
  <c r="U190" i="3" s="1"/>
  <c r="U171" i="3"/>
  <c r="U191" i="3" s="1"/>
  <c r="V13" i="3"/>
  <c r="L240" i="2"/>
  <c r="V122" i="3"/>
  <c r="V142" i="3" s="1"/>
  <c r="U172" i="3"/>
  <c r="U192" i="3" s="1"/>
  <c r="DZ49" i="2"/>
  <c r="R50" i="2"/>
  <c r="DM50" i="2" s="1"/>
  <c r="DJ50" i="2"/>
  <c r="DL49" i="2"/>
  <c r="DK49" i="2"/>
  <c r="O22" i="4"/>
  <c r="BO165" i="2"/>
  <c r="O131" i="4"/>
  <c r="O151" i="4" s="1"/>
  <c r="I194" i="4"/>
  <c r="I193" i="4"/>
  <c r="BO213" i="2"/>
  <c r="S22" i="4"/>
  <c r="S131" i="4"/>
  <c r="S151" i="4" s="1"/>
  <c r="BU50" i="2"/>
  <c r="BQ51" i="2"/>
  <c r="N51" i="2"/>
  <c r="O50" i="2"/>
  <c r="T50" i="2" s="1"/>
  <c r="DY30" i="2" l="1"/>
  <c r="EA29" i="2"/>
  <c r="DZ50" i="2"/>
  <c r="U181" i="3"/>
  <c r="U193" i="3" s="1"/>
  <c r="U173" i="3"/>
  <c r="V14" i="3"/>
  <c r="L241" i="2"/>
  <c r="V123" i="3"/>
  <c r="V143" i="3" s="1"/>
  <c r="R51" i="2"/>
  <c r="DM51" i="2" s="1"/>
  <c r="DJ51" i="2"/>
  <c r="DL50" i="2"/>
  <c r="DK50" i="2"/>
  <c r="P11" i="4"/>
  <c r="BO166" i="2"/>
  <c r="BO273" i="2" s="1"/>
  <c r="O132" i="4"/>
  <c r="O152" i="4" s="1"/>
  <c r="I201" i="4"/>
  <c r="I212" i="4"/>
  <c r="I207" i="4"/>
  <c r="I202" i="4"/>
  <c r="I208" i="4"/>
  <c r="I203" i="4"/>
  <c r="I209" i="4"/>
  <c r="I204" i="4"/>
  <c r="I210" i="4"/>
  <c r="I205" i="4"/>
  <c r="I211" i="4"/>
  <c r="I206" i="4"/>
  <c r="BO214" i="2"/>
  <c r="BO277" i="2" s="1"/>
  <c r="T11" i="4"/>
  <c r="S132" i="4"/>
  <c r="S152" i="4" s="1"/>
  <c r="BU51" i="2"/>
  <c r="BQ52" i="2"/>
  <c r="O51" i="2"/>
  <c r="N52" i="2"/>
  <c r="DY31" i="2" l="1"/>
  <c r="EA30" i="2"/>
  <c r="V15" i="3"/>
  <c r="V124" i="3"/>
  <c r="V144" i="3" s="1"/>
  <c r="L242" i="2"/>
  <c r="DZ51" i="2"/>
  <c r="R52" i="2"/>
  <c r="DM52" i="2" s="1"/>
  <c r="DJ52" i="2"/>
  <c r="DL51" i="2"/>
  <c r="DK51" i="2"/>
  <c r="O153" i="4"/>
  <c r="P12" i="4"/>
  <c r="BO167" i="2"/>
  <c r="P121" i="4"/>
  <c r="P141" i="4" s="1"/>
  <c r="I213" i="4"/>
  <c r="S153" i="4"/>
  <c r="BO215" i="2"/>
  <c r="T121" i="4"/>
  <c r="T141" i="4" s="1"/>
  <c r="T12" i="4"/>
  <c r="BQ53" i="2"/>
  <c r="BU52" i="2"/>
  <c r="T51" i="2"/>
  <c r="N53" i="2"/>
  <c r="O52" i="2"/>
  <c r="T52" i="2" s="1"/>
  <c r="DY32" i="2" l="1"/>
  <c r="EA31" i="2"/>
  <c r="V16" i="3"/>
  <c r="V125" i="3"/>
  <c r="V145" i="3" s="1"/>
  <c r="L243" i="2"/>
  <c r="DZ52" i="2"/>
  <c r="DL52" i="2"/>
  <c r="DK52" i="2"/>
  <c r="R53" i="2"/>
  <c r="DM53" i="2" s="1"/>
  <c r="DJ53" i="2"/>
  <c r="P13" i="4"/>
  <c r="P122" i="4"/>
  <c r="BO168" i="2"/>
  <c r="O161" i="4"/>
  <c r="O162" i="4"/>
  <c r="O182" i="4" s="1"/>
  <c r="O163" i="4"/>
  <c r="O183" i="4" s="1"/>
  <c r="O164" i="4"/>
  <c r="O184" i="4" s="1"/>
  <c r="O165" i="4"/>
  <c r="O185" i="4" s="1"/>
  <c r="O166" i="4"/>
  <c r="O186" i="4" s="1"/>
  <c r="O167" i="4"/>
  <c r="O187" i="4" s="1"/>
  <c r="O168" i="4"/>
  <c r="O188" i="4" s="1"/>
  <c r="O169" i="4"/>
  <c r="O189" i="4" s="1"/>
  <c r="O170" i="4"/>
  <c r="O190" i="4" s="1"/>
  <c r="O171" i="4"/>
  <c r="O191" i="4" s="1"/>
  <c r="P142" i="4"/>
  <c r="O172" i="4"/>
  <c r="O192" i="4" s="1"/>
  <c r="S161" i="4"/>
  <c r="S162" i="4"/>
  <c r="S182" i="4" s="1"/>
  <c r="S163" i="4"/>
  <c r="S183" i="4" s="1"/>
  <c r="S164" i="4"/>
  <c r="S184" i="4" s="1"/>
  <c r="S165" i="4"/>
  <c r="S185" i="4" s="1"/>
  <c r="S166" i="4"/>
  <c r="S186" i="4" s="1"/>
  <c r="S167" i="4"/>
  <c r="S187" i="4" s="1"/>
  <c r="S168" i="4"/>
  <c r="S188" i="4" s="1"/>
  <c r="S169" i="4"/>
  <c r="S189" i="4" s="1"/>
  <c r="S170" i="4"/>
  <c r="S190" i="4" s="1"/>
  <c r="S171" i="4"/>
  <c r="S191" i="4" s="1"/>
  <c r="BO216" i="2"/>
  <c r="T13" i="4"/>
  <c r="T122" i="4"/>
  <c r="T142" i="4" s="1"/>
  <c r="S172" i="4"/>
  <c r="S192" i="4" s="1"/>
  <c r="BU53" i="2"/>
  <c r="BQ54" i="2"/>
  <c r="O53" i="2"/>
  <c r="T53" i="2" s="1"/>
  <c r="N54" i="2"/>
  <c r="DY33" i="2" l="1"/>
  <c r="EA32" i="2"/>
  <c r="V17" i="3"/>
  <c r="L244" i="2"/>
  <c r="V126" i="3"/>
  <c r="V146" i="3" s="1"/>
  <c r="DZ53" i="2"/>
  <c r="R54" i="2"/>
  <c r="DM54" i="2" s="1"/>
  <c r="DJ54" i="2"/>
  <c r="DL53" i="2"/>
  <c r="DK53" i="2"/>
  <c r="O173" i="4"/>
  <c r="O181" i="4"/>
  <c r="P14" i="4"/>
  <c r="BO169" i="2"/>
  <c r="P123" i="4"/>
  <c r="P143" i="4" s="1"/>
  <c r="BJ261" i="2"/>
  <c r="BJ23" i="2"/>
  <c r="BO217" i="2"/>
  <c r="T14" i="4"/>
  <c r="T123" i="4"/>
  <c r="T143" i="4" s="1"/>
  <c r="S173" i="4"/>
  <c r="S181" i="4"/>
  <c r="S193" i="4" s="1"/>
  <c r="BU54" i="2"/>
  <c r="BQ55" i="2"/>
  <c r="N55" i="2"/>
  <c r="O54" i="2"/>
  <c r="T54" i="2" s="1"/>
  <c r="DY34" i="2" l="1"/>
  <c r="EA33" i="2"/>
  <c r="DZ54" i="2"/>
  <c r="V18" i="3"/>
  <c r="L245" i="2"/>
  <c r="V127" i="3"/>
  <c r="V147" i="3" s="1"/>
  <c r="R55" i="2"/>
  <c r="DM55" i="2" s="1"/>
  <c r="DJ55" i="2"/>
  <c r="DL54" i="2"/>
  <c r="DK54" i="2"/>
  <c r="O193" i="4"/>
  <c r="O194" i="4"/>
  <c r="P15" i="4"/>
  <c r="P124" i="4"/>
  <c r="P144" i="4" s="1"/>
  <c r="BO170" i="2"/>
  <c r="BJ35" i="2"/>
  <c r="BO218" i="2"/>
  <c r="T124" i="4"/>
  <c r="T144" i="4" s="1"/>
  <c r="T15" i="4"/>
  <c r="BU55" i="2"/>
  <c r="BQ56" i="2"/>
  <c r="O55" i="2"/>
  <c r="T55" i="2" s="1"/>
  <c r="N56" i="2"/>
  <c r="DY35" i="2" l="1"/>
  <c r="EA34" i="2"/>
  <c r="EA262" i="2" s="1"/>
  <c r="DY262" i="2"/>
  <c r="V19" i="3"/>
  <c r="V128" i="3"/>
  <c r="V148" i="3" s="1"/>
  <c r="L246" i="2"/>
  <c r="DZ55" i="2"/>
  <c r="R56" i="2"/>
  <c r="DM56" i="2" s="1"/>
  <c r="DJ56" i="2"/>
  <c r="DL55" i="2"/>
  <c r="DK55" i="2"/>
  <c r="O208" i="4"/>
  <c r="O203" i="4"/>
  <c r="O209" i="4"/>
  <c r="O202" i="4"/>
  <c r="O212" i="4"/>
  <c r="O210" i="4"/>
  <c r="O205" i="4"/>
  <c r="O207" i="4"/>
  <c r="O211" i="4"/>
  <c r="O206" i="4"/>
  <c r="O204" i="4"/>
  <c r="O201" i="4"/>
  <c r="BO171" i="2"/>
  <c r="BO274" i="2" s="1"/>
  <c r="P125" i="4"/>
  <c r="P145" i="4" s="1"/>
  <c r="BJ47" i="2"/>
  <c r="BO219" i="2"/>
  <c r="T16" i="4"/>
  <c r="T125" i="4"/>
  <c r="T145" i="4" s="1"/>
  <c r="BQ57" i="2"/>
  <c r="BU56" i="2"/>
  <c r="N57" i="2"/>
  <c r="O56" i="2"/>
  <c r="T56" i="2" s="1"/>
  <c r="DY36" i="2" l="1"/>
  <c r="EA35" i="2"/>
  <c r="DZ56" i="2"/>
  <c r="V20" i="3"/>
  <c r="L247" i="2"/>
  <c r="V129" i="3"/>
  <c r="V149" i="3" s="1"/>
  <c r="R57" i="2"/>
  <c r="DM57" i="2" s="1"/>
  <c r="DJ57" i="2"/>
  <c r="DL56" i="2"/>
  <c r="DK56" i="2"/>
  <c r="P146" i="4"/>
  <c r="O213" i="4"/>
  <c r="BJ59" i="2"/>
  <c r="BO220" i="2"/>
  <c r="T126" i="4"/>
  <c r="T146" i="4" s="1"/>
  <c r="T17" i="4"/>
  <c r="BU57" i="2"/>
  <c r="BQ58" i="2"/>
  <c r="BQ264" i="2" s="1"/>
  <c r="O57" i="2"/>
  <c r="T57" i="2" s="1"/>
  <c r="N58" i="2"/>
  <c r="DJ58" i="2" s="1"/>
  <c r="DJ264" i="2" s="1"/>
  <c r="DY37" i="2" l="1"/>
  <c r="EA36" i="2"/>
  <c r="V21" i="3"/>
  <c r="V130" i="3"/>
  <c r="V150" i="3" s="1"/>
  <c r="L248" i="2"/>
  <c r="DZ57" i="2"/>
  <c r="DL57" i="2"/>
  <c r="DK57" i="2"/>
  <c r="P147" i="4"/>
  <c r="BJ71" i="2"/>
  <c r="BO221" i="2"/>
  <c r="T18" i="4"/>
  <c r="T127" i="4"/>
  <c r="T147" i="4" s="1"/>
  <c r="BU58" i="2"/>
  <c r="BQ59" i="2"/>
  <c r="R58" i="2"/>
  <c r="N264" i="2"/>
  <c r="N59" i="2"/>
  <c r="DJ59" i="2" s="1"/>
  <c r="O58" i="2"/>
  <c r="DY38" i="2" l="1"/>
  <c r="EA37" i="2"/>
  <c r="DZ58" i="2"/>
  <c r="V22" i="3"/>
  <c r="V131" i="3"/>
  <c r="V151" i="3" s="1"/>
  <c r="L249" i="2"/>
  <c r="DZ264" i="2"/>
  <c r="R264" i="2"/>
  <c r="DM58" i="2"/>
  <c r="P148" i="4"/>
  <c r="BJ83" i="2"/>
  <c r="BU264" i="2"/>
  <c r="BO222" i="2"/>
  <c r="T128" i="4"/>
  <c r="T148" i="4" s="1"/>
  <c r="T19" i="4"/>
  <c r="BU59" i="2"/>
  <c r="BQ60" i="2"/>
  <c r="T58" i="2"/>
  <c r="T264" i="2" s="1"/>
  <c r="O264" i="2"/>
  <c r="R59" i="2"/>
  <c r="DM59" i="2" s="1"/>
  <c r="O59" i="2"/>
  <c r="N60" i="2"/>
  <c r="DY39" i="2" l="1"/>
  <c r="EA38" i="2"/>
  <c r="L250" i="2"/>
  <c r="L280" i="2" s="1"/>
  <c r="V132" i="3"/>
  <c r="V152" i="3" s="1"/>
  <c r="DZ59" i="2"/>
  <c r="R60" i="2"/>
  <c r="DM60" i="2" s="1"/>
  <c r="DJ60" i="2"/>
  <c r="DL58" i="2"/>
  <c r="DK58" i="2"/>
  <c r="DK264" i="2" s="1"/>
  <c r="DM264" i="2"/>
  <c r="DL59" i="2"/>
  <c r="DK59" i="2"/>
  <c r="P149" i="4"/>
  <c r="BJ95" i="2"/>
  <c r="BO223" i="2"/>
  <c r="T129" i="4"/>
  <c r="T149" i="4" s="1"/>
  <c r="T20" i="4"/>
  <c r="BQ61" i="2"/>
  <c r="BU60" i="2"/>
  <c r="F52" i="3"/>
  <c r="F53" i="3" s="1"/>
  <c r="F54" i="3" s="1"/>
  <c r="T59" i="2"/>
  <c r="N61" i="2"/>
  <c r="O60" i="2"/>
  <c r="T60" i="2" s="1"/>
  <c r="EA39" i="2" l="1"/>
  <c r="DY40" i="2"/>
  <c r="V153" i="3"/>
  <c r="DZ60" i="2"/>
  <c r="R61" i="2"/>
  <c r="DM61" i="2" s="1"/>
  <c r="DJ61" i="2"/>
  <c r="DL60" i="2"/>
  <c r="DK60" i="2"/>
  <c r="P150" i="4"/>
  <c r="BJ107" i="2"/>
  <c r="BO224" i="2"/>
  <c r="T130" i="4"/>
  <c r="T150" i="4" s="1"/>
  <c r="T21" i="4"/>
  <c r="BU61" i="2"/>
  <c r="BQ62" i="2"/>
  <c r="O61" i="2"/>
  <c r="T61" i="2" s="1"/>
  <c r="N62" i="2"/>
  <c r="DY41" i="2" l="1"/>
  <c r="EA40" i="2"/>
  <c r="V161" i="3"/>
  <c r="V162" i="3"/>
  <c r="V182" i="3" s="1"/>
  <c r="V163" i="3"/>
  <c r="V183" i="3" s="1"/>
  <c r="V164" i="3"/>
  <c r="V184" i="3" s="1"/>
  <c r="V165" i="3"/>
  <c r="V185" i="3" s="1"/>
  <c r="V166" i="3"/>
  <c r="V186" i="3" s="1"/>
  <c r="V167" i="3"/>
  <c r="V187" i="3" s="1"/>
  <c r="V168" i="3"/>
  <c r="V188" i="3" s="1"/>
  <c r="V169" i="3"/>
  <c r="V189" i="3" s="1"/>
  <c r="V170" i="3"/>
  <c r="V190" i="3" s="1"/>
  <c r="V171" i="3"/>
  <c r="V191" i="3" s="1"/>
  <c r="V172" i="3"/>
  <c r="V192" i="3" s="1"/>
  <c r="DZ61" i="2"/>
  <c r="R62" i="2"/>
  <c r="DM62" i="2" s="1"/>
  <c r="DJ62" i="2"/>
  <c r="DL61" i="2"/>
  <c r="DK61" i="2"/>
  <c r="C53" i="5"/>
  <c r="C54" i="5" s="1"/>
  <c r="P151" i="4"/>
  <c r="BJ119" i="2"/>
  <c r="BO225" i="2"/>
  <c r="T22" i="4"/>
  <c r="T131" i="4"/>
  <c r="T151" i="4" s="1"/>
  <c r="BU62" i="2"/>
  <c r="BQ63" i="2"/>
  <c r="N63" i="2"/>
  <c r="O62" i="2"/>
  <c r="DY42" i="2" l="1"/>
  <c r="EA41" i="2"/>
  <c r="V173" i="3"/>
  <c r="V181" i="3"/>
  <c r="V193" i="3" s="1"/>
  <c r="DZ62" i="2"/>
  <c r="R63" i="2"/>
  <c r="DM63" i="2" s="1"/>
  <c r="DJ63" i="2"/>
  <c r="DL62" i="2"/>
  <c r="DK62" i="2"/>
  <c r="P152" i="4"/>
  <c r="BJ131" i="2"/>
  <c r="BO226" i="2"/>
  <c r="BO278" i="2" s="1"/>
  <c r="T132" i="4"/>
  <c r="T152" i="4" s="1"/>
  <c r="T153" i="4" s="1"/>
  <c r="U11" i="4"/>
  <c r="BU63" i="2"/>
  <c r="BQ64" i="2"/>
  <c r="T62" i="2"/>
  <c r="O63" i="2"/>
  <c r="T63" i="2" s="1"/>
  <c r="N64" i="2"/>
  <c r="EA42" i="2" l="1"/>
  <c r="DY43" i="2"/>
  <c r="DZ63" i="2"/>
  <c r="R64" i="2"/>
  <c r="DM64" i="2" s="1"/>
  <c r="DJ64" i="2"/>
  <c r="DL63" i="2"/>
  <c r="DK63" i="2"/>
  <c r="P153" i="4"/>
  <c r="BJ143" i="2"/>
  <c r="BO227" i="2"/>
  <c r="U121" i="4"/>
  <c r="U141" i="4" s="1"/>
  <c r="U12" i="4"/>
  <c r="T172" i="4"/>
  <c r="T192" i="4" s="1"/>
  <c r="T161" i="4"/>
  <c r="T162" i="4"/>
  <c r="T182" i="4" s="1"/>
  <c r="T163" i="4"/>
  <c r="T183" i="4" s="1"/>
  <c r="T164" i="4"/>
  <c r="T184" i="4" s="1"/>
  <c r="T165" i="4"/>
  <c r="T185" i="4" s="1"/>
  <c r="T166" i="4"/>
  <c r="T186" i="4" s="1"/>
  <c r="T167" i="4"/>
  <c r="T187" i="4" s="1"/>
  <c r="T168" i="4"/>
  <c r="T188" i="4" s="1"/>
  <c r="T169" i="4"/>
  <c r="T189" i="4" s="1"/>
  <c r="T170" i="4"/>
  <c r="T190" i="4" s="1"/>
  <c r="T171" i="4"/>
  <c r="T191" i="4" s="1"/>
  <c r="BQ65" i="2"/>
  <c r="BU64" i="2"/>
  <c r="N65" i="2"/>
  <c r="O64" i="2"/>
  <c r="DY44" i="2" l="1"/>
  <c r="EA43" i="2"/>
  <c r="DZ64" i="2"/>
  <c r="R65" i="2"/>
  <c r="DM65" i="2" s="1"/>
  <c r="DJ65" i="2"/>
  <c r="DL64" i="2"/>
  <c r="DK64" i="2"/>
  <c r="P161" i="4"/>
  <c r="P162" i="4"/>
  <c r="P182" i="4" s="1"/>
  <c r="P163" i="4"/>
  <c r="P183" i="4" s="1"/>
  <c r="P164" i="4"/>
  <c r="P184" i="4" s="1"/>
  <c r="P165" i="4"/>
  <c r="P185" i="4" s="1"/>
  <c r="P166" i="4"/>
  <c r="P186" i="4" s="1"/>
  <c r="P167" i="4"/>
  <c r="P187" i="4" s="1"/>
  <c r="P168" i="4"/>
  <c r="P188" i="4" s="1"/>
  <c r="P169" i="4"/>
  <c r="P189" i="4" s="1"/>
  <c r="P170" i="4"/>
  <c r="P190" i="4" s="1"/>
  <c r="P171" i="4"/>
  <c r="P191" i="4" s="1"/>
  <c r="P172" i="4"/>
  <c r="P192" i="4" s="1"/>
  <c r="BJ155" i="2"/>
  <c r="BO228" i="2"/>
  <c r="U13" i="4"/>
  <c r="U122" i="4"/>
  <c r="U142" i="4" s="1"/>
  <c r="T173" i="4"/>
  <c r="T181" i="4"/>
  <c r="T193" i="4" s="1"/>
  <c r="BU65" i="2"/>
  <c r="BQ66" i="2"/>
  <c r="T64" i="2"/>
  <c r="O65" i="2"/>
  <c r="T65" i="2" s="1"/>
  <c r="N66" i="2"/>
  <c r="DY45" i="2" l="1"/>
  <c r="EA44" i="2"/>
  <c r="DZ65" i="2"/>
  <c r="R66" i="2"/>
  <c r="DM66" i="2" s="1"/>
  <c r="DJ66" i="2"/>
  <c r="DL65" i="2"/>
  <c r="DK65" i="2"/>
  <c r="P181" i="4"/>
  <c r="P173" i="4"/>
  <c r="BJ167" i="2"/>
  <c r="BO229" i="2"/>
  <c r="U14" i="4"/>
  <c r="U123" i="4"/>
  <c r="U143" i="4" s="1"/>
  <c r="BU66" i="2"/>
  <c r="BQ67" i="2"/>
  <c r="N67" i="2"/>
  <c r="O66" i="2"/>
  <c r="EA45" i="2" l="1"/>
  <c r="DY46" i="2"/>
  <c r="DZ66" i="2"/>
  <c r="R67" i="2"/>
  <c r="DM67" i="2" s="1"/>
  <c r="DJ67" i="2"/>
  <c r="DL66" i="2"/>
  <c r="DK66" i="2"/>
  <c r="P194" i="4"/>
  <c r="P193" i="4"/>
  <c r="BJ179" i="2"/>
  <c r="BO230" i="2"/>
  <c r="U124" i="4"/>
  <c r="U144" i="4" s="1"/>
  <c r="U15" i="4"/>
  <c r="BU67" i="2"/>
  <c r="BQ68" i="2"/>
  <c r="T66" i="2"/>
  <c r="O67" i="2"/>
  <c r="T67" i="2" s="1"/>
  <c r="N68" i="2"/>
  <c r="DY263" i="2" l="1"/>
  <c r="DY47" i="2"/>
  <c r="EA46" i="2"/>
  <c r="EA263" i="2" s="1"/>
  <c r="DZ67" i="2"/>
  <c r="R68" i="2"/>
  <c r="DM68" i="2" s="1"/>
  <c r="DJ68" i="2"/>
  <c r="DL67" i="2"/>
  <c r="DK67" i="2"/>
  <c r="P201" i="4"/>
  <c r="P212" i="4"/>
  <c r="P210" i="4"/>
  <c r="P203" i="4"/>
  <c r="P208" i="4"/>
  <c r="P206" i="4"/>
  <c r="P209" i="4"/>
  <c r="P207" i="4"/>
  <c r="P204" i="4"/>
  <c r="P202" i="4"/>
  <c r="P205" i="4"/>
  <c r="P211" i="4"/>
  <c r="BJ191" i="2"/>
  <c r="BO231" i="2"/>
  <c r="U125" i="4"/>
  <c r="U145" i="4" s="1"/>
  <c r="U16" i="4"/>
  <c r="BQ69" i="2"/>
  <c r="BU68" i="2"/>
  <c r="N69" i="2"/>
  <c r="O68" i="2"/>
  <c r="T68" i="2" s="1"/>
  <c r="EA47" i="2" l="1"/>
  <c r="DY48" i="2"/>
  <c r="DZ68" i="2"/>
  <c r="R69" i="2"/>
  <c r="DM69" i="2" s="1"/>
  <c r="DJ69" i="2"/>
  <c r="DL68" i="2"/>
  <c r="DK68" i="2"/>
  <c r="Y211" i="4"/>
  <c r="Z211" i="4"/>
  <c r="Z207" i="4"/>
  <c r="Y207" i="4"/>
  <c r="Y203" i="4"/>
  <c r="Z203" i="4"/>
  <c r="Y205" i="4"/>
  <c r="Z205" i="4"/>
  <c r="Y209" i="4"/>
  <c r="Z209" i="4"/>
  <c r="Z202" i="4"/>
  <c r="Y202" i="4"/>
  <c r="Z206" i="4"/>
  <c r="Y206" i="4"/>
  <c r="Y212" i="4"/>
  <c r="Z212" i="4"/>
  <c r="Y210" i="4"/>
  <c r="Z210" i="4"/>
  <c r="Y204" i="4"/>
  <c r="Z204" i="4"/>
  <c r="Z208" i="4"/>
  <c r="Y208" i="4"/>
  <c r="P213" i="4"/>
  <c r="Z201" i="4"/>
  <c r="Y201" i="4"/>
  <c r="BJ203" i="2"/>
  <c r="BO232" i="2"/>
  <c r="U17" i="4"/>
  <c r="U126" i="4"/>
  <c r="U146" i="4" s="1"/>
  <c r="BU69" i="2"/>
  <c r="BQ70" i="2"/>
  <c r="BQ265" i="2" s="1"/>
  <c r="O69" i="2"/>
  <c r="T69" i="2" s="1"/>
  <c r="N70" i="2"/>
  <c r="DJ70" i="2" s="1"/>
  <c r="DJ265" i="2" s="1"/>
  <c r="EA48" i="2" l="1"/>
  <c r="DY49" i="2"/>
  <c r="DZ69" i="2"/>
  <c r="DL69" i="2"/>
  <c r="DK69" i="2"/>
  <c r="AA201" i="4"/>
  <c r="AB201" i="4"/>
  <c r="Y213" i="4"/>
  <c r="AA208" i="4"/>
  <c r="AB208" i="4"/>
  <c r="AA210" i="4"/>
  <c r="AB210" i="4"/>
  <c r="AB212" i="4"/>
  <c r="AA212" i="4"/>
  <c r="AB209" i="4"/>
  <c r="AA209" i="4"/>
  <c r="AB205" i="4"/>
  <c r="AA205" i="4"/>
  <c r="AB203" i="4"/>
  <c r="AA203" i="4"/>
  <c r="AB211" i="4"/>
  <c r="AA211" i="4"/>
  <c r="AB206" i="4"/>
  <c r="AA206" i="4"/>
  <c r="AB202" i="4"/>
  <c r="AA202" i="4"/>
  <c r="AA207" i="4"/>
  <c r="AB207" i="4"/>
  <c r="Z213" i="4"/>
  <c r="AB204" i="4"/>
  <c r="AA204" i="4"/>
  <c r="BJ215" i="2"/>
  <c r="BO233" i="2"/>
  <c r="U127" i="4"/>
  <c r="U147" i="4" s="1"/>
  <c r="U18" i="4"/>
  <c r="BU70" i="2"/>
  <c r="BQ71" i="2"/>
  <c r="R70" i="2"/>
  <c r="N265" i="2"/>
  <c r="N71" i="2"/>
  <c r="DJ71" i="2" s="1"/>
  <c r="O70" i="2"/>
  <c r="EA49" i="2" l="1"/>
  <c r="DY50" i="2"/>
  <c r="DZ70" i="2"/>
  <c r="R265" i="2"/>
  <c r="DM70" i="2"/>
  <c r="BJ24" i="2"/>
  <c r="F222" i="4"/>
  <c r="C222" i="4"/>
  <c r="Q222" i="4"/>
  <c r="M222" i="4"/>
  <c r="N222" i="4"/>
  <c r="D222" i="4"/>
  <c r="E222" i="4"/>
  <c r="H222" i="4"/>
  <c r="K222" i="4"/>
  <c r="L222" i="4"/>
  <c r="I222" i="4"/>
  <c r="R222" i="4"/>
  <c r="G222" i="4"/>
  <c r="J222" i="4"/>
  <c r="O222" i="4"/>
  <c r="P222" i="4"/>
  <c r="BJ34" i="2"/>
  <c r="F232" i="4"/>
  <c r="H232" i="4"/>
  <c r="K232" i="4"/>
  <c r="D232" i="4"/>
  <c r="C232" i="4"/>
  <c r="L232" i="4"/>
  <c r="N232" i="4"/>
  <c r="G232" i="4"/>
  <c r="Q232" i="4"/>
  <c r="E232" i="4"/>
  <c r="R232" i="4"/>
  <c r="J232" i="4"/>
  <c r="I232" i="4"/>
  <c r="M232" i="4"/>
  <c r="O232" i="4"/>
  <c r="P232" i="4"/>
  <c r="BJ29" i="2"/>
  <c r="F227" i="4"/>
  <c r="R227" i="4"/>
  <c r="H227" i="4"/>
  <c r="G227" i="4"/>
  <c r="L227" i="4"/>
  <c r="N227" i="4"/>
  <c r="M227" i="4"/>
  <c r="Q227" i="4"/>
  <c r="J227" i="4"/>
  <c r="E227" i="4"/>
  <c r="K227" i="4"/>
  <c r="D227" i="4"/>
  <c r="I227" i="4"/>
  <c r="C227" i="4"/>
  <c r="O227" i="4"/>
  <c r="P227" i="4"/>
  <c r="BJ32" i="2"/>
  <c r="M230" i="4"/>
  <c r="C230" i="4"/>
  <c r="D230" i="4"/>
  <c r="F230" i="4"/>
  <c r="J230" i="4"/>
  <c r="N230" i="4"/>
  <c r="L230" i="4"/>
  <c r="E230" i="4"/>
  <c r="H230" i="4"/>
  <c r="K230" i="4"/>
  <c r="R230" i="4"/>
  <c r="G230" i="4"/>
  <c r="I230" i="4"/>
  <c r="Q230" i="4"/>
  <c r="O230" i="4"/>
  <c r="P230" i="4"/>
  <c r="BJ27" i="2"/>
  <c r="F225" i="4"/>
  <c r="N225" i="4"/>
  <c r="E225" i="4"/>
  <c r="D225" i="4"/>
  <c r="H225" i="4"/>
  <c r="L225" i="4"/>
  <c r="R225" i="4"/>
  <c r="G225" i="4"/>
  <c r="K225" i="4"/>
  <c r="C225" i="4"/>
  <c r="Q225" i="4"/>
  <c r="J225" i="4"/>
  <c r="I225" i="4"/>
  <c r="M225" i="4"/>
  <c r="O225" i="4"/>
  <c r="P225" i="4"/>
  <c r="BJ28" i="2"/>
  <c r="M226" i="4"/>
  <c r="D226" i="4"/>
  <c r="Q226" i="4"/>
  <c r="F226" i="4"/>
  <c r="J226" i="4"/>
  <c r="G226" i="4"/>
  <c r="N226" i="4"/>
  <c r="C226" i="4"/>
  <c r="H226" i="4"/>
  <c r="R226" i="4"/>
  <c r="K226" i="4"/>
  <c r="L226" i="4"/>
  <c r="E226" i="4"/>
  <c r="I226" i="4"/>
  <c r="O226" i="4"/>
  <c r="P226" i="4"/>
  <c r="BJ25" i="2"/>
  <c r="M223" i="4"/>
  <c r="R223" i="4"/>
  <c r="J223" i="4"/>
  <c r="G223" i="4"/>
  <c r="N223" i="4"/>
  <c r="C223" i="4"/>
  <c r="Q223" i="4"/>
  <c r="D223" i="4"/>
  <c r="H223" i="4"/>
  <c r="E223" i="4"/>
  <c r="L223" i="4"/>
  <c r="K223" i="4"/>
  <c r="I223" i="4"/>
  <c r="F223" i="4"/>
  <c r="O223" i="4"/>
  <c r="P223" i="4"/>
  <c r="BJ31" i="2"/>
  <c r="F229" i="4"/>
  <c r="K229" i="4"/>
  <c r="Q229" i="4"/>
  <c r="M229" i="4"/>
  <c r="L229" i="4"/>
  <c r="C229" i="4"/>
  <c r="D229" i="4"/>
  <c r="H229" i="4"/>
  <c r="R229" i="4"/>
  <c r="N229" i="4"/>
  <c r="E229" i="4"/>
  <c r="I229" i="4"/>
  <c r="J229" i="4"/>
  <c r="G229" i="4"/>
  <c r="O229" i="4"/>
  <c r="P229" i="4"/>
  <c r="D221" i="4"/>
  <c r="M221" i="4"/>
  <c r="C221" i="4"/>
  <c r="Q221" i="4"/>
  <c r="F221" i="4"/>
  <c r="L221" i="4"/>
  <c r="H221" i="4"/>
  <c r="R221" i="4"/>
  <c r="I221" i="4"/>
  <c r="N221" i="4"/>
  <c r="G221" i="4"/>
  <c r="K221" i="4"/>
  <c r="E221" i="4"/>
  <c r="J221" i="4"/>
  <c r="O221" i="4"/>
  <c r="P221" i="4"/>
  <c r="BJ33" i="2"/>
  <c r="M231" i="4"/>
  <c r="H231" i="4"/>
  <c r="D231" i="4"/>
  <c r="F231" i="4"/>
  <c r="G231" i="4"/>
  <c r="Q231" i="4"/>
  <c r="L231" i="4"/>
  <c r="N231" i="4"/>
  <c r="K231" i="4"/>
  <c r="E231" i="4"/>
  <c r="I231" i="4"/>
  <c r="C231" i="4"/>
  <c r="R231" i="4"/>
  <c r="J231" i="4"/>
  <c r="O231" i="4"/>
  <c r="P231" i="4"/>
  <c r="BJ26" i="2"/>
  <c r="F224" i="4"/>
  <c r="D224" i="4"/>
  <c r="H224" i="4"/>
  <c r="E224" i="4"/>
  <c r="J224" i="4"/>
  <c r="M224" i="4"/>
  <c r="N224" i="4"/>
  <c r="L224" i="4"/>
  <c r="G224" i="4"/>
  <c r="K224" i="4"/>
  <c r="R224" i="4"/>
  <c r="I224" i="4"/>
  <c r="C224" i="4"/>
  <c r="Q224" i="4"/>
  <c r="O224" i="4"/>
  <c r="P224" i="4"/>
  <c r="BJ30" i="2"/>
  <c r="M228" i="4"/>
  <c r="N228" i="4"/>
  <c r="K228" i="4"/>
  <c r="H228" i="4"/>
  <c r="C228" i="4"/>
  <c r="F228" i="4"/>
  <c r="L228" i="4"/>
  <c r="R228" i="4"/>
  <c r="G228" i="4"/>
  <c r="J228" i="4"/>
  <c r="E228" i="4"/>
  <c r="Q228" i="4"/>
  <c r="I228" i="4"/>
  <c r="D228" i="4"/>
  <c r="O228" i="4"/>
  <c r="P228" i="4"/>
  <c r="BJ227" i="2"/>
  <c r="BU265" i="2"/>
  <c r="BO234" i="2"/>
  <c r="U19" i="4"/>
  <c r="U128" i="4"/>
  <c r="U148" i="4" s="1"/>
  <c r="BU71" i="2"/>
  <c r="BQ72" i="2"/>
  <c r="T70" i="2"/>
  <c r="T265" i="2" s="1"/>
  <c r="O265" i="2"/>
  <c r="R71" i="2"/>
  <c r="DM71" i="2" s="1"/>
  <c r="O71" i="2"/>
  <c r="N72" i="2"/>
  <c r="DY51" i="2" l="1"/>
  <c r="EA50" i="2"/>
  <c r="DZ71" i="2"/>
  <c r="DZ265" i="2"/>
  <c r="DL71" i="2"/>
  <c r="DK71" i="2"/>
  <c r="DK266" i="2" s="1"/>
  <c r="DL70" i="2"/>
  <c r="DL265" i="2" s="1"/>
  <c r="DK70" i="2"/>
  <c r="DK265" i="2" s="1"/>
  <c r="DM265" i="2"/>
  <c r="R72" i="2"/>
  <c r="DM72" i="2" s="1"/>
  <c r="DJ72" i="2"/>
  <c r="BJ41" i="2"/>
  <c r="BJ43" i="2"/>
  <c r="BJ44" i="2"/>
  <c r="BJ38" i="2"/>
  <c r="BJ40" i="2"/>
  <c r="BJ46" i="2"/>
  <c r="BJ42" i="2"/>
  <c r="BJ37" i="2"/>
  <c r="BJ45" i="2"/>
  <c r="BJ39" i="2"/>
  <c r="BJ36" i="2"/>
  <c r="BJ262" i="2"/>
  <c r="P233" i="4"/>
  <c r="P236" i="4" s="1"/>
  <c r="R233" i="4"/>
  <c r="R236" i="4" s="1"/>
  <c r="O233" i="4"/>
  <c r="O236" i="4" s="1"/>
  <c r="G233" i="4"/>
  <c r="G236" i="4" s="1"/>
  <c r="H233" i="4"/>
  <c r="H236" i="4" s="1"/>
  <c r="C233" i="4"/>
  <c r="Q233" i="4"/>
  <c r="Q236" i="4" s="1"/>
  <c r="J233" i="4"/>
  <c r="J236" i="4" s="1"/>
  <c r="N233" i="4"/>
  <c r="N236" i="4" s="1"/>
  <c r="L233" i="4"/>
  <c r="L236" i="4" s="1"/>
  <c r="M233" i="4"/>
  <c r="M236" i="4" s="1"/>
  <c r="K233" i="4"/>
  <c r="K236" i="4" s="1"/>
  <c r="E233" i="4"/>
  <c r="E236" i="4" s="1"/>
  <c r="I233" i="4"/>
  <c r="I236" i="4" s="1"/>
  <c r="F233" i="4"/>
  <c r="F236" i="4" s="1"/>
  <c r="D233" i="4"/>
  <c r="D236" i="4" s="1"/>
  <c r="BJ239" i="2"/>
  <c r="BO235" i="2"/>
  <c r="U20" i="4"/>
  <c r="U129" i="4"/>
  <c r="U149" i="4" s="1"/>
  <c r="BQ73" i="2"/>
  <c r="BU72" i="2"/>
  <c r="G52" i="3"/>
  <c r="G53" i="3" s="1"/>
  <c r="G54" i="3" s="1"/>
  <c r="T71" i="2"/>
  <c r="N73" i="2"/>
  <c r="O72" i="2"/>
  <c r="T72" i="2" s="1"/>
  <c r="EA51" i="2" l="1"/>
  <c r="DY52" i="2"/>
  <c r="DZ72" i="2"/>
  <c r="DL72" i="2"/>
  <c r="DK72" i="2"/>
  <c r="R73" i="2"/>
  <c r="DM73" i="2" s="1"/>
  <c r="DJ73" i="2"/>
  <c r="BJ55" i="2"/>
  <c r="BJ51" i="2"/>
  <c r="BJ57" i="2"/>
  <c r="BJ52" i="2"/>
  <c r="BJ56" i="2"/>
  <c r="BJ53" i="2"/>
  <c r="BJ49" i="2"/>
  <c r="BJ58" i="2"/>
  <c r="BJ50" i="2"/>
  <c r="BJ48" i="2"/>
  <c r="BJ263" i="2"/>
  <c r="BJ54" i="2"/>
  <c r="C236" i="4"/>
  <c r="Y233" i="4"/>
  <c r="BO236" i="2"/>
  <c r="U21" i="4"/>
  <c r="U130" i="4"/>
  <c r="U150" i="4" s="1"/>
  <c r="BU73" i="2"/>
  <c r="BQ74" i="2"/>
  <c r="O73" i="2"/>
  <c r="T73" i="2" s="1"/>
  <c r="N74" i="2"/>
  <c r="DY53" i="2" l="1"/>
  <c r="EA52" i="2"/>
  <c r="DZ73" i="2"/>
  <c r="R74" i="2"/>
  <c r="DM74" i="2" s="1"/>
  <c r="DJ74" i="2"/>
  <c r="DL73" i="2"/>
  <c r="DK73" i="2"/>
  <c r="BJ61" i="2"/>
  <c r="BJ60" i="2"/>
  <c r="BJ264" i="2"/>
  <c r="BJ63" i="2"/>
  <c r="BJ66" i="2"/>
  <c r="BJ70" i="2"/>
  <c r="BJ67" i="2"/>
  <c r="BJ65" i="2"/>
  <c r="BJ64" i="2"/>
  <c r="BJ69" i="2"/>
  <c r="BJ62" i="2"/>
  <c r="BJ68" i="2"/>
  <c r="Y236" i="4"/>
  <c r="AC208" i="4" s="1"/>
  <c r="BO237" i="2"/>
  <c r="U22" i="4"/>
  <c r="U131" i="4"/>
  <c r="U151" i="4" s="1"/>
  <c r="BQ75" i="2"/>
  <c r="BU74" i="2"/>
  <c r="N75" i="2"/>
  <c r="O74" i="2"/>
  <c r="EA53" i="2" l="1"/>
  <c r="DY54" i="2"/>
  <c r="DZ74" i="2"/>
  <c r="DL74" i="2"/>
  <c r="DK74" i="2"/>
  <c r="R75" i="2"/>
  <c r="DM75" i="2" s="1"/>
  <c r="DJ75" i="2"/>
  <c r="BK18" i="2"/>
  <c r="BL18" i="2" s="1"/>
  <c r="AC205" i="4"/>
  <c r="AC212" i="4"/>
  <c r="AC210" i="4"/>
  <c r="AC209" i="4"/>
  <c r="AC211" i="4"/>
  <c r="AC201" i="4"/>
  <c r="BK11" i="2" s="1"/>
  <c r="BL11" i="2" s="1"/>
  <c r="AC203" i="4"/>
  <c r="AC206" i="4"/>
  <c r="AC204" i="4"/>
  <c r="AC202" i="4"/>
  <c r="AC207" i="4"/>
  <c r="BJ72" i="2"/>
  <c r="BJ265" i="2"/>
  <c r="BJ77" i="2"/>
  <c r="BJ80" i="2"/>
  <c r="BJ74" i="2"/>
  <c r="BJ75" i="2"/>
  <c r="BJ76" i="2"/>
  <c r="BJ82" i="2"/>
  <c r="BJ81" i="2"/>
  <c r="BJ79" i="2"/>
  <c r="BJ78" i="2"/>
  <c r="BJ73" i="2"/>
  <c r="BO238" i="2"/>
  <c r="BO279" i="2" s="1"/>
  <c r="U132" i="4"/>
  <c r="U152" i="4" s="1"/>
  <c r="V11" i="4"/>
  <c r="BU75" i="2"/>
  <c r="BQ76" i="2"/>
  <c r="T74" i="2"/>
  <c r="O75" i="2"/>
  <c r="T75" i="2" s="1"/>
  <c r="N76" i="2"/>
  <c r="DY55" i="2" l="1"/>
  <c r="EA54" i="2"/>
  <c r="DZ75" i="2"/>
  <c r="DL75" i="2"/>
  <c r="DL266" i="2" s="1"/>
  <c r="DK75" i="2"/>
  <c r="R76" i="2"/>
  <c r="DM76" i="2" s="1"/>
  <c r="DJ76" i="2"/>
  <c r="BK16" i="2"/>
  <c r="BL16" i="2" s="1"/>
  <c r="BK19" i="2"/>
  <c r="BL19" i="2" s="1"/>
  <c r="BK13" i="2"/>
  <c r="BL13" i="2" s="1"/>
  <c r="BK12" i="2"/>
  <c r="BL12" i="2" s="1"/>
  <c r="BM11" i="2"/>
  <c r="BR11" i="2"/>
  <c r="BK22" i="2"/>
  <c r="BL22" i="2" s="1"/>
  <c r="BM18" i="2"/>
  <c r="BR18" i="2"/>
  <c r="BW18" i="2" s="1"/>
  <c r="BK17" i="2"/>
  <c r="BL17" i="2" s="1"/>
  <c r="BK20" i="2"/>
  <c r="BL20" i="2" s="1"/>
  <c r="BK14" i="2"/>
  <c r="BL14" i="2" s="1"/>
  <c r="BK21" i="2"/>
  <c r="BL21" i="2" s="1"/>
  <c r="BK15" i="2"/>
  <c r="BL15" i="2" s="1"/>
  <c r="BK30" i="2"/>
  <c r="E53" i="5"/>
  <c r="E54" i="5" s="1"/>
  <c r="AC213" i="4"/>
  <c r="BJ88" i="2"/>
  <c r="BJ93" i="2"/>
  <c r="BJ92" i="2"/>
  <c r="BJ91" i="2"/>
  <c r="BJ94" i="2"/>
  <c r="BJ86" i="2"/>
  <c r="BJ84" i="2"/>
  <c r="BJ266" i="2"/>
  <c r="BJ90" i="2"/>
  <c r="BJ85" i="2"/>
  <c r="BJ89" i="2"/>
  <c r="BJ87" i="2"/>
  <c r="BK23" i="2"/>
  <c r="BL23" i="2" s="1"/>
  <c r="BO239" i="2"/>
  <c r="V121" i="4"/>
  <c r="V141" i="4" s="1"/>
  <c r="V12" i="4"/>
  <c r="U153" i="4"/>
  <c r="U172" i="4" s="1"/>
  <c r="U192" i="4" s="1"/>
  <c r="BU76" i="2"/>
  <c r="BQ77" i="2"/>
  <c r="N77" i="2"/>
  <c r="O76" i="2"/>
  <c r="EA55" i="2" l="1"/>
  <c r="DY56" i="2"/>
  <c r="DZ76" i="2"/>
  <c r="BK31" i="2"/>
  <c r="BK43" i="2" s="1"/>
  <c r="BK55" i="2" s="1"/>
  <c r="BL261" i="2"/>
  <c r="DL76" i="2"/>
  <c r="DK76" i="2"/>
  <c r="R77" i="2"/>
  <c r="DM77" i="2" s="1"/>
  <c r="DJ77" i="2"/>
  <c r="BK34" i="2"/>
  <c r="BK24" i="2"/>
  <c r="BK36" i="2" s="1"/>
  <c r="BL36" i="2" s="1"/>
  <c r="BM20" i="2"/>
  <c r="BR20" i="2"/>
  <c r="BW20" i="2" s="1"/>
  <c r="BK27" i="2"/>
  <c r="BK26" i="2"/>
  <c r="BK29" i="2"/>
  <c r="BR12" i="2"/>
  <c r="BW12" i="2" s="1"/>
  <c r="BM12" i="2"/>
  <c r="BR19" i="2"/>
  <c r="BW19" i="2" s="1"/>
  <c r="BM19" i="2"/>
  <c r="BN19" i="2" s="1"/>
  <c r="BK42" i="2"/>
  <c r="BL30" i="2"/>
  <c r="BK33" i="2"/>
  <c r="BK32" i="2"/>
  <c r="DS18" i="2"/>
  <c r="BR13" i="2"/>
  <c r="BW13" i="2" s="1"/>
  <c r="BM13" i="2"/>
  <c r="BN12" i="2" s="1"/>
  <c r="BR16" i="2"/>
  <c r="BW16" i="2" s="1"/>
  <c r="BM16" i="2"/>
  <c r="BM21" i="2"/>
  <c r="DS21" i="2" s="1"/>
  <c r="BR21" i="2"/>
  <c r="BW21" i="2" s="1"/>
  <c r="BW11" i="2"/>
  <c r="BK261" i="2"/>
  <c r="BM15" i="2"/>
  <c r="DS15" i="2" s="1"/>
  <c r="BR15" i="2"/>
  <c r="BW15" i="2" s="1"/>
  <c r="BM14" i="2"/>
  <c r="BR14" i="2"/>
  <c r="BW14" i="2" s="1"/>
  <c r="BM17" i="2"/>
  <c r="BR17" i="2"/>
  <c r="BW17" i="2" s="1"/>
  <c r="BM22" i="2"/>
  <c r="DS22" i="2" s="1"/>
  <c r="BR22" i="2"/>
  <c r="BW22" i="2" s="1"/>
  <c r="BK25" i="2"/>
  <c r="BK28" i="2"/>
  <c r="BM23" i="2"/>
  <c r="F53" i="5"/>
  <c r="F54" i="5" s="1"/>
  <c r="BJ101" i="2"/>
  <c r="BJ99" i="2"/>
  <c r="BJ96" i="2"/>
  <c r="BJ267" i="2"/>
  <c r="BJ106" i="2"/>
  <c r="BJ103" i="2"/>
  <c r="BJ102" i="2"/>
  <c r="BJ104" i="2"/>
  <c r="BJ100" i="2"/>
  <c r="BJ97" i="2"/>
  <c r="BJ98" i="2"/>
  <c r="BJ105" i="2"/>
  <c r="BR23" i="2"/>
  <c r="BK35" i="2"/>
  <c r="BL35" i="2" s="1"/>
  <c r="BO240" i="2"/>
  <c r="V13" i="4"/>
  <c r="V122" i="4"/>
  <c r="V142" i="4" s="1"/>
  <c r="U161" i="4"/>
  <c r="U162" i="4"/>
  <c r="U182" i="4" s="1"/>
  <c r="U163" i="4"/>
  <c r="U183" i="4" s="1"/>
  <c r="U164" i="4"/>
  <c r="U184" i="4" s="1"/>
  <c r="U165" i="4"/>
  <c r="U185" i="4" s="1"/>
  <c r="U166" i="4"/>
  <c r="U186" i="4" s="1"/>
  <c r="U167" i="4"/>
  <c r="U187" i="4" s="1"/>
  <c r="U168" i="4"/>
  <c r="U188" i="4" s="1"/>
  <c r="U169" i="4"/>
  <c r="U189" i="4" s="1"/>
  <c r="U170" i="4"/>
  <c r="U190" i="4" s="1"/>
  <c r="U171" i="4"/>
  <c r="U191" i="4" s="1"/>
  <c r="BU77" i="2"/>
  <c r="BQ78" i="2"/>
  <c r="T76" i="2"/>
  <c r="O77" i="2"/>
  <c r="T77" i="2" s="1"/>
  <c r="N78" i="2"/>
  <c r="BL43" i="2" l="1"/>
  <c r="BL31" i="2"/>
  <c r="BR31" i="2" s="1"/>
  <c r="BW31" i="2" s="1"/>
  <c r="BM31" i="2"/>
  <c r="DS31" i="2" s="1"/>
  <c r="DY57" i="2"/>
  <c r="EA56" i="2"/>
  <c r="DZ77" i="2"/>
  <c r="R78" i="2"/>
  <c r="DM78" i="2" s="1"/>
  <c r="DJ78" i="2"/>
  <c r="BK48" i="2"/>
  <c r="BL48" i="2" s="1"/>
  <c r="DL77" i="2"/>
  <c r="DK77" i="2"/>
  <c r="BK262" i="2"/>
  <c r="BL24" i="2"/>
  <c r="BM24" i="2" s="1"/>
  <c r="DS24" i="2" s="1"/>
  <c r="BM261" i="2"/>
  <c r="BL34" i="2"/>
  <c r="BK46" i="2"/>
  <c r="BK40" i="2"/>
  <c r="BL28" i="2"/>
  <c r="BK44" i="2"/>
  <c r="BL32" i="2"/>
  <c r="BK54" i="2"/>
  <c r="BL42" i="2"/>
  <c r="BK38" i="2"/>
  <c r="BL26" i="2"/>
  <c r="DS17" i="2"/>
  <c r="BN18" i="2"/>
  <c r="BN16" i="2"/>
  <c r="DS13" i="2"/>
  <c r="BN14" i="2"/>
  <c r="BK39" i="2"/>
  <c r="BL27" i="2"/>
  <c r="BK37" i="2"/>
  <c r="BL25" i="2"/>
  <c r="BW261" i="2"/>
  <c r="BK45" i="2"/>
  <c r="BL33" i="2"/>
  <c r="BN13" i="2"/>
  <c r="BN11" i="2"/>
  <c r="DS14" i="2"/>
  <c r="BN15" i="2"/>
  <c r="BR261" i="2"/>
  <c r="C52" i="4" s="1"/>
  <c r="C53" i="4" s="1"/>
  <c r="C54" i="4" s="1"/>
  <c r="DS16" i="2"/>
  <c r="BN17" i="2"/>
  <c r="BR30" i="2"/>
  <c r="BW30" i="2" s="1"/>
  <c r="BM30" i="2"/>
  <c r="DS19" i="2"/>
  <c r="BN20" i="2"/>
  <c r="BK41" i="2"/>
  <c r="BL29" i="2"/>
  <c r="DS20" i="2"/>
  <c r="DT21" i="2" s="1"/>
  <c r="BN21" i="2"/>
  <c r="BM35" i="2"/>
  <c r="BR35" i="2"/>
  <c r="BR36" i="2"/>
  <c r="BW36" i="2" s="1"/>
  <c r="BM36" i="2"/>
  <c r="BR43" i="2"/>
  <c r="BW43" i="2" s="1"/>
  <c r="BM43" i="2"/>
  <c r="DS23" i="2"/>
  <c r="BN22" i="2"/>
  <c r="BK60" i="2"/>
  <c r="BK67" i="2"/>
  <c r="BL55" i="2"/>
  <c r="G53" i="5"/>
  <c r="G54" i="5" s="1"/>
  <c r="BJ117" i="2"/>
  <c r="BJ109" i="2"/>
  <c r="BJ114" i="2"/>
  <c r="BJ108" i="2"/>
  <c r="BJ268" i="2"/>
  <c r="BJ111" i="2"/>
  <c r="BJ113" i="2"/>
  <c r="BJ118" i="2"/>
  <c r="BJ110" i="2"/>
  <c r="BJ112" i="2"/>
  <c r="BJ116" i="2"/>
  <c r="BJ115" i="2"/>
  <c r="BK47" i="2"/>
  <c r="BL47" i="2" s="1"/>
  <c r="BW23" i="2"/>
  <c r="U173" i="4"/>
  <c r="U181" i="4"/>
  <c r="U193" i="4" s="1"/>
  <c r="BO241" i="2"/>
  <c r="V14" i="4"/>
  <c r="V123" i="4"/>
  <c r="V143" i="4" s="1"/>
  <c r="BQ79" i="2"/>
  <c r="BU78" i="2"/>
  <c r="N79" i="2"/>
  <c r="O78" i="2"/>
  <c r="T78" i="2" s="1"/>
  <c r="EA57" i="2" l="1"/>
  <c r="DY58" i="2"/>
  <c r="DZ78" i="2"/>
  <c r="DT15" i="2"/>
  <c r="BR24" i="2"/>
  <c r="BW24" i="2" s="1"/>
  <c r="BK263" i="2"/>
  <c r="DT18" i="2"/>
  <c r="DO18" i="2" s="1"/>
  <c r="BN23" i="2"/>
  <c r="BL46" i="2"/>
  <c r="BK58" i="2"/>
  <c r="R79" i="2"/>
  <c r="DM79" i="2" s="1"/>
  <c r="DJ79" i="2"/>
  <c r="BR34" i="2"/>
  <c r="BW34" i="2" s="1"/>
  <c r="BM34" i="2"/>
  <c r="DL78" i="2"/>
  <c r="DK78" i="2"/>
  <c r="BL41" i="2"/>
  <c r="BK53" i="2"/>
  <c r="BM25" i="2"/>
  <c r="BR25" i="2"/>
  <c r="BM42" i="2"/>
  <c r="DS42" i="2" s="1"/>
  <c r="BR42" i="2"/>
  <c r="BW42" i="2" s="1"/>
  <c r="BR32" i="2"/>
  <c r="BW32" i="2" s="1"/>
  <c r="BM32" i="2"/>
  <c r="BM33" i="2"/>
  <c r="DS33" i="2" s="1"/>
  <c r="BR33" i="2"/>
  <c r="BW33" i="2" s="1"/>
  <c r="DT12" i="2"/>
  <c r="DT14" i="2"/>
  <c r="DS261" i="2"/>
  <c r="DT13" i="2"/>
  <c r="BK56" i="2"/>
  <c r="BL44" i="2"/>
  <c r="BN261" i="2"/>
  <c r="DP21" i="2"/>
  <c r="DO21" i="2"/>
  <c r="DN21" i="2"/>
  <c r="DT20" i="2"/>
  <c r="DT17" i="2"/>
  <c r="BK57" i="2"/>
  <c r="BL45" i="2"/>
  <c r="BM27" i="2"/>
  <c r="BR27" i="2"/>
  <c r="BW27" i="2" s="1"/>
  <c r="BM26" i="2"/>
  <c r="BR26" i="2"/>
  <c r="BW26" i="2" s="1"/>
  <c r="DT19" i="2"/>
  <c r="BM28" i="2"/>
  <c r="BR28" i="2"/>
  <c r="BW28" i="2" s="1"/>
  <c r="DN15" i="2"/>
  <c r="DO15" i="2"/>
  <c r="DP15" i="2"/>
  <c r="BL37" i="2"/>
  <c r="BK49" i="2"/>
  <c r="BK66" i="2"/>
  <c r="BL54" i="2"/>
  <c r="BR29" i="2"/>
  <c r="BW29" i="2" s="1"/>
  <c r="BM29" i="2"/>
  <c r="DS30" i="2"/>
  <c r="BL262" i="2"/>
  <c r="BL39" i="2"/>
  <c r="BK51" i="2"/>
  <c r="DT16" i="2"/>
  <c r="BK50" i="2"/>
  <c r="BL38" i="2"/>
  <c r="BL40" i="2"/>
  <c r="BK52" i="2"/>
  <c r="BK79" i="2"/>
  <c r="BL67" i="2"/>
  <c r="DS43" i="2"/>
  <c r="DS36" i="2"/>
  <c r="DS35" i="2"/>
  <c r="BK72" i="2"/>
  <c r="BL60" i="2"/>
  <c r="BM48" i="2"/>
  <c r="BR48" i="2"/>
  <c r="BW48" i="2" s="1"/>
  <c r="BR47" i="2"/>
  <c r="BM47" i="2"/>
  <c r="BR55" i="2"/>
  <c r="BW55" i="2" s="1"/>
  <c r="BM55" i="2"/>
  <c r="DT22" i="2"/>
  <c r="DT23" i="2"/>
  <c r="BW35" i="2"/>
  <c r="BJ124" i="2"/>
  <c r="BJ121" i="2"/>
  <c r="BJ125" i="2"/>
  <c r="BJ126" i="2"/>
  <c r="BJ130" i="2"/>
  <c r="BJ127" i="2"/>
  <c r="BJ128" i="2"/>
  <c r="BJ122" i="2"/>
  <c r="BJ123" i="2"/>
  <c r="BJ120" i="2"/>
  <c r="BJ269" i="2"/>
  <c r="BJ129" i="2"/>
  <c r="BK59" i="2"/>
  <c r="BL59" i="2" s="1"/>
  <c r="BO242" i="2"/>
  <c r="V124" i="4"/>
  <c r="V144" i="4" s="1"/>
  <c r="V15" i="4"/>
  <c r="BU79" i="2"/>
  <c r="BQ80" i="2"/>
  <c r="O79" i="2"/>
  <c r="T79" i="2" s="1"/>
  <c r="N80" i="2"/>
  <c r="BN34" i="2" l="1"/>
  <c r="EA58" i="2"/>
  <c r="EA264" i="2" s="1"/>
  <c r="DY264" i="2"/>
  <c r="DY59" i="2"/>
  <c r="DZ79" i="2"/>
  <c r="DN18" i="2"/>
  <c r="R80" i="2"/>
  <c r="DM80" i="2" s="1"/>
  <c r="DJ80" i="2"/>
  <c r="DP18" i="2"/>
  <c r="DS34" i="2"/>
  <c r="BN35" i="2"/>
  <c r="BK70" i="2"/>
  <c r="BL58" i="2"/>
  <c r="DT34" i="2"/>
  <c r="DL79" i="2"/>
  <c r="DK79" i="2"/>
  <c r="BR46" i="2"/>
  <c r="BW46" i="2" s="1"/>
  <c r="BM46" i="2"/>
  <c r="DS46" i="2" s="1"/>
  <c r="BK62" i="2"/>
  <c r="BL50" i="2"/>
  <c r="BM37" i="2"/>
  <c r="BL263" i="2"/>
  <c r="BR37" i="2"/>
  <c r="BR45" i="2"/>
  <c r="BW45" i="2" s="1"/>
  <c r="BM45" i="2"/>
  <c r="DS45" i="2" s="1"/>
  <c r="BM44" i="2"/>
  <c r="BR44" i="2"/>
  <c r="BW44" i="2" s="1"/>
  <c r="DO14" i="2"/>
  <c r="DN14" i="2"/>
  <c r="DP14" i="2"/>
  <c r="DS32" i="2"/>
  <c r="BN33" i="2"/>
  <c r="BN32" i="2"/>
  <c r="BW25" i="2"/>
  <c r="BW262" i="2" s="1"/>
  <c r="BR262" i="2"/>
  <c r="D52" i="4" s="1"/>
  <c r="D53" i="4" s="1"/>
  <c r="D54" i="4" s="1"/>
  <c r="BK264" i="2"/>
  <c r="BK64" i="2"/>
  <c r="BL52" i="2"/>
  <c r="DP16" i="2"/>
  <c r="DO16" i="2"/>
  <c r="DN16" i="2"/>
  <c r="BR54" i="2"/>
  <c r="BW54" i="2" s="1"/>
  <c r="BM54" i="2"/>
  <c r="DS54" i="2" s="1"/>
  <c r="BN27" i="2"/>
  <c r="DS26" i="2"/>
  <c r="BK69" i="2"/>
  <c r="BL57" i="2"/>
  <c r="BL56" i="2"/>
  <c r="BK68" i="2"/>
  <c r="DN12" i="2"/>
  <c r="DO12" i="2"/>
  <c r="DO11" i="2" s="1"/>
  <c r="DP12" i="2"/>
  <c r="DS25" i="2"/>
  <c r="BN24" i="2"/>
  <c r="BN25" i="2"/>
  <c r="BM262" i="2"/>
  <c r="BN26" i="2"/>
  <c r="BM40" i="2"/>
  <c r="BR40" i="2"/>
  <c r="BW40" i="2" s="1"/>
  <c r="BK63" i="2"/>
  <c r="BL51" i="2"/>
  <c r="BN31" i="2"/>
  <c r="BL66" i="2"/>
  <c r="BK78" i="2"/>
  <c r="DS28" i="2"/>
  <c r="BN29" i="2"/>
  <c r="DO17" i="2"/>
  <c r="DP17" i="2"/>
  <c r="DN17" i="2"/>
  <c r="DN13" i="2"/>
  <c r="DP13" i="2"/>
  <c r="DO13" i="2"/>
  <c r="BL53" i="2"/>
  <c r="BK65" i="2"/>
  <c r="BM38" i="2"/>
  <c r="BR38" i="2"/>
  <c r="BW38" i="2" s="1"/>
  <c r="BM39" i="2"/>
  <c r="BR39" i="2"/>
  <c r="BW39" i="2" s="1"/>
  <c r="DS29" i="2"/>
  <c r="DT30" i="2" s="1"/>
  <c r="BN30" i="2"/>
  <c r="BL49" i="2"/>
  <c r="BK61" i="2"/>
  <c r="DO19" i="2"/>
  <c r="DP19" i="2"/>
  <c r="DN19" i="2"/>
  <c r="BN28" i="2"/>
  <c r="DS27" i="2"/>
  <c r="DP20" i="2"/>
  <c r="DN20" i="2"/>
  <c r="DO20" i="2"/>
  <c r="BR41" i="2"/>
  <c r="BW41" i="2" s="1"/>
  <c r="BM41" i="2"/>
  <c r="DO34" i="2"/>
  <c r="DN34" i="2"/>
  <c r="DP34" i="2"/>
  <c r="DN23" i="2"/>
  <c r="DP23" i="2"/>
  <c r="DP262" i="2" s="1"/>
  <c r="DO23" i="2"/>
  <c r="DS55" i="2"/>
  <c r="BW47" i="2"/>
  <c r="BN47" i="2"/>
  <c r="DP22" i="2"/>
  <c r="DT261" i="2"/>
  <c r="DN22" i="2"/>
  <c r="DO22" i="2"/>
  <c r="BM60" i="2"/>
  <c r="BR60" i="2"/>
  <c r="BW60" i="2" s="1"/>
  <c r="DS47" i="2"/>
  <c r="DS48" i="2"/>
  <c r="BK91" i="2"/>
  <c r="BL79" i="2"/>
  <c r="BR59" i="2"/>
  <c r="BM59" i="2"/>
  <c r="BK84" i="2"/>
  <c r="BL72" i="2"/>
  <c r="DT35" i="2"/>
  <c r="BR67" i="2"/>
  <c r="BW67" i="2" s="1"/>
  <c r="BM67" i="2"/>
  <c r="D53" i="5"/>
  <c r="D54" i="5" s="1"/>
  <c r="BJ139" i="2"/>
  <c r="BJ141" i="2"/>
  <c r="BJ134" i="2"/>
  <c r="BJ142" i="2"/>
  <c r="BJ133" i="2"/>
  <c r="BJ135" i="2"/>
  <c r="BJ136" i="2"/>
  <c r="BJ137" i="2"/>
  <c r="BJ132" i="2"/>
  <c r="BJ270" i="2"/>
  <c r="BJ140" i="2"/>
  <c r="BJ138" i="2"/>
  <c r="BK71" i="2"/>
  <c r="BL71" i="2" s="1"/>
  <c r="BO243" i="2"/>
  <c r="V125" i="4"/>
  <c r="V145" i="4" s="1"/>
  <c r="V16" i="4"/>
  <c r="BU80" i="2"/>
  <c r="BQ81" i="2"/>
  <c r="N81" i="2"/>
  <c r="O80" i="2"/>
  <c r="T80" i="2" s="1"/>
  <c r="DO261" i="2" l="1"/>
  <c r="DT46" i="2"/>
  <c r="DY60" i="2"/>
  <c r="EA59" i="2"/>
  <c r="DZ80" i="2"/>
  <c r="BM58" i="2"/>
  <c r="DS58" i="2" s="1"/>
  <c r="BR58" i="2"/>
  <c r="BW58" i="2" s="1"/>
  <c r="BN262" i="2"/>
  <c r="DT28" i="2"/>
  <c r="DN28" i="2" s="1"/>
  <c r="BL70" i="2"/>
  <c r="BK82" i="2"/>
  <c r="R81" i="2"/>
  <c r="DM81" i="2" s="1"/>
  <c r="DJ81" i="2"/>
  <c r="BN46" i="2"/>
  <c r="DL80" i="2"/>
  <c r="DK80" i="2"/>
  <c r="DS38" i="2"/>
  <c r="BN39" i="2"/>
  <c r="DN261" i="2"/>
  <c r="BK73" i="2"/>
  <c r="BL61" i="2"/>
  <c r="BR53" i="2"/>
  <c r="BW53" i="2" s="1"/>
  <c r="BM53" i="2"/>
  <c r="DT29" i="2"/>
  <c r="BM51" i="2"/>
  <c r="BR51" i="2"/>
  <c r="BW51" i="2" s="1"/>
  <c r="DS262" i="2"/>
  <c r="DT24" i="2"/>
  <c r="DT25" i="2"/>
  <c r="DT26" i="2"/>
  <c r="BL68" i="2"/>
  <c r="BK80" i="2"/>
  <c r="DT27" i="2"/>
  <c r="BL64" i="2"/>
  <c r="BK76" i="2"/>
  <c r="DS44" i="2"/>
  <c r="BN44" i="2"/>
  <c r="BN45" i="2"/>
  <c r="BN43" i="2"/>
  <c r="DP30" i="2"/>
  <c r="DO30" i="2"/>
  <c r="DN30" i="2"/>
  <c r="BL65" i="2"/>
  <c r="BK77" i="2"/>
  <c r="BN41" i="2"/>
  <c r="DS40" i="2"/>
  <c r="BL69" i="2"/>
  <c r="BK81" i="2"/>
  <c r="BM52" i="2"/>
  <c r="BR52" i="2"/>
  <c r="BW52" i="2" s="1"/>
  <c r="DT32" i="2"/>
  <c r="DT33" i="2"/>
  <c r="DT31" i="2"/>
  <c r="BW37" i="2"/>
  <c r="BW263" i="2" s="1"/>
  <c r="BR263" i="2"/>
  <c r="E52" i="4" s="1"/>
  <c r="E53" i="4" s="1"/>
  <c r="E54" i="4" s="1"/>
  <c r="BL62" i="2"/>
  <c r="BK74" i="2"/>
  <c r="BL264" i="2"/>
  <c r="BR49" i="2"/>
  <c r="BM49" i="2"/>
  <c r="BN40" i="2"/>
  <c r="DS39" i="2"/>
  <c r="BK90" i="2"/>
  <c r="BL78" i="2"/>
  <c r="BK75" i="2"/>
  <c r="BL63" i="2"/>
  <c r="BR56" i="2"/>
  <c r="BW56" i="2" s="1"/>
  <c r="BM56" i="2"/>
  <c r="BN55" i="2" s="1"/>
  <c r="BN38" i="2"/>
  <c r="BM263" i="2"/>
  <c r="BN37" i="2"/>
  <c r="BN36" i="2"/>
  <c r="DS37" i="2"/>
  <c r="BK265" i="2"/>
  <c r="BN42" i="2"/>
  <c r="DS41" i="2"/>
  <c r="DT42" i="2" s="1"/>
  <c r="BR66" i="2"/>
  <c r="BW66" i="2" s="1"/>
  <c r="BM66" i="2"/>
  <c r="DS66" i="2" s="1"/>
  <c r="BM57" i="2"/>
  <c r="DS57" i="2" s="1"/>
  <c r="BR57" i="2"/>
  <c r="BW57" i="2" s="1"/>
  <c r="BR50" i="2"/>
  <c r="BW50" i="2" s="1"/>
  <c r="BM50" i="2"/>
  <c r="BK103" i="2"/>
  <c r="BL91" i="2"/>
  <c r="BM91" i="2" s="1"/>
  <c r="BR72" i="2"/>
  <c r="BW72" i="2" s="1"/>
  <c r="BM72" i="2"/>
  <c r="DO46" i="2"/>
  <c r="DN46" i="2"/>
  <c r="DP46" i="2"/>
  <c r="DS59" i="2"/>
  <c r="BN59" i="2"/>
  <c r="DN35" i="2"/>
  <c r="DP35" i="2"/>
  <c r="DO35" i="2"/>
  <c r="DS67" i="2"/>
  <c r="BK96" i="2"/>
  <c r="BL84" i="2"/>
  <c r="BM84" i="2" s="1"/>
  <c r="BW59" i="2"/>
  <c r="DS60" i="2"/>
  <c r="DT47" i="2"/>
  <c r="BM71" i="2"/>
  <c r="BR71" i="2"/>
  <c r="BW71" i="2" s="1"/>
  <c r="BM79" i="2"/>
  <c r="BR79" i="2"/>
  <c r="BW79" i="2" s="1"/>
  <c r="BJ151" i="2"/>
  <c r="BJ152" i="2"/>
  <c r="BJ147" i="2"/>
  <c r="BJ154" i="2"/>
  <c r="BJ146" i="2"/>
  <c r="BJ153" i="2"/>
  <c r="BJ144" i="2"/>
  <c r="BJ271" i="2"/>
  <c r="BJ145" i="2"/>
  <c r="BJ150" i="2"/>
  <c r="BJ149" i="2"/>
  <c r="BJ148" i="2"/>
  <c r="BK83" i="2"/>
  <c r="BL83" i="2" s="1"/>
  <c r="BO244" i="2"/>
  <c r="V126" i="4"/>
  <c r="V146" i="4" s="1"/>
  <c r="V17" i="4"/>
  <c r="BU81" i="2"/>
  <c r="BQ82" i="2"/>
  <c r="BQ266" i="2" s="1"/>
  <c r="O81" i="2"/>
  <c r="T81" i="2" s="1"/>
  <c r="N82" i="2"/>
  <c r="DJ82" i="2" s="1"/>
  <c r="DT58" i="2" l="1"/>
  <c r="BN58" i="2"/>
  <c r="DY61" i="2"/>
  <c r="EA60" i="2"/>
  <c r="DZ81" i="2"/>
  <c r="DJ266" i="2"/>
  <c r="DO28" i="2"/>
  <c r="DP28" i="2"/>
  <c r="BK266" i="2"/>
  <c r="BK94" i="2"/>
  <c r="BL82" i="2"/>
  <c r="BM82" i="2" s="1"/>
  <c r="DS82" i="2" s="1"/>
  <c r="DL81" i="2"/>
  <c r="DK81" i="2"/>
  <c r="DT40" i="2"/>
  <c r="BR70" i="2"/>
  <c r="BW70" i="2" s="1"/>
  <c r="BM70" i="2"/>
  <c r="DS70" i="2" s="1"/>
  <c r="DS56" i="2"/>
  <c r="BN57" i="2"/>
  <c r="BN56" i="2"/>
  <c r="BM78" i="2"/>
  <c r="DS78" i="2" s="1"/>
  <c r="BR78" i="2"/>
  <c r="BW78" i="2" s="1"/>
  <c r="BN48" i="2"/>
  <c r="BN49" i="2"/>
  <c r="DS49" i="2"/>
  <c r="BM264" i="2"/>
  <c r="BN50" i="2"/>
  <c r="BR62" i="2"/>
  <c r="BW62" i="2" s="1"/>
  <c r="BM62" i="2"/>
  <c r="DO33" i="2"/>
  <c r="DN33" i="2"/>
  <c r="DP33" i="2"/>
  <c r="BL81" i="2"/>
  <c r="BK93" i="2"/>
  <c r="BK89" i="2"/>
  <c r="BL77" i="2"/>
  <c r="DT44" i="2"/>
  <c r="DT45" i="2"/>
  <c r="DT43" i="2"/>
  <c r="BK92" i="2"/>
  <c r="BL80" i="2"/>
  <c r="DN24" i="2"/>
  <c r="DT262" i="2"/>
  <c r="DO24" i="2"/>
  <c r="DP24" i="2"/>
  <c r="DO29" i="2"/>
  <c r="DN29" i="2"/>
  <c r="DP29" i="2"/>
  <c r="BK85" i="2"/>
  <c r="BL73" i="2"/>
  <c r="DS50" i="2"/>
  <c r="BN51" i="2"/>
  <c r="BK102" i="2"/>
  <c r="BL90" i="2"/>
  <c r="BM90" i="2" s="1"/>
  <c r="BW49" i="2"/>
  <c r="BW264" i="2" s="1"/>
  <c r="BR264" i="2"/>
  <c r="F52" i="4" s="1"/>
  <c r="F53" i="4" s="1"/>
  <c r="F54" i="4" s="1"/>
  <c r="DN32" i="2"/>
  <c r="DO32" i="2"/>
  <c r="DP32" i="2"/>
  <c r="BM69" i="2"/>
  <c r="DS69" i="2" s="1"/>
  <c r="BR69" i="2"/>
  <c r="BW69" i="2" s="1"/>
  <c r="BR65" i="2"/>
  <c r="BW65" i="2" s="1"/>
  <c r="BM65" i="2"/>
  <c r="BL76" i="2"/>
  <c r="BK88" i="2"/>
  <c r="BM68" i="2"/>
  <c r="BR68" i="2"/>
  <c r="BW68" i="2" s="1"/>
  <c r="DS53" i="2"/>
  <c r="DT54" i="2" s="1"/>
  <c r="BN54" i="2"/>
  <c r="DT38" i="2"/>
  <c r="DT36" i="2"/>
  <c r="DS263" i="2"/>
  <c r="DT37" i="2"/>
  <c r="BM63" i="2"/>
  <c r="BR63" i="2"/>
  <c r="BW63" i="2" s="1"/>
  <c r="DT41" i="2"/>
  <c r="BR64" i="2"/>
  <c r="BW64" i="2" s="1"/>
  <c r="BM64" i="2"/>
  <c r="DP26" i="2"/>
  <c r="DN26" i="2"/>
  <c r="DO26" i="2"/>
  <c r="DO42" i="2"/>
  <c r="DN42" i="2"/>
  <c r="DP42" i="2"/>
  <c r="BN263" i="2"/>
  <c r="BK87" i="2"/>
  <c r="BL75" i="2"/>
  <c r="BK86" i="2"/>
  <c r="BL74" i="2"/>
  <c r="DP31" i="2"/>
  <c r="DN31" i="2"/>
  <c r="DO31" i="2"/>
  <c r="DS52" i="2"/>
  <c r="BN53" i="2"/>
  <c r="DP27" i="2"/>
  <c r="DN27" i="2"/>
  <c r="DO27" i="2"/>
  <c r="DO25" i="2"/>
  <c r="DN25" i="2"/>
  <c r="DP25" i="2"/>
  <c r="DS51" i="2"/>
  <c r="BN52" i="2"/>
  <c r="BR61" i="2"/>
  <c r="BM61" i="2"/>
  <c r="BL265" i="2"/>
  <c r="DT39" i="2"/>
  <c r="DT59" i="2"/>
  <c r="DO59" i="2" s="1"/>
  <c r="DN58" i="2"/>
  <c r="DP58" i="2"/>
  <c r="DO58" i="2"/>
  <c r="DS79" i="2"/>
  <c r="DO47" i="2"/>
  <c r="DN47" i="2"/>
  <c r="DP47" i="2"/>
  <c r="DP264" i="2" s="1"/>
  <c r="DS84" i="2"/>
  <c r="DS91" i="2"/>
  <c r="BM83" i="2"/>
  <c r="DS71" i="2"/>
  <c r="DO263" i="2"/>
  <c r="BK108" i="2"/>
  <c r="BL96" i="2"/>
  <c r="BM96" i="2" s="1"/>
  <c r="DS72" i="2"/>
  <c r="BK115" i="2"/>
  <c r="BL103" i="2"/>
  <c r="BM103" i="2" s="1"/>
  <c r="BJ157" i="2"/>
  <c r="BJ162" i="2"/>
  <c r="BJ165" i="2"/>
  <c r="BJ166" i="2"/>
  <c r="BJ164" i="2"/>
  <c r="BJ163" i="2"/>
  <c r="BJ160" i="2"/>
  <c r="BJ161" i="2"/>
  <c r="BJ156" i="2"/>
  <c r="BJ272" i="2"/>
  <c r="BJ158" i="2"/>
  <c r="BJ159" i="2"/>
  <c r="BK95" i="2"/>
  <c r="BL95" i="2" s="1"/>
  <c r="BO245" i="2"/>
  <c r="V18" i="4"/>
  <c r="V127" i="4"/>
  <c r="V147" i="4" s="1"/>
  <c r="BQ83" i="2"/>
  <c r="BU82" i="2"/>
  <c r="R82" i="2"/>
  <c r="N266" i="2"/>
  <c r="N83" i="2"/>
  <c r="DJ83" i="2" s="1"/>
  <c r="O82" i="2"/>
  <c r="BR82" i="2" l="1"/>
  <c r="BN71" i="2"/>
  <c r="EA61" i="2"/>
  <c r="DY62" i="2"/>
  <c r="DZ82" i="2"/>
  <c r="DZ266" i="2" s="1"/>
  <c r="BK267" i="2"/>
  <c r="R266" i="2"/>
  <c r="DM82" i="2"/>
  <c r="DO262" i="2"/>
  <c r="DP40" i="2"/>
  <c r="DN40" i="2"/>
  <c r="DO40" i="2"/>
  <c r="BL94" i="2"/>
  <c r="BM94" i="2" s="1"/>
  <c r="DS94" i="2" s="1"/>
  <c r="BK106" i="2"/>
  <c r="BN60" i="2"/>
  <c r="DS61" i="2"/>
  <c r="BN61" i="2"/>
  <c r="BN62" i="2"/>
  <c r="BM265" i="2"/>
  <c r="BK98" i="2"/>
  <c r="BL86" i="2"/>
  <c r="BM86" i="2" s="1"/>
  <c r="DP41" i="2"/>
  <c r="DO41" i="2"/>
  <c r="DN41" i="2"/>
  <c r="DO54" i="2"/>
  <c r="DP54" i="2"/>
  <c r="DN54" i="2"/>
  <c r="BM76" i="2"/>
  <c r="BR76" i="2"/>
  <c r="BW76" i="2" s="1"/>
  <c r="BL92" i="2"/>
  <c r="BM92" i="2" s="1"/>
  <c r="BN91" i="2" s="1"/>
  <c r="BK104" i="2"/>
  <c r="BR77" i="2"/>
  <c r="BW77" i="2" s="1"/>
  <c r="BM77" i="2"/>
  <c r="BW61" i="2"/>
  <c r="BW265" i="2" s="1"/>
  <c r="BR265" i="2"/>
  <c r="G52" i="4" s="1"/>
  <c r="G53" i="4" s="1"/>
  <c r="G54" i="4" s="1"/>
  <c r="BR75" i="2"/>
  <c r="BW75" i="2" s="1"/>
  <c r="BM75" i="2"/>
  <c r="DT263" i="2"/>
  <c r="DN36" i="2"/>
  <c r="DO36" i="2"/>
  <c r="DP36" i="2"/>
  <c r="BN66" i="2"/>
  <c r="DS65" i="2"/>
  <c r="DT66" i="2" s="1"/>
  <c r="DT51" i="2"/>
  <c r="DP43" i="2"/>
  <c r="DO43" i="2"/>
  <c r="DN43" i="2"/>
  <c r="BL89" i="2"/>
  <c r="BM89" i="2" s="1"/>
  <c r="BK101" i="2"/>
  <c r="BN264" i="2"/>
  <c r="DP39" i="2"/>
  <c r="DN39" i="2"/>
  <c r="DO39" i="2"/>
  <c r="BK99" i="2"/>
  <c r="BL87" i="2"/>
  <c r="BM87" i="2" s="1"/>
  <c r="BN65" i="2"/>
  <c r="DS64" i="2"/>
  <c r="BN64" i="2"/>
  <c r="DS63" i="2"/>
  <c r="DP38" i="2"/>
  <c r="DO38" i="2"/>
  <c r="DN38" i="2"/>
  <c r="BN67" i="2"/>
  <c r="BN68" i="2"/>
  <c r="DS68" i="2"/>
  <c r="BN69" i="2"/>
  <c r="DS90" i="2"/>
  <c r="BR73" i="2"/>
  <c r="BW73" i="2" s="1"/>
  <c r="BM73" i="2"/>
  <c r="BL266" i="2"/>
  <c r="DN262" i="2"/>
  <c r="DO45" i="2"/>
  <c r="DP45" i="2"/>
  <c r="DN45" i="2"/>
  <c r="BL93" i="2"/>
  <c r="BM93" i="2" s="1"/>
  <c r="DS93" i="2" s="1"/>
  <c r="BK105" i="2"/>
  <c r="DT57" i="2"/>
  <c r="DT55" i="2"/>
  <c r="DT56" i="2"/>
  <c r="DT52" i="2"/>
  <c r="DT53" i="2"/>
  <c r="BM74" i="2"/>
  <c r="BR74" i="2"/>
  <c r="BW74" i="2" s="1"/>
  <c r="DP37" i="2"/>
  <c r="DN37" i="2"/>
  <c r="DO37" i="2"/>
  <c r="BK100" i="2"/>
  <c r="BL88" i="2"/>
  <c r="BM88" i="2" s="1"/>
  <c r="BK114" i="2"/>
  <c r="BL102" i="2"/>
  <c r="BM102" i="2" s="1"/>
  <c r="DS102" i="2" s="1"/>
  <c r="BK97" i="2"/>
  <c r="BL85" i="2"/>
  <c r="BM80" i="2"/>
  <c r="BR80" i="2"/>
  <c r="BW80" i="2" s="1"/>
  <c r="DO44" i="2"/>
  <c r="DP44" i="2"/>
  <c r="DN44" i="2"/>
  <c r="BM81" i="2"/>
  <c r="DS81" i="2" s="1"/>
  <c r="BR81" i="2"/>
  <c r="BW81" i="2" s="1"/>
  <c r="DS62" i="2"/>
  <c r="BN63" i="2"/>
  <c r="DT50" i="2"/>
  <c r="DS264" i="2"/>
  <c r="DT49" i="2"/>
  <c r="DT48" i="2"/>
  <c r="BN70" i="2"/>
  <c r="DN59" i="2"/>
  <c r="DP59" i="2"/>
  <c r="DS103" i="2"/>
  <c r="DT71" i="2"/>
  <c r="BK127" i="2"/>
  <c r="BL115" i="2"/>
  <c r="BM115" i="2" s="1"/>
  <c r="BM95" i="2"/>
  <c r="DS96" i="2"/>
  <c r="DT70" i="2"/>
  <c r="BK120" i="2"/>
  <c r="BL108" i="2"/>
  <c r="BM108" i="2" s="1"/>
  <c r="DS83" i="2"/>
  <c r="BN83" i="2"/>
  <c r="H53" i="5"/>
  <c r="H54" i="5" s="1"/>
  <c r="BJ173" i="2"/>
  <c r="BJ174" i="2"/>
  <c r="BJ169" i="2"/>
  <c r="BJ178" i="2"/>
  <c r="BJ172" i="2"/>
  <c r="BJ170" i="2"/>
  <c r="BJ175" i="2"/>
  <c r="BJ171" i="2"/>
  <c r="BJ168" i="2"/>
  <c r="BJ273" i="2"/>
  <c r="BJ176" i="2"/>
  <c r="BJ177" i="2"/>
  <c r="BK107" i="2"/>
  <c r="BL107" i="2" s="1"/>
  <c r="BW82" i="2"/>
  <c r="BU266" i="2"/>
  <c r="BO246" i="2"/>
  <c r="V128" i="4"/>
  <c r="V148" i="4" s="1"/>
  <c r="V19" i="4"/>
  <c r="BU83" i="2"/>
  <c r="BR83" i="2"/>
  <c r="BQ84" i="2"/>
  <c r="T82" i="2"/>
  <c r="T266" i="2" s="1"/>
  <c r="O266" i="2"/>
  <c r="R83" i="2"/>
  <c r="DM83" i="2" s="1"/>
  <c r="O83" i="2"/>
  <c r="N84" i="2"/>
  <c r="DT63" i="2" l="1"/>
  <c r="DO63" i="2" s="1"/>
  <c r="DY63" i="2"/>
  <c r="EA62" i="2"/>
  <c r="DT65" i="2"/>
  <c r="DO65" i="2" s="1"/>
  <c r="DZ83" i="2"/>
  <c r="BK268" i="2"/>
  <c r="BN82" i="2"/>
  <c r="DL83" i="2"/>
  <c r="DL267" i="2" s="1"/>
  <c r="DK83" i="2"/>
  <c r="DL82" i="2"/>
  <c r="DK82" i="2"/>
  <c r="DM266" i="2"/>
  <c r="R84" i="2"/>
  <c r="DM84" i="2" s="1"/>
  <c r="DJ84" i="2"/>
  <c r="DP63" i="2"/>
  <c r="BL106" i="2"/>
  <c r="BM106" i="2" s="1"/>
  <c r="DS106" i="2" s="1"/>
  <c r="BK118" i="2"/>
  <c r="BK109" i="2"/>
  <c r="BL97" i="2"/>
  <c r="BK112" i="2"/>
  <c r="BL100" i="2"/>
  <c r="BM100" i="2" s="1"/>
  <c r="DO56" i="2"/>
  <c r="DP56" i="2"/>
  <c r="DN56" i="2"/>
  <c r="BL101" i="2"/>
  <c r="BM101" i="2" s="1"/>
  <c r="BK113" i="2"/>
  <c r="DP263" i="2"/>
  <c r="BN76" i="2"/>
  <c r="DS75" i="2"/>
  <c r="DS77" i="2"/>
  <c r="DT78" i="2" s="1"/>
  <c r="BN78" i="2"/>
  <c r="DS86" i="2"/>
  <c r="BN87" i="2"/>
  <c r="BW266" i="2"/>
  <c r="DN50" i="2"/>
  <c r="DP50" i="2"/>
  <c r="DO50" i="2"/>
  <c r="DS74" i="2"/>
  <c r="BN75" i="2"/>
  <c r="DP55" i="2"/>
  <c r="DN55" i="2"/>
  <c r="DO55" i="2"/>
  <c r="DT64" i="2"/>
  <c r="DS87" i="2"/>
  <c r="BN88" i="2"/>
  <c r="DS89" i="2"/>
  <c r="BN90" i="2"/>
  <c r="DP51" i="2"/>
  <c r="DN51" i="2"/>
  <c r="DO51" i="2"/>
  <c r="DS76" i="2"/>
  <c r="BN77" i="2"/>
  <c r="BK110" i="2"/>
  <c r="BL98" i="2"/>
  <c r="BM98" i="2" s="1"/>
  <c r="DS265" i="2"/>
  <c r="DT61" i="2"/>
  <c r="DT62" i="2"/>
  <c r="DT60" i="2"/>
  <c r="DT264" i="2"/>
  <c r="DO48" i="2"/>
  <c r="DN48" i="2"/>
  <c r="DP48" i="2"/>
  <c r="BN81" i="2"/>
  <c r="DS80" i="2"/>
  <c r="BN79" i="2"/>
  <c r="BN80" i="2"/>
  <c r="BL114" i="2"/>
  <c r="BM114" i="2" s="1"/>
  <c r="DS114" i="2" s="1"/>
  <c r="BK126" i="2"/>
  <c r="DO53" i="2"/>
  <c r="DP53" i="2"/>
  <c r="DN53" i="2"/>
  <c r="DN57" i="2"/>
  <c r="DP57" i="2"/>
  <c r="DO57" i="2"/>
  <c r="DS73" i="2"/>
  <c r="BN74" i="2"/>
  <c r="BN72" i="2"/>
  <c r="BN73" i="2"/>
  <c r="BM266" i="2"/>
  <c r="BK111" i="2"/>
  <c r="BL99" i="2"/>
  <c r="BM99" i="2" s="1"/>
  <c r="DP66" i="2"/>
  <c r="DN66" i="2"/>
  <c r="DO66" i="2"/>
  <c r="DN263" i="2"/>
  <c r="BK116" i="2"/>
  <c r="BL104" i="2"/>
  <c r="BM104" i="2" s="1"/>
  <c r="BN265" i="2"/>
  <c r="DO49" i="2"/>
  <c r="DP49" i="2"/>
  <c r="DN49" i="2"/>
  <c r="BM85" i="2"/>
  <c r="BL267" i="2"/>
  <c r="DS88" i="2"/>
  <c r="BN89" i="2"/>
  <c r="DO52" i="2"/>
  <c r="DP52" i="2"/>
  <c r="DN52" i="2"/>
  <c r="BK117" i="2"/>
  <c r="BL105" i="2"/>
  <c r="BM105" i="2" s="1"/>
  <c r="DS105" i="2" s="1"/>
  <c r="DT68" i="2"/>
  <c r="DT67" i="2"/>
  <c r="DT69" i="2"/>
  <c r="DN65" i="2"/>
  <c r="BN92" i="2"/>
  <c r="DS92" i="2"/>
  <c r="BN93" i="2"/>
  <c r="BR266" i="2"/>
  <c r="H52" i="4" s="1"/>
  <c r="DS108" i="2"/>
  <c r="DO70" i="2"/>
  <c r="DN70" i="2"/>
  <c r="DP70" i="2"/>
  <c r="DP265" i="2" s="1"/>
  <c r="BK139" i="2"/>
  <c r="BL127" i="2"/>
  <c r="BM127" i="2" s="1"/>
  <c r="BK132" i="2"/>
  <c r="BL120" i="2"/>
  <c r="BM120" i="2" s="1"/>
  <c r="DS95" i="2"/>
  <c r="BN95" i="2"/>
  <c r="BN94" i="2"/>
  <c r="DO71" i="2"/>
  <c r="DO266" i="2" s="1"/>
  <c r="DP71" i="2"/>
  <c r="DN71" i="2"/>
  <c r="BM107" i="2"/>
  <c r="DS115" i="2"/>
  <c r="BJ180" i="2"/>
  <c r="BJ274" i="2"/>
  <c r="BJ187" i="2"/>
  <c r="BJ190" i="2"/>
  <c r="BJ186" i="2"/>
  <c r="BJ185" i="2"/>
  <c r="BJ189" i="2"/>
  <c r="BJ183" i="2"/>
  <c r="BJ184" i="2"/>
  <c r="BJ181" i="2"/>
  <c r="BJ188" i="2"/>
  <c r="BJ182" i="2"/>
  <c r="BK119" i="2"/>
  <c r="BL119" i="2" s="1"/>
  <c r="DT81" i="2"/>
  <c r="DO81" i="2" s="1"/>
  <c r="BW83" i="2"/>
  <c r="DT82" i="2"/>
  <c r="BO247" i="2"/>
  <c r="V129" i="4"/>
  <c r="V149" i="4" s="1"/>
  <c r="V20" i="4"/>
  <c r="BU84" i="2"/>
  <c r="BR84" i="2"/>
  <c r="BW84" i="2" s="1"/>
  <c r="BQ85" i="2"/>
  <c r="H52" i="3"/>
  <c r="H53" i="3" s="1"/>
  <c r="H54" i="3" s="1"/>
  <c r="T83" i="2"/>
  <c r="N85" i="2"/>
  <c r="O84" i="2"/>
  <c r="T84" i="2" s="1"/>
  <c r="DP65" i="2" l="1"/>
  <c r="DN63" i="2"/>
  <c r="EA63" i="2"/>
  <c r="DY64" i="2"/>
  <c r="DZ84" i="2"/>
  <c r="BN266" i="2"/>
  <c r="DN264" i="2"/>
  <c r="BK269" i="2"/>
  <c r="DL84" i="2"/>
  <c r="DK84" i="2"/>
  <c r="R85" i="2"/>
  <c r="DM85" i="2" s="1"/>
  <c r="DJ85" i="2"/>
  <c r="BK130" i="2"/>
  <c r="BL118" i="2"/>
  <c r="BM118" i="2" s="1"/>
  <c r="DS118" i="2" s="1"/>
  <c r="DT75" i="2"/>
  <c r="DN68" i="2"/>
  <c r="DP68" i="2"/>
  <c r="DO68" i="2"/>
  <c r="BL110" i="2"/>
  <c r="BM110" i="2" s="1"/>
  <c r="BK122" i="2"/>
  <c r="DS85" i="2"/>
  <c r="BN85" i="2"/>
  <c r="BN86" i="2"/>
  <c r="BM267" i="2"/>
  <c r="BN84" i="2"/>
  <c r="BK123" i="2"/>
  <c r="BL111" i="2"/>
  <c r="BM111" i="2" s="1"/>
  <c r="BL126" i="2"/>
  <c r="BM126" i="2" s="1"/>
  <c r="DS126" i="2" s="1"/>
  <c r="BK138" i="2"/>
  <c r="DT80" i="2"/>
  <c r="DT79" i="2"/>
  <c r="DO264" i="2"/>
  <c r="DP61" i="2"/>
  <c r="DO61" i="2"/>
  <c r="DN61" i="2"/>
  <c r="DT76" i="2"/>
  <c r="DS101" i="2"/>
  <c r="BN102" i="2"/>
  <c r="DS100" i="2"/>
  <c r="BN101" i="2"/>
  <c r="DS99" i="2"/>
  <c r="BN100" i="2"/>
  <c r="DO62" i="2"/>
  <c r="DN62" i="2"/>
  <c r="DP62" i="2"/>
  <c r="DP78" i="2"/>
  <c r="DN78" i="2"/>
  <c r="DO78" i="2"/>
  <c r="BL113" i="2"/>
  <c r="BM113" i="2" s="1"/>
  <c r="BK125" i="2"/>
  <c r="BK121" i="2"/>
  <c r="BL109" i="2"/>
  <c r="DN69" i="2"/>
  <c r="DO69" i="2"/>
  <c r="DP69" i="2"/>
  <c r="BK129" i="2"/>
  <c r="BL117" i="2"/>
  <c r="BM117" i="2" s="1"/>
  <c r="DS117" i="2" s="1"/>
  <c r="BN104" i="2"/>
  <c r="BN103" i="2"/>
  <c r="DS104" i="2"/>
  <c r="BN105" i="2"/>
  <c r="DS266" i="2"/>
  <c r="DT72" i="2"/>
  <c r="DT74" i="2"/>
  <c r="DT73" i="2"/>
  <c r="DT77" i="2"/>
  <c r="DP64" i="2"/>
  <c r="DN64" i="2"/>
  <c r="DO64" i="2"/>
  <c r="BK124" i="2"/>
  <c r="BL112" i="2"/>
  <c r="BM112" i="2" s="1"/>
  <c r="DO67" i="2"/>
  <c r="DP67" i="2"/>
  <c r="DN67" i="2"/>
  <c r="BL116" i="2"/>
  <c r="BM116" i="2" s="1"/>
  <c r="BK128" i="2"/>
  <c r="DT265" i="2"/>
  <c r="DO60" i="2"/>
  <c r="DO265" i="2" s="1"/>
  <c r="DP60" i="2"/>
  <c r="DN60" i="2"/>
  <c r="DS98" i="2"/>
  <c r="BN99" i="2"/>
  <c r="BM97" i="2"/>
  <c r="BL268" i="2"/>
  <c r="DS107" i="2"/>
  <c r="BN106" i="2"/>
  <c r="BN107" i="2"/>
  <c r="BK144" i="2"/>
  <c r="BL132" i="2"/>
  <c r="BM132" i="2" s="1"/>
  <c r="BK151" i="2"/>
  <c r="BL139" i="2"/>
  <c r="BM139" i="2" s="1"/>
  <c r="BM119" i="2"/>
  <c r="DS120" i="2"/>
  <c r="DS127" i="2"/>
  <c r="BJ202" i="2"/>
  <c r="BJ196" i="2"/>
  <c r="BJ197" i="2"/>
  <c r="BJ193" i="2"/>
  <c r="BJ198" i="2"/>
  <c r="BJ192" i="2"/>
  <c r="BJ275" i="2"/>
  <c r="BJ201" i="2"/>
  <c r="BJ194" i="2"/>
  <c r="BJ200" i="2"/>
  <c r="BJ195" i="2"/>
  <c r="BJ199" i="2"/>
  <c r="BK131" i="2"/>
  <c r="BL131" i="2" s="1"/>
  <c r="DN81" i="2"/>
  <c r="DP81" i="2"/>
  <c r="DT83" i="2"/>
  <c r="DP83" i="2" s="1"/>
  <c r="DP267" i="2" s="1"/>
  <c r="BO248" i="2"/>
  <c r="V21" i="4"/>
  <c r="V130" i="4"/>
  <c r="V150" i="4" s="1"/>
  <c r="DN82" i="2"/>
  <c r="DP82" i="2"/>
  <c r="DO82" i="2"/>
  <c r="BU85" i="2"/>
  <c r="BQ86" i="2"/>
  <c r="BR85" i="2"/>
  <c r="BW85" i="2" s="1"/>
  <c r="H53" i="4"/>
  <c r="H54" i="4" s="1"/>
  <c r="O85" i="2"/>
  <c r="N86" i="2"/>
  <c r="DJ86" i="2" s="1"/>
  <c r="DY65" i="2" l="1"/>
  <c r="EA64" i="2"/>
  <c r="DZ85" i="2"/>
  <c r="BK270" i="2"/>
  <c r="DN265" i="2"/>
  <c r="DT266" i="2"/>
  <c r="BN267" i="2"/>
  <c r="BL130" i="2"/>
  <c r="BM130" i="2" s="1"/>
  <c r="DS130" i="2" s="1"/>
  <c r="BK142" i="2"/>
  <c r="DL85" i="2"/>
  <c r="DK85" i="2"/>
  <c r="DP75" i="2"/>
  <c r="DN75" i="2"/>
  <c r="DO75" i="2"/>
  <c r="BK140" i="2"/>
  <c r="BL128" i="2"/>
  <c r="BM128" i="2" s="1"/>
  <c r="BK136" i="2"/>
  <c r="BL124" i="2"/>
  <c r="BM124" i="2" s="1"/>
  <c r="DP77" i="2"/>
  <c r="DN77" i="2"/>
  <c r="DO77" i="2"/>
  <c r="BL125" i="2"/>
  <c r="BM125" i="2" s="1"/>
  <c r="BK137" i="2"/>
  <c r="DO79" i="2"/>
  <c r="DN79" i="2"/>
  <c r="DP79" i="2"/>
  <c r="DS111" i="2"/>
  <c r="BN112" i="2"/>
  <c r="DS110" i="2"/>
  <c r="BN111" i="2"/>
  <c r="BN97" i="2"/>
  <c r="BN98" i="2"/>
  <c r="DS97" i="2"/>
  <c r="BM268" i="2"/>
  <c r="BN96" i="2"/>
  <c r="BN117" i="2"/>
  <c r="BN115" i="2"/>
  <c r="DS116" i="2"/>
  <c r="BN116" i="2"/>
  <c r="DN73" i="2"/>
  <c r="DP73" i="2"/>
  <c r="DO73" i="2"/>
  <c r="BN114" i="2"/>
  <c r="DS113" i="2"/>
  <c r="DN80" i="2"/>
  <c r="DO80" i="2"/>
  <c r="DP80" i="2"/>
  <c r="BL123" i="2"/>
  <c r="BM123" i="2" s="1"/>
  <c r="BK135" i="2"/>
  <c r="DO74" i="2"/>
  <c r="DN74" i="2"/>
  <c r="DP74" i="2"/>
  <c r="BK141" i="2"/>
  <c r="BL129" i="2"/>
  <c r="BM129" i="2" s="1"/>
  <c r="DS129" i="2" s="1"/>
  <c r="BM109" i="2"/>
  <c r="BL269" i="2"/>
  <c r="BK150" i="2"/>
  <c r="BL138" i="2"/>
  <c r="BM138" i="2" s="1"/>
  <c r="DS112" i="2"/>
  <c r="BN113" i="2"/>
  <c r="DP72" i="2"/>
  <c r="DN72" i="2"/>
  <c r="DO72" i="2"/>
  <c r="BL121" i="2"/>
  <c r="BK133" i="2"/>
  <c r="DO76" i="2"/>
  <c r="DN76" i="2"/>
  <c r="DP76" i="2"/>
  <c r="BK134" i="2"/>
  <c r="BL122" i="2"/>
  <c r="BM122" i="2" s="1"/>
  <c r="DS119" i="2"/>
  <c r="BN119" i="2"/>
  <c r="BN118" i="2"/>
  <c r="BK156" i="2"/>
  <c r="BL144" i="2"/>
  <c r="BM144" i="2" s="1"/>
  <c r="DS132" i="2"/>
  <c r="BM131" i="2"/>
  <c r="DS139" i="2"/>
  <c r="BK163" i="2"/>
  <c r="BL151" i="2"/>
  <c r="BM151" i="2" s="1"/>
  <c r="DT84" i="2"/>
  <c r="BJ204" i="2"/>
  <c r="BJ276" i="2"/>
  <c r="BJ208" i="2"/>
  <c r="BJ210" i="2"/>
  <c r="BJ211" i="2"/>
  <c r="BJ206" i="2"/>
  <c r="BJ213" i="2"/>
  <c r="BJ209" i="2"/>
  <c r="BJ207" i="2"/>
  <c r="BJ212" i="2"/>
  <c r="BJ205" i="2"/>
  <c r="BJ214" i="2"/>
  <c r="BK143" i="2"/>
  <c r="BL143" i="2" s="1"/>
  <c r="DN83" i="2"/>
  <c r="DO83" i="2"/>
  <c r="BO249" i="2"/>
  <c r="V22" i="4"/>
  <c r="V131" i="4"/>
  <c r="V151" i="4" s="1"/>
  <c r="BQ87" i="2"/>
  <c r="BR86" i="2"/>
  <c r="BW86" i="2" s="1"/>
  <c r="BU86" i="2"/>
  <c r="T85" i="2"/>
  <c r="R86" i="2"/>
  <c r="DM86" i="2" s="1"/>
  <c r="N87" i="2"/>
  <c r="O86" i="2"/>
  <c r="T86" i="2" s="1"/>
  <c r="BK271" i="2" l="1"/>
  <c r="DY66" i="2"/>
  <c r="EA65" i="2"/>
  <c r="DZ86" i="2"/>
  <c r="DN266" i="2"/>
  <c r="R87" i="2"/>
  <c r="DM87" i="2" s="1"/>
  <c r="DJ87" i="2"/>
  <c r="DL86" i="2"/>
  <c r="DK86" i="2"/>
  <c r="DP266" i="2"/>
  <c r="BL142" i="2"/>
  <c r="BM142" i="2" s="1"/>
  <c r="DS142" i="2" s="1"/>
  <c r="BK154" i="2"/>
  <c r="DS122" i="2"/>
  <c r="BN123" i="2"/>
  <c r="DS138" i="2"/>
  <c r="DS125" i="2"/>
  <c r="BN126" i="2"/>
  <c r="BN125" i="2"/>
  <c r="DS124" i="2"/>
  <c r="BK146" i="2"/>
  <c r="BL134" i="2"/>
  <c r="BM134" i="2" s="1"/>
  <c r="BK145" i="2"/>
  <c r="BL133" i="2"/>
  <c r="BK162" i="2"/>
  <c r="BL150" i="2"/>
  <c r="BM150" i="2" s="1"/>
  <c r="DS150" i="2" s="1"/>
  <c r="BK153" i="2"/>
  <c r="BL141" i="2"/>
  <c r="BM141" i="2" s="1"/>
  <c r="DS141" i="2" s="1"/>
  <c r="BK147" i="2"/>
  <c r="BL135" i="2"/>
  <c r="BM135" i="2" s="1"/>
  <c r="BK148" i="2"/>
  <c r="BL136" i="2"/>
  <c r="BM136" i="2" s="1"/>
  <c r="BM121" i="2"/>
  <c r="BL270" i="2"/>
  <c r="BN124" i="2"/>
  <c r="DS123" i="2"/>
  <c r="BN128" i="2"/>
  <c r="BN127" i="2"/>
  <c r="DS128" i="2"/>
  <c r="BN129" i="2"/>
  <c r="DS109" i="2"/>
  <c r="BN110" i="2"/>
  <c r="BN109" i="2"/>
  <c r="BM269" i="2"/>
  <c r="BN108" i="2"/>
  <c r="BN268" i="2"/>
  <c r="BK149" i="2"/>
  <c r="BL137" i="2"/>
  <c r="BM137" i="2" s="1"/>
  <c r="BK152" i="2"/>
  <c r="BL140" i="2"/>
  <c r="BM140" i="2" s="1"/>
  <c r="BN139" i="2" s="1"/>
  <c r="BK175" i="2"/>
  <c r="BL163" i="2"/>
  <c r="BM163" i="2" s="1"/>
  <c r="DS131" i="2"/>
  <c r="BN131" i="2"/>
  <c r="BN130" i="2"/>
  <c r="DS151" i="2"/>
  <c r="BK168" i="2"/>
  <c r="BL156" i="2"/>
  <c r="BM156" i="2" s="1"/>
  <c r="BM143" i="2"/>
  <c r="DS144" i="2"/>
  <c r="DP84" i="2"/>
  <c r="DN84" i="2"/>
  <c r="DO84" i="2"/>
  <c r="BJ224" i="2"/>
  <c r="BJ217" i="2"/>
  <c r="BJ225" i="2"/>
  <c r="BJ222" i="2"/>
  <c r="BJ221" i="2"/>
  <c r="BJ216" i="2"/>
  <c r="BJ277" i="2"/>
  <c r="BJ223" i="2"/>
  <c r="BJ226" i="2"/>
  <c r="BJ219" i="2"/>
  <c r="BJ218" i="2"/>
  <c r="BJ220" i="2"/>
  <c r="BK155" i="2"/>
  <c r="BL155" i="2" s="1"/>
  <c r="V132" i="4"/>
  <c r="V152" i="4" s="1"/>
  <c r="BO250" i="2"/>
  <c r="BO280" i="2" s="1"/>
  <c r="DT85" i="2"/>
  <c r="BU87" i="2"/>
  <c r="BR87" i="2"/>
  <c r="BW87" i="2" s="1"/>
  <c r="BQ88" i="2"/>
  <c r="O87" i="2"/>
  <c r="T87" i="2" s="1"/>
  <c r="N88" i="2"/>
  <c r="EA66" i="2" l="1"/>
  <c r="DY67" i="2"/>
  <c r="BK272" i="2"/>
  <c r="DZ87" i="2"/>
  <c r="BK166" i="2"/>
  <c r="BL154" i="2"/>
  <c r="BM154" i="2" s="1"/>
  <c r="DS154" i="2" s="1"/>
  <c r="R88" i="2"/>
  <c r="DM88" i="2" s="1"/>
  <c r="DJ88" i="2"/>
  <c r="DL87" i="2"/>
  <c r="DK87" i="2"/>
  <c r="DS137" i="2"/>
  <c r="BN138" i="2"/>
  <c r="DS136" i="2"/>
  <c r="BN137" i="2"/>
  <c r="BM133" i="2"/>
  <c r="BL271" i="2"/>
  <c r="BK161" i="2"/>
  <c r="BL149" i="2"/>
  <c r="BM149" i="2" s="1"/>
  <c r="BK160" i="2"/>
  <c r="BL148" i="2"/>
  <c r="BM148" i="2" s="1"/>
  <c r="BL153" i="2"/>
  <c r="BM153" i="2" s="1"/>
  <c r="DS153" i="2" s="1"/>
  <c r="BK165" i="2"/>
  <c r="BK157" i="2"/>
  <c r="BL145" i="2"/>
  <c r="DS140" i="2"/>
  <c r="BN140" i="2"/>
  <c r="BN141" i="2"/>
  <c r="DS135" i="2"/>
  <c r="BN136" i="2"/>
  <c r="DS134" i="2"/>
  <c r="BN135" i="2"/>
  <c r="BL152" i="2"/>
  <c r="BM152" i="2" s="1"/>
  <c r="BK164" i="2"/>
  <c r="BN269" i="2"/>
  <c r="DS121" i="2"/>
  <c r="BN121" i="2"/>
  <c r="BN122" i="2"/>
  <c r="BM270" i="2"/>
  <c r="BN120" i="2"/>
  <c r="BL147" i="2"/>
  <c r="BM147" i="2" s="1"/>
  <c r="BK159" i="2"/>
  <c r="BK174" i="2"/>
  <c r="BL162" i="2"/>
  <c r="BM162" i="2" s="1"/>
  <c r="DS162" i="2" s="1"/>
  <c r="BK158" i="2"/>
  <c r="BL146" i="2"/>
  <c r="BM146" i="2" s="1"/>
  <c r="BK180" i="2"/>
  <c r="BL168" i="2"/>
  <c r="BM168" i="2" s="1"/>
  <c r="BK187" i="2"/>
  <c r="BL175" i="2"/>
  <c r="BM175" i="2" s="1"/>
  <c r="DS143" i="2"/>
  <c r="BN143" i="2"/>
  <c r="BN142" i="2"/>
  <c r="DS163" i="2"/>
  <c r="BM155" i="2"/>
  <c r="DS156" i="2"/>
  <c r="DT86" i="2"/>
  <c r="BJ233" i="2"/>
  <c r="BJ230" i="2"/>
  <c r="BJ229" i="2"/>
  <c r="BJ228" i="2"/>
  <c r="BJ278" i="2"/>
  <c r="BJ235" i="2"/>
  <c r="BJ234" i="2"/>
  <c r="BJ238" i="2"/>
  <c r="BJ232" i="2"/>
  <c r="BJ231" i="2"/>
  <c r="BJ237" i="2"/>
  <c r="BJ236" i="2"/>
  <c r="BK167" i="2"/>
  <c r="BL167" i="2" s="1"/>
  <c r="V153" i="4"/>
  <c r="DN85" i="2"/>
  <c r="DO85" i="2"/>
  <c r="DP85" i="2"/>
  <c r="BU88" i="2"/>
  <c r="BR88" i="2"/>
  <c r="BQ89" i="2"/>
  <c r="N89" i="2"/>
  <c r="O88" i="2"/>
  <c r="EA67" i="2" l="1"/>
  <c r="DY68" i="2"/>
  <c r="DZ88" i="2"/>
  <c r="R89" i="2"/>
  <c r="DM89" i="2" s="1"/>
  <c r="DJ89" i="2"/>
  <c r="BN270" i="2"/>
  <c r="DL88" i="2"/>
  <c r="DK88" i="2"/>
  <c r="BK178" i="2"/>
  <c r="BL166" i="2"/>
  <c r="BM166" i="2" s="1"/>
  <c r="DS166" i="2" s="1"/>
  <c r="BK273" i="2"/>
  <c r="DS147" i="2"/>
  <c r="BN148" i="2"/>
  <c r="DS146" i="2"/>
  <c r="BN147" i="2"/>
  <c r="BK171" i="2"/>
  <c r="BL159" i="2"/>
  <c r="BM159" i="2" s="1"/>
  <c r="BK176" i="2"/>
  <c r="BL164" i="2"/>
  <c r="BM164" i="2" s="1"/>
  <c r="BN163" i="2" s="1"/>
  <c r="BK177" i="2"/>
  <c r="BL165" i="2"/>
  <c r="BM165" i="2" s="1"/>
  <c r="DS165" i="2" s="1"/>
  <c r="BN150" i="2"/>
  <c r="DS149" i="2"/>
  <c r="BN152" i="2"/>
  <c r="DS152" i="2"/>
  <c r="BN153" i="2"/>
  <c r="BN151" i="2"/>
  <c r="BK173" i="2"/>
  <c r="BL161" i="2"/>
  <c r="BM161" i="2" s="1"/>
  <c r="BM145" i="2"/>
  <c r="BL272" i="2"/>
  <c r="DS148" i="2"/>
  <c r="BN149" i="2"/>
  <c r="BK170" i="2"/>
  <c r="BL158" i="2"/>
  <c r="BM158" i="2" s="1"/>
  <c r="BK186" i="2"/>
  <c r="BL174" i="2"/>
  <c r="BM174" i="2" s="1"/>
  <c r="DS174" i="2" s="1"/>
  <c r="BK169" i="2"/>
  <c r="BL157" i="2"/>
  <c r="BK172" i="2"/>
  <c r="BL160" i="2"/>
  <c r="BM160" i="2" s="1"/>
  <c r="DS133" i="2"/>
  <c r="BN134" i="2"/>
  <c r="BN133" i="2"/>
  <c r="BM271" i="2"/>
  <c r="BN132" i="2"/>
  <c r="BM167" i="2"/>
  <c r="DS175" i="2"/>
  <c r="DS168" i="2"/>
  <c r="DS155" i="2"/>
  <c r="BN154" i="2"/>
  <c r="BN155" i="2"/>
  <c r="BK199" i="2"/>
  <c r="BL187" i="2"/>
  <c r="BM187" i="2" s="1"/>
  <c r="BK192" i="2"/>
  <c r="BL180" i="2"/>
  <c r="BM180" i="2" s="1"/>
  <c r="DN86" i="2"/>
  <c r="DP86" i="2"/>
  <c r="DO86" i="2"/>
  <c r="DT87" i="2"/>
  <c r="DN87" i="2" s="1"/>
  <c r="BJ248" i="2"/>
  <c r="BJ243" i="2"/>
  <c r="BJ250" i="2"/>
  <c r="BJ241" i="2"/>
  <c r="BJ246" i="2"/>
  <c r="BJ240" i="2"/>
  <c r="BJ279" i="2"/>
  <c r="BJ242" i="2"/>
  <c r="BJ249" i="2"/>
  <c r="BJ244" i="2"/>
  <c r="BJ247" i="2"/>
  <c r="BJ245" i="2"/>
  <c r="BK179" i="2"/>
  <c r="BL179" i="2" s="1"/>
  <c r="BW88" i="2"/>
  <c r="V161" i="4"/>
  <c r="V162" i="4"/>
  <c r="V182" i="4" s="1"/>
  <c r="V163" i="4"/>
  <c r="V183" i="4" s="1"/>
  <c r="V164" i="4"/>
  <c r="V184" i="4" s="1"/>
  <c r="V165" i="4"/>
  <c r="V185" i="4" s="1"/>
  <c r="V166" i="4"/>
  <c r="V186" i="4" s="1"/>
  <c r="V167" i="4"/>
  <c r="V187" i="4" s="1"/>
  <c r="V168" i="4"/>
  <c r="V188" i="4" s="1"/>
  <c r="V169" i="4"/>
  <c r="V189" i="4" s="1"/>
  <c r="V170" i="4"/>
  <c r="V190" i="4" s="1"/>
  <c r="V171" i="4"/>
  <c r="V191" i="4" s="1"/>
  <c r="V172" i="4"/>
  <c r="V192" i="4" s="1"/>
  <c r="BU89" i="2"/>
  <c r="BQ90" i="2"/>
  <c r="BR89" i="2"/>
  <c r="BW89" i="2" s="1"/>
  <c r="T88" i="2"/>
  <c r="O89" i="2"/>
  <c r="T89" i="2" s="1"/>
  <c r="N90" i="2"/>
  <c r="EA68" i="2" l="1"/>
  <c r="DY69" i="2"/>
  <c r="DZ89" i="2"/>
  <c r="BN271" i="2"/>
  <c r="BK274" i="2"/>
  <c r="R90" i="2"/>
  <c r="DM90" i="2" s="1"/>
  <c r="DJ90" i="2"/>
  <c r="BK190" i="2"/>
  <c r="BL178" i="2"/>
  <c r="BM178" i="2" s="1"/>
  <c r="DS178" i="2" s="1"/>
  <c r="DL89" i="2"/>
  <c r="DK89" i="2"/>
  <c r="BK181" i="2"/>
  <c r="BL169" i="2"/>
  <c r="BN159" i="2"/>
  <c r="DS158" i="2"/>
  <c r="BN165" i="2"/>
  <c r="DS164" i="2"/>
  <c r="BN164" i="2"/>
  <c r="BK182" i="2"/>
  <c r="BL170" i="2"/>
  <c r="BM170" i="2" s="1"/>
  <c r="DS145" i="2"/>
  <c r="BN146" i="2"/>
  <c r="BN145" i="2"/>
  <c r="BM272" i="2"/>
  <c r="BN144" i="2"/>
  <c r="BL176" i="2"/>
  <c r="BM176" i="2" s="1"/>
  <c r="BN175" i="2" s="1"/>
  <c r="BK188" i="2"/>
  <c r="BK184" i="2"/>
  <c r="BL172" i="2"/>
  <c r="BM172" i="2" s="1"/>
  <c r="BK198" i="2"/>
  <c r="BL186" i="2"/>
  <c r="BM186" i="2" s="1"/>
  <c r="DS186" i="2" s="1"/>
  <c r="DS161" i="2"/>
  <c r="BN162" i="2"/>
  <c r="DS159" i="2"/>
  <c r="BN160" i="2"/>
  <c r="DS160" i="2"/>
  <c r="BN161" i="2"/>
  <c r="BM157" i="2"/>
  <c r="BL273" i="2"/>
  <c r="BL173" i="2"/>
  <c r="BM173" i="2" s="1"/>
  <c r="BK185" i="2"/>
  <c r="BL177" i="2"/>
  <c r="BM177" i="2" s="1"/>
  <c r="DS177" i="2" s="1"/>
  <c r="BK189" i="2"/>
  <c r="BK183" i="2"/>
  <c r="BL171" i="2"/>
  <c r="BM171" i="2" s="1"/>
  <c r="DS187" i="2"/>
  <c r="BK204" i="2"/>
  <c r="BL192" i="2"/>
  <c r="BM192" i="2" s="1"/>
  <c r="BM179" i="2"/>
  <c r="DS167" i="2"/>
  <c r="BN166" i="2"/>
  <c r="BN167" i="2"/>
  <c r="BK211" i="2"/>
  <c r="BL199" i="2"/>
  <c r="BM199" i="2" s="1"/>
  <c r="DS180" i="2"/>
  <c r="DP87" i="2"/>
  <c r="DO87" i="2"/>
  <c r="BJ280" i="2"/>
  <c r="BK191" i="2"/>
  <c r="BL191" i="2" s="1"/>
  <c r="V181" i="4"/>
  <c r="V193" i="4" s="1"/>
  <c r="V173" i="4"/>
  <c r="DT88" i="2"/>
  <c r="BU90" i="2"/>
  <c r="BQ91" i="2"/>
  <c r="BR90" i="2"/>
  <c r="BW90" i="2" s="1"/>
  <c r="N91" i="2"/>
  <c r="O90" i="2"/>
  <c r="EA69" i="2" l="1"/>
  <c r="DY70" i="2"/>
  <c r="DZ90" i="2"/>
  <c r="BN272" i="2"/>
  <c r="R91" i="2"/>
  <c r="DM91" i="2" s="1"/>
  <c r="DJ91" i="2"/>
  <c r="BL190" i="2"/>
  <c r="BM190" i="2" s="1"/>
  <c r="DS190" i="2" s="1"/>
  <c r="BK202" i="2"/>
  <c r="DL90" i="2"/>
  <c r="DK90" i="2"/>
  <c r="DS171" i="2"/>
  <c r="BN172" i="2"/>
  <c r="BK197" i="2"/>
  <c r="BL185" i="2"/>
  <c r="BM185" i="2" s="1"/>
  <c r="DS172" i="2"/>
  <c r="BN173" i="2"/>
  <c r="BM169" i="2"/>
  <c r="BL274" i="2"/>
  <c r="DS173" i="2"/>
  <c r="BN174" i="2"/>
  <c r="BK196" i="2"/>
  <c r="BL184" i="2"/>
  <c r="BM184" i="2" s="1"/>
  <c r="BN171" i="2"/>
  <c r="DS170" i="2"/>
  <c r="BK193" i="2"/>
  <c r="BL181" i="2"/>
  <c r="BK275" i="2"/>
  <c r="BL189" i="2"/>
  <c r="BM189" i="2" s="1"/>
  <c r="DS189" i="2" s="1"/>
  <c r="BK201" i="2"/>
  <c r="BK200" i="2"/>
  <c r="BL188" i="2"/>
  <c r="BM188" i="2" s="1"/>
  <c r="BL182" i="2"/>
  <c r="BM182" i="2" s="1"/>
  <c r="BK194" i="2"/>
  <c r="BK195" i="2"/>
  <c r="BL183" i="2"/>
  <c r="BM183" i="2" s="1"/>
  <c r="DS157" i="2"/>
  <c r="BN157" i="2"/>
  <c r="BN158" i="2"/>
  <c r="BM273" i="2"/>
  <c r="BN156" i="2"/>
  <c r="BK210" i="2"/>
  <c r="BL198" i="2"/>
  <c r="BM198" i="2" s="1"/>
  <c r="DS198" i="2" s="1"/>
  <c r="BN176" i="2"/>
  <c r="DS176" i="2"/>
  <c r="BN177" i="2"/>
  <c r="BK223" i="2"/>
  <c r="BL211" i="2"/>
  <c r="BM211" i="2" s="1"/>
  <c r="BK216" i="2"/>
  <c r="BL204" i="2"/>
  <c r="BM204" i="2" s="1"/>
  <c r="DS179" i="2"/>
  <c r="BN178" i="2"/>
  <c r="BN179" i="2"/>
  <c r="BM191" i="2"/>
  <c r="DS199" i="2"/>
  <c r="DS192" i="2"/>
  <c r="BK203" i="2"/>
  <c r="BL203" i="2" s="1"/>
  <c r="DN88" i="2"/>
  <c r="DO88" i="2"/>
  <c r="DP88" i="2"/>
  <c r="DT89" i="2"/>
  <c r="BQ92" i="2"/>
  <c r="BR91" i="2"/>
  <c r="BW91" i="2" s="1"/>
  <c r="BU91" i="2"/>
  <c r="T90" i="2"/>
  <c r="O91" i="2"/>
  <c r="T91" i="2" s="1"/>
  <c r="N92" i="2"/>
  <c r="DY265" i="2" l="1"/>
  <c r="EA70" i="2"/>
  <c r="EA265" i="2" s="1"/>
  <c r="DY71" i="2"/>
  <c r="DZ91" i="2"/>
  <c r="BK214" i="2"/>
  <c r="BL202" i="2"/>
  <c r="BM202" i="2" s="1"/>
  <c r="DS202" i="2" s="1"/>
  <c r="R92" i="2"/>
  <c r="DM92" i="2" s="1"/>
  <c r="DJ92" i="2"/>
  <c r="BN273" i="2"/>
  <c r="DL91" i="2"/>
  <c r="DK91" i="2"/>
  <c r="BK222" i="2"/>
  <c r="BL210" i="2"/>
  <c r="BM210" i="2" s="1"/>
  <c r="BL200" i="2"/>
  <c r="BM200" i="2" s="1"/>
  <c r="BK212" i="2"/>
  <c r="BN185" i="2"/>
  <c r="DS184" i="2"/>
  <c r="DS185" i="2"/>
  <c r="BN186" i="2"/>
  <c r="BK206" i="2"/>
  <c r="BL194" i="2"/>
  <c r="BM194" i="2" s="1"/>
  <c r="BK213" i="2"/>
  <c r="BL201" i="2"/>
  <c r="BM201" i="2" s="1"/>
  <c r="DS201" i="2" s="1"/>
  <c r="BK205" i="2"/>
  <c r="BL193" i="2"/>
  <c r="BK208" i="2"/>
  <c r="BL196" i="2"/>
  <c r="BM196" i="2" s="1"/>
  <c r="BN170" i="2"/>
  <c r="BN169" i="2"/>
  <c r="DS169" i="2"/>
  <c r="BN168" i="2"/>
  <c r="BM274" i="2"/>
  <c r="BK209" i="2"/>
  <c r="BL197" i="2"/>
  <c r="BM197" i="2" s="1"/>
  <c r="BM181" i="2"/>
  <c r="BL275" i="2"/>
  <c r="DS182" i="2"/>
  <c r="BN183" i="2"/>
  <c r="BL195" i="2"/>
  <c r="BM195" i="2" s="1"/>
  <c r="BK207" i="2"/>
  <c r="BK276" i="2"/>
  <c r="DS183" i="2"/>
  <c r="BN184" i="2"/>
  <c r="DS188" i="2"/>
  <c r="BN187" i="2"/>
  <c r="BN188" i="2"/>
  <c r="BN189" i="2"/>
  <c r="DS191" i="2"/>
  <c r="BN191" i="2"/>
  <c r="BN190" i="2"/>
  <c r="DS204" i="2"/>
  <c r="BM203" i="2"/>
  <c r="BK228" i="2"/>
  <c r="BL216" i="2"/>
  <c r="BK235" i="2"/>
  <c r="BL223" i="2"/>
  <c r="DT90" i="2"/>
  <c r="BK215" i="2"/>
  <c r="BL215" i="2" s="1"/>
  <c r="DN89" i="2"/>
  <c r="DO89" i="2"/>
  <c r="DP89" i="2"/>
  <c r="BU92" i="2"/>
  <c r="BR92" i="2"/>
  <c r="BW92" i="2" s="1"/>
  <c r="BQ93" i="2"/>
  <c r="N93" i="2"/>
  <c r="O92" i="2"/>
  <c r="T92" i="2" s="1"/>
  <c r="EA71" i="2" l="1"/>
  <c r="DY72" i="2"/>
  <c r="DZ92" i="2"/>
  <c r="BN274" i="2"/>
  <c r="DL92" i="2"/>
  <c r="DK92" i="2"/>
  <c r="R93" i="2"/>
  <c r="DM93" i="2" s="1"/>
  <c r="DJ93" i="2"/>
  <c r="BK277" i="2"/>
  <c r="BL214" i="2"/>
  <c r="BM214" i="2" s="1"/>
  <c r="BK226" i="2"/>
  <c r="DS194" i="2"/>
  <c r="BN195" i="2"/>
  <c r="DS197" i="2"/>
  <c r="BN198" i="2"/>
  <c r="BL208" i="2"/>
  <c r="BM208" i="2" s="1"/>
  <c r="BK220" i="2"/>
  <c r="BK225" i="2"/>
  <c r="BL213" i="2"/>
  <c r="BM213" i="2" s="1"/>
  <c r="BK224" i="2"/>
  <c r="BL212" i="2"/>
  <c r="BM212" i="2" s="1"/>
  <c r="DS200" i="2"/>
  <c r="BN200" i="2"/>
  <c r="BN201" i="2"/>
  <c r="BN199" i="2"/>
  <c r="BL207" i="2"/>
  <c r="BM207" i="2" s="1"/>
  <c r="BK219" i="2"/>
  <c r="BK217" i="2"/>
  <c r="BL205" i="2"/>
  <c r="BK218" i="2"/>
  <c r="BL206" i="2"/>
  <c r="BK221" i="2"/>
  <c r="BL209" i="2"/>
  <c r="BM209" i="2" s="1"/>
  <c r="BN210" i="2" s="1"/>
  <c r="BM193" i="2"/>
  <c r="BL276" i="2"/>
  <c r="BN196" i="2"/>
  <c r="DS195" i="2"/>
  <c r="DS181" i="2"/>
  <c r="BN182" i="2"/>
  <c r="BN181" i="2"/>
  <c r="BM275" i="2"/>
  <c r="BN180" i="2"/>
  <c r="BN197" i="2"/>
  <c r="DS196" i="2"/>
  <c r="BL222" i="2"/>
  <c r="BK234" i="2"/>
  <c r="BK247" i="2"/>
  <c r="BL247" i="2" s="1"/>
  <c r="BL235" i="2"/>
  <c r="BK240" i="2"/>
  <c r="BL240" i="2" s="1"/>
  <c r="BL228" i="2"/>
  <c r="DS203" i="2"/>
  <c r="BN203" i="2"/>
  <c r="BN202" i="2"/>
  <c r="DO90" i="2"/>
  <c r="DP90" i="2"/>
  <c r="DN90" i="2"/>
  <c r="DT91" i="2"/>
  <c r="DO91" i="2" s="1"/>
  <c r="BK227" i="2"/>
  <c r="BL227" i="2" s="1"/>
  <c r="BU93" i="2"/>
  <c r="BQ94" i="2"/>
  <c r="BQ267" i="2" s="1"/>
  <c r="BR93" i="2"/>
  <c r="BW93" i="2" s="1"/>
  <c r="O93" i="2"/>
  <c r="T93" i="2" s="1"/>
  <c r="N94" i="2"/>
  <c r="DJ94" i="2" s="1"/>
  <c r="DJ267" i="2" s="1"/>
  <c r="EA72" i="2" l="1"/>
  <c r="DY73" i="2"/>
  <c r="DZ93" i="2"/>
  <c r="BK238" i="2"/>
  <c r="BL226" i="2"/>
  <c r="DL93" i="2"/>
  <c r="DK93" i="2"/>
  <c r="BK246" i="2"/>
  <c r="BL246" i="2" s="1"/>
  <c r="BL234" i="2"/>
  <c r="BN275" i="2"/>
  <c r="DS193" i="2"/>
  <c r="BN193" i="2"/>
  <c r="BN194" i="2"/>
  <c r="BN192" i="2"/>
  <c r="BM276" i="2"/>
  <c r="BK230" i="2"/>
  <c r="BL218" i="2"/>
  <c r="BN208" i="2"/>
  <c r="BN207" i="2"/>
  <c r="BK237" i="2"/>
  <c r="BL225" i="2"/>
  <c r="BL219" i="2"/>
  <c r="BK231" i="2"/>
  <c r="BM205" i="2"/>
  <c r="BL277" i="2"/>
  <c r="BN211" i="2"/>
  <c r="BN213" i="2"/>
  <c r="BN212" i="2"/>
  <c r="BK232" i="2"/>
  <c r="BL220" i="2"/>
  <c r="BK278" i="2"/>
  <c r="BL221" i="2"/>
  <c r="BK233" i="2"/>
  <c r="BK229" i="2"/>
  <c r="BL217" i="2"/>
  <c r="BK236" i="2"/>
  <c r="BL224" i="2"/>
  <c r="BN209" i="2"/>
  <c r="DP91" i="2"/>
  <c r="DN91" i="2"/>
  <c r="BK239" i="2"/>
  <c r="DT92" i="2"/>
  <c r="BU94" i="2"/>
  <c r="BQ95" i="2"/>
  <c r="BR94" i="2"/>
  <c r="BR267" i="2" s="1"/>
  <c r="R94" i="2"/>
  <c r="N267" i="2"/>
  <c r="N95" i="2"/>
  <c r="DJ95" i="2" s="1"/>
  <c r="O94" i="2"/>
  <c r="BN276" i="2" l="1"/>
  <c r="EA73" i="2"/>
  <c r="DY74" i="2"/>
  <c r="DZ94" i="2"/>
  <c r="DZ267" i="2" s="1"/>
  <c r="BK279" i="2"/>
  <c r="R267" i="2"/>
  <c r="DM94" i="2"/>
  <c r="BK250" i="2"/>
  <c r="BL250" i="2" s="1"/>
  <c r="BL238" i="2"/>
  <c r="BK241" i="2"/>
  <c r="BL241" i="2" s="1"/>
  <c r="BL229" i="2"/>
  <c r="BL233" i="2"/>
  <c r="BK245" i="2"/>
  <c r="BL245" i="2" s="1"/>
  <c r="BL232" i="2"/>
  <c r="BK244" i="2"/>
  <c r="BL244" i="2" s="1"/>
  <c r="BK248" i="2"/>
  <c r="BL248" i="2" s="1"/>
  <c r="BL236" i="2"/>
  <c r="DS205" i="2"/>
  <c r="BN205" i="2"/>
  <c r="BM277" i="2"/>
  <c r="BN204" i="2"/>
  <c r="BL237" i="2"/>
  <c r="BK249" i="2"/>
  <c r="BL249" i="2" s="1"/>
  <c r="BL230" i="2"/>
  <c r="BK242" i="2"/>
  <c r="BL242" i="2" s="1"/>
  <c r="BL278" i="2"/>
  <c r="BL231" i="2"/>
  <c r="BK243" i="2"/>
  <c r="BL243" i="2" s="1"/>
  <c r="BL239" i="2"/>
  <c r="I53" i="5"/>
  <c r="I54" i="5" s="1"/>
  <c r="BW94" i="2"/>
  <c r="BW267" i="2" s="1"/>
  <c r="I52" i="4"/>
  <c r="DS267" i="2"/>
  <c r="BU267" i="2"/>
  <c r="DN92" i="2"/>
  <c r="DO92" i="2"/>
  <c r="DP92" i="2"/>
  <c r="BQ96" i="2"/>
  <c r="BR95" i="2"/>
  <c r="BU95" i="2"/>
  <c r="T94" i="2"/>
  <c r="T267" i="2" s="1"/>
  <c r="O267" i="2"/>
  <c r="R95" i="2"/>
  <c r="DM95" i="2" s="1"/>
  <c r="O95" i="2"/>
  <c r="N96" i="2"/>
  <c r="DY75" i="2" l="1"/>
  <c r="EA74" i="2"/>
  <c r="DZ95" i="2"/>
  <c r="DL95" i="2"/>
  <c r="DL268" i="2" s="1"/>
  <c r="DK95" i="2"/>
  <c r="DL94" i="2"/>
  <c r="DK94" i="2"/>
  <c r="DK267" i="2" s="1"/>
  <c r="DM267" i="2"/>
  <c r="R96" i="2"/>
  <c r="DM96" i="2" s="1"/>
  <c r="DJ96" i="2"/>
  <c r="BK280" i="2"/>
  <c r="BL279" i="2"/>
  <c r="BL280" i="2"/>
  <c r="BW95" i="2"/>
  <c r="DT93" i="2"/>
  <c r="DP93" i="2" s="1"/>
  <c r="I52" i="3"/>
  <c r="I53" i="3" s="1"/>
  <c r="I54" i="3" s="1"/>
  <c r="BU96" i="2"/>
  <c r="BR96" i="2"/>
  <c r="BW96" i="2" s="1"/>
  <c r="BQ97" i="2"/>
  <c r="T95" i="2"/>
  <c r="N97" i="2"/>
  <c r="O96" i="2"/>
  <c r="T96" i="2" s="1"/>
  <c r="DY76" i="2" l="1"/>
  <c r="EA75" i="2"/>
  <c r="DZ96" i="2"/>
  <c r="R97" i="2"/>
  <c r="DM97" i="2" s="1"/>
  <c r="DJ97" i="2"/>
  <c r="DL96" i="2"/>
  <c r="DK96" i="2"/>
  <c r="DN93" i="2"/>
  <c r="DO93" i="2"/>
  <c r="DT94" i="2"/>
  <c r="DT95" i="2"/>
  <c r="BU97" i="2"/>
  <c r="BQ98" i="2"/>
  <c r="BR97" i="2"/>
  <c r="I53" i="4"/>
  <c r="I54" i="4" s="1"/>
  <c r="O97" i="2"/>
  <c r="N98" i="2"/>
  <c r="DJ98" i="2" s="1"/>
  <c r="EA76" i="2" l="1"/>
  <c r="DY77" i="2"/>
  <c r="DZ97" i="2"/>
  <c r="DL97" i="2"/>
  <c r="DK97" i="2"/>
  <c r="DT96" i="2"/>
  <c r="BW97" i="2"/>
  <c r="DT267" i="2"/>
  <c r="DO94" i="2"/>
  <c r="DO267" i="2" s="1"/>
  <c r="DN94" i="2"/>
  <c r="DN267" i="2" s="1"/>
  <c r="DP94" i="2"/>
  <c r="DN95" i="2"/>
  <c r="DO95" i="2"/>
  <c r="DP95" i="2"/>
  <c r="DP268" i="2" s="1"/>
  <c r="BU98" i="2"/>
  <c r="BQ99" i="2"/>
  <c r="BR98" i="2"/>
  <c r="BW98" i="2" s="1"/>
  <c r="T97" i="2"/>
  <c r="R98" i="2"/>
  <c r="DM98" i="2" s="1"/>
  <c r="N99" i="2"/>
  <c r="O98" i="2"/>
  <c r="T98" i="2" s="1"/>
  <c r="EA77" i="2" l="1"/>
  <c r="DY78" i="2"/>
  <c r="DZ98" i="2"/>
  <c r="R99" i="2"/>
  <c r="DM99" i="2" s="1"/>
  <c r="DJ99" i="2"/>
  <c r="DL98" i="2"/>
  <c r="DK98" i="2"/>
  <c r="DO96" i="2"/>
  <c r="DP96" i="2"/>
  <c r="DN96" i="2"/>
  <c r="DT97" i="2"/>
  <c r="DN97" i="2" s="1"/>
  <c r="BQ100" i="2"/>
  <c r="BR99" i="2"/>
  <c r="BW99" i="2" s="1"/>
  <c r="BU99" i="2"/>
  <c r="O99" i="2"/>
  <c r="T99" i="2" s="1"/>
  <c r="N100" i="2"/>
  <c r="DY79" i="2" l="1"/>
  <c r="EA78" i="2"/>
  <c r="DZ99" i="2"/>
  <c r="R100" i="2"/>
  <c r="DM100" i="2" s="1"/>
  <c r="DJ100" i="2"/>
  <c r="DL99" i="2"/>
  <c r="DK99" i="2"/>
  <c r="DP97" i="2"/>
  <c r="DO97" i="2"/>
  <c r="DT98" i="2"/>
  <c r="BU100" i="2"/>
  <c r="BR100" i="2"/>
  <c r="BQ101" i="2"/>
  <c r="N101" i="2"/>
  <c r="O100" i="2"/>
  <c r="T100" i="2" s="1"/>
  <c r="EA79" i="2" l="1"/>
  <c r="DY80" i="2"/>
  <c r="DZ100" i="2"/>
  <c r="R101" i="2"/>
  <c r="DM101" i="2" s="1"/>
  <c r="DJ101" i="2"/>
  <c r="DK100" i="2"/>
  <c r="DL100" i="2"/>
  <c r="BW100" i="2"/>
  <c r="DN98" i="2"/>
  <c r="DP98" i="2"/>
  <c r="DO98" i="2"/>
  <c r="DT99" i="2"/>
  <c r="BU101" i="2"/>
  <c r="BQ102" i="2"/>
  <c r="BR101" i="2"/>
  <c r="BW101" i="2" s="1"/>
  <c r="O101" i="2"/>
  <c r="T101" i="2" s="1"/>
  <c r="N102" i="2"/>
  <c r="DY81" i="2" l="1"/>
  <c r="EA80" i="2"/>
  <c r="DZ101" i="2"/>
  <c r="R102" i="2"/>
  <c r="DM102" i="2" s="1"/>
  <c r="DJ102" i="2"/>
  <c r="DK101" i="2"/>
  <c r="DL101" i="2"/>
  <c r="DT100" i="2"/>
  <c r="DN99" i="2"/>
  <c r="DO99" i="2"/>
  <c r="DP99" i="2"/>
  <c r="BU102" i="2"/>
  <c r="BQ103" i="2"/>
  <c r="BR102" i="2"/>
  <c r="BW102" i="2" s="1"/>
  <c r="N103" i="2"/>
  <c r="O102" i="2"/>
  <c r="T102" i="2" s="1"/>
  <c r="EA81" i="2" l="1"/>
  <c r="DY82" i="2"/>
  <c r="DZ102" i="2"/>
  <c r="R103" i="2"/>
  <c r="DM103" i="2" s="1"/>
  <c r="DJ103" i="2"/>
  <c r="DK102" i="2"/>
  <c r="DL102" i="2"/>
  <c r="DP100" i="2"/>
  <c r="DN100" i="2"/>
  <c r="DO100" i="2"/>
  <c r="DT101" i="2"/>
  <c r="DO101" i="2" s="1"/>
  <c r="BU103" i="2"/>
  <c r="BQ104" i="2"/>
  <c r="BR103" i="2"/>
  <c r="BW103" i="2" s="1"/>
  <c r="O103" i="2"/>
  <c r="T103" i="2" s="1"/>
  <c r="N104" i="2"/>
  <c r="DY83" i="2" l="1"/>
  <c r="EA82" i="2"/>
  <c r="EA266" i="2" s="1"/>
  <c r="DY266" i="2"/>
  <c r="DZ103" i="2"/>
  <c r="R104" i="2"/>
  <c r="DM104" i="2" s="1"/>
  <c r="DJ104" i="2"/>
  <c r="DK103" i="2"/>
  <c r="DL103" i="2"/>
  <c r="DP101" i="2"/>
  <c r="DN101" i="2"/>
  <c r="DT102" i="2"/>
  <c r="BQ105" i="2"/>
  <c r="BR104" i="2"/>
  <c r="BW104" i="2" s="1"/>
  <c r="BU104" i="2"/>
  <c r="N105" i="2"/>
  <c r="O104" i="2"/>
  <c r="T104" i="2" s="1"/>
  <c r="EA83" i="2" l="1"/>
  <c r="DY84" i="2"/>
  <c r="DZ104" i="2"/>
  <c r="R105" i="2"/>
  <c r="DM105" i="2" s="1"/>
  <c r="DJ105" i="2"/>
  <c r="DK104" i="2"/>
  <c r="DL104" i="2"/>
  <c r="DN102" i="2"/>
  <c r="DP102" i="2"/>
  <c r="DO102" i="2"/>
  <c r="DT103" i="2"/>
  <c r="BU105" i="2"/>
  <c r="BQ106" i="2"/>
  <c r="BQ268" i="2" s="1"/>
  <c r="BR105" i="2"/>
  <c r="BW105" i="2" s="1"/>
  <c r="O105" i="2"/>
  <c r="T105" i="2" s="1"/>
  <c r="N106" i="2"/>
  <c r="DJ106" i="2" s="1"/>
  <c r="DJ268" i="2" s="1"/>
  <c r="EA84" i="2" l="1"/>
  <c r="DY85" i="2"/>
  <c r="DZ105" i="2"/>
  <c r="DK105" i="2"/>
  <c r="DL105" i="2"/>
  <c r="DT104" i="2"/>
  <c r="DN103" i="2"/>
  <c r="DO103" i="2"/>
  <c r="DP103" i="2"/>
  <c r="BU106" i="2"/>
  <c r="BQ107" i="2"/>
  <c r="BR106" i="2"/>
  <c r="BR268" i="2" s="1"/>
  <c r="R106" i="2"/>
  <c r="N268" i="2"/>
  <c r="N107" i="2"/>
  <c r="DJ107" i="2" s="1"/>
  <c r="O106" i="2"/>
  <c r="EA85" i="2" l="1"/>
  <c r="DY86" i="2"/>
  <c r="DZ106" i="2"/>
  <c r="DZ268" i="2" s="1"/>
  <c r="R268" i="2"/>
  <c r="DM106" i="2"/>
  <c r="DP104" i="2"/>
  <c r="DO104" i="2"/>
  <c r="DN104" i="2"/>
  <c r="J53" i="5"/>
  <c r="J54" i="5" s="1"/>
  <c r="BU268" i="2"/>
  <c r="BW106" i="2"/>
  <c r="BW268" i="2" s="1"/>
  <c r="J52" i="4"/>
  <c r="BU107" i="2"/>
  <c r="BQ108" i="2"/>
  <c r="BR107" i="2"/>
  <c r="T106" i="2"/>
  <c r="T268" i="2" s="1"/>
  <c r="O268" i="2"/>
  <c r="R107" i="2"/>
  <c r="DM107" i="2" s="1"/>
  <c r="O107" i="2"/>
  <c r="N108" i="2"/>
  <c r="DY87" i="2" l="1"/>
  <c r="EA86" i="2"/>
  <c r="DZ107" i="2"/>
  <c r="DK106" i="2"/>
  <c r="DK268" i="2" s="1"/>
  <c r="DL106" i="2"/>
  <c r="DM268" i="2"/>
  <c r="R108" i="2"/>
  <c r="DM108" i="2" s="1"/>
  <c r="DJ108" i="2"/>
  <c r="DK107" i="2"/>
  <c r="DL107" i="2"/>
  <c r="BW107" i="2"/>
  <c r="DT106" i="2"/>
  <c r="DT105" i="2"/>
  <c r="DS268" i="2"/>
  <c r="BQ109" i="2"/>
  <c r="BR108" i="2"/>
  <c r="BW108" i="2" s="1"/>
  <c r="BU108" i="2"/>
  <c r="J52" i="3"/>
  <c r="J53" i="3" s="1"/>
  <c r="J54" i="3" s="1"/>
  <c r="J53" i="4"/>
  <c r="J54" i="4" s="1"/>
  <c r="T107" i="2"/>
  <c r="N109" i="2"/>
  <c r="DJ109" i="2" s="1"/>
  <c r="O108" i="2"/>
  <c r="T108" i="2" s="1"/>
  <c r="DY88" i="2" l="1"/>
  <c r="EA87" i="2"/>
  <c r="DZ108" i="2"/>
  <c r="DK108" i="2"/>
  <c r="DL108" i="2"/>
  <c r="DT268" i="2"/>
  <c r="DO105" i="2"/>
  <c r="DN105" i="2"/>
  <c r="DP105" i="2"/>
  <c r="DN106" i="2"/>
  <c r="DO106" i="2"/>
  <c r="DP106" i="2"/>
  <c r="DT107" i="2"/>
  <c r="BU109" i="2"/>
  <c r="BQ110" i="2"/>
  <c r="BR109" i="2"/>
  <c r="R109" i="2"/>
  <c r="DM109" i="2" s="1"/>
  <c r="O109" i="2"/>
  <c r="N110" i="2"/>
  <c r="EA88" i="2" l="1"/>
  <c r="DY89" i="2"/>
  <c r="DZ109" i="2"/>
  <c r="R110" i="2"/>
  <c r="DM110" i="2" s="1"/>
  <c r="DJ110" i="2"/>
  <c r="DK109" i="2"/>
  <c r="DL109" i="2"/>
  <c r="DT108" i="2"/>
  <c r="DO268" i="2"/>
  <c r="BW109" i="2"/>
  <c r="DN268" i="2"/>
  <c r="DN107" i="2"/>
  <c r="DP107" i="2"/>
  <c r="DO107" i="2"/>
  <c r="BU110" i="2"/>
  <c r="BQ111" i="2"/>
  <c r="BR110" i="2"/>
  <c r="BW110" i="2" s="1"/>
  <c r="T109" i="2"/>
  <c r="N111" i="2"/>
  <c r="DJ111" i="2" s="1"/>
  <c r="O110" i="2"/>
  <c r="T110" i="2" s="1"/>
  <c r="EA89" i="2" l="1"/>
  <c r="DY90" i="2"/>
  <c r="DZ110" i="2"/>
  <c r="DK110" i="2"/>
  <c r="DL110" i="2"/>
  <c r="DN108" i="2"/>
  <c r="DO108" i="2"/>
  <c r="DP108" i="2"/>
  <c r="DT109" i="2"/>
  <c r="DN109" i="2" s="1"/>
  <c r="BU111" i="2"/>
  <c r="BQ112" i="2"/>
  <c r="BR111" i="2"/>
  <c r="R111" i="2"/>
  <c r="DM111" i="2" s="1"/>
  <c r="O111" i="2"/>
  <c r="N112" i="2"/>
  <c r="EA90" i="2" l="1"/>
  <c r="DY91" i="2"/>
  <c r="DZ111" i="2"/>
  <c r="R112" i="2"/>
  <c r="DM112" i="2" s="1"/>
  <c r="DJ112" i="2"/>
  <c r="DK111" i="2"/>
  <c r="DL111" i="2"/>
  <c r="DO109" i="2"/>
  <c r="DP109" i="2"/>
  <c r="BW111" i="2"/>
  <c r="DT110" i="2"/>
  <c r="BQ113" i="2"/>
  <c r="BR112" i="2"/>
  <c r="BW112" i="2" s="1"/>
  <c r="BU112" i="2"/>
  <c r="T111" i="2"/>
  <c r="N113" i="2"/>
  <c r="O112" i="2"/>
  <c r="T112" i="2" s="1"/>
  <c r="EA91" i="2" l="1"/>
  <c r="DY92" i="2"/>
  <c r="DZ112" i="2"/>
  <c r="R113" i="2"/>
  <c r="DM113" i="2" s="1"/>
  <c r="DJ113" i="2"/>
  <c r="DK112" i="2"/>
  <c r="DL112" i="2"/>
  <c r="DN110" i="2"/>
  <c r="DP110" i="2"/>
  <c r="DO110" i="2"/>
  <c r="DT111" i="2"/>
  <c r="BU113" i="2"/>
  <c r="BQ114" i="2"/>
  <c r="BR113" i="2"/>
  <c r="O113" i="2"/>
  <c r="T113" i="2" s="1"/>
  <c r="N114" i="2"/>
  <c r="DJ114" i="2" s="1"/>
  <c r="EA92" i="2" l="1"/>
  <c r="DY93" i="2"/>
  <c r="DZ113" i="2"/>
  <c r="DK113" i="2"/>
  <c r="DL113" i="2"/>
  <c r="BW113" i="2"/>
  <c r="DT112" i="2"/>
  <c r="DN111" i="2"/>
  <c r="DP111" i="2"/>
  <c r="DO111" i="2"/>
  <c r="BU114" i="2"/>
  <c r="BQ115" i="2"/>
  <c r="BR114" i="2"/>
  <c r="BW114" i="2" s="1"/>
  <c r="R114" i="2"/>
  <c r="DM114" i="2" s="1"/>
  <c r="N115" i="2"/>
  <c r="O114" i="2"/>
  <c r="T114" i="2" s="1"/>
  <c r="EA93" i="2" l="1"/>
  <c r="DY94" i="2"/>
  <c r="DY267" i="2"/>
  <c r="DZ114" i="2"/>
  <c r="R115" i="2"/>
  <c r="DM115" i="2" s="1"/>
  <c r="DJ115" i="2"/>
  <c r="DK114" i="2"/>
  <c r="DL114" i="2"/>
  <c r="DT113" i="2"/>
  <c r="DN112" i="2"/>
  <c r="DO112" i="2"/>
  <c r="DP112" i="2"/>
  <c r="BU115" i="2"/>
  <c r="BQ116" i="2"/>
  <c r="BR115" i="2"/>
  <c r="BW115" i="2" s="1"/>
  <c r="O115" i="2"/>
  <c r="T115" i="2" s="1"/>
  <c r="N116" i="2"/>
  <c r="EA94" i="2" l="1"/>
  <c r="EA267" i="2" s="1"/>
  <c r="DY95" i="2"/>
  <c r="DZ115" i="2"/>
  <c r="R116" i="2"/>
  <c r="DM116" i="2" s="1"/>
  <c r="DJ116" i="2"/>
  <c r="DK115" i="2"/>
  <c r="DL115" i="2"/>
  <c r="DO113" i="2"/>
  <c r="DP113" i="2"/>
  <c r="DN113" i="2"/>
  <c r="DT114" i="2"/>
  <c r="DN114" i="2" s="1"/>
  <c r="BQ117" i="2"/>
  <c r="BR116" i="2"/>
  <c r="BW116" i="2" s="1"/>
  <c r="BU116" i="2"/>
  <c r="N117" i="2"/>
  <c r="O116" i="2"/>
  <c r="T116" i="2" s="1"/>
  <c r="DY96" i="2" l="1"/>
  <c r="EA95" i="2"/>
  <c r="DZ116" i="2"/>
  <c r="R117" i="2"/>
  <c r="DM117" i="2" s="1"/>
  <c r="DJ117" i="2"/>
  <c r="DK116" i="2"/>
  <c r="DL116" i="2"/>
  <c r="DP114" i="2"/>
  <c r="DO114" i="2"/>
  <c r="DT115" i="2"/>
  <c r="BU117" i="2"/>
  <c r="BQ118" i="2"/>
  <c r="BQ269" i="2" s="1"/>
  <c r="BR117" i="2"/>
  <c r="BW117" i="2" s="1"/>
  <c r="O117" i="2"/>
  <c r="T117" i="2" s="1"/>
  <c r="N118" i="2"/>
  <c r="DJ118" i="2" s="1"/>
  <c r="DJ269" i="2" l="1"/>
  <c r="DY97" i="2"/>
  <c r="EA96" i="2"/>
  <c r="DZ117" i="2"/>
  <c r="DK117" i="2"/>
  <c r="DL117" i="2"/>
  <c r="DN115" i="2"/>
  <c r="DP115" i="2"/>
  <c r="DO115" i="2"/>
  <c r="DT116" i="2"/>
  <c r="BU118" i="2"/>
  <c r="BQ119" i="2"/>
  <c r="BR118" i="2"/>
  <c r="BR269" i="2" s="1"/>
  <c r="K53" i="5" s="1"/>
  <c r="K54" i="5" s="1"/>
  <c r="R118" i="2"/>
  <c r="N269" i="2"/>
  <c r="N119" i="2"/>
  <c r="DJ119" i="2" s="1"/>
  <c r="O118" i="2"/>
  <c r="EA97" i="2" l="1"/>
  <c r="DY98" i="2"/>
  <c r="DZ118" i="2"/>
  <c r="R269" i="2"/>
  <c r="DM118" i="2"/>
  <c r="BW118" i="2"/>
  <c r="BW269" i="2" s="1"/>
  <c r="K52" i="4"/>
  <c r="DS269" i="2"/>
  <c r="BU269" i="2"/>
  <c r="DN116" i="2"/>
  <c r="DO116" i="2"/>
  <c r="DP116" i="2"/>
  <c r="BU119" i="2"/>
  <c r="BQ120" i="2"/>
  <c r="BR119" i="2"/>
  <c r="R119" i="2"/>
  <c r="DM119" i="2" s="1"/>
  <c r="T118" i="2"/>
  <c r="T269" i="2" s="1"/>
  <c r="O269" i="2"/>
  <c r="O119" i="2"/>
  <c r="N120" i="2"/>
  <c r="EA98" i="2" l="1"/>
  <c r="DY99" i="2"/>
  <c r="DZ119" i="2"/>
  <c r="DZ269" i="2"/>
  <c r="DK118" i="2"/>
  <c r="DK269" i="2" s="1"/>
  <c r="DL118" i="2"/>
  <c r="DL269" i="2" s="1"/>
  <c r="DM269" i="2"/>
  <c r="DK119" i="2"/>
  <c r="DK270" i="2" s="1"/>
  <c r="DL119" i="2"/>
  <c r="R120" i="2"/>
  <c r="DM120" i="2" s="1"/>
  <c r="DJ120" i="2"/>
  <c r="DT117" i="2"/>
  <c r="DN117" i="2" s="1"/>
  <c r="BW119" i="2"/>
  <c r="K52" i="3"/>
  <c r="K53" i="3" s="1"/>
  <c r="K54" i="3" s="1"/>
  <c r="K53" i="4"/>
  <c r="K54" i="4" s="1"/>
  <c r="BQ121" i="2"/>
  <c r="BR120" i="2"/>
  <c r="BW120" i="2" s="1"/>
  <c r="BU120" i="2"/>
  <c r="T119" i="2"/>
  <c r="N121" i="2"/>
  <c r="O120" i="2"/>
  <c r="T120" i="2" s="1"/>
  <c r="EA99" i="2" l="1"/>
  <c r="DY100" i="2"/>
  <c r="DZ120" i="2"/>
  <c r="DK120" i="2"/>
  <c r="DL120" i="2"/>
  <c r="R121" i="2"/>
  <c r="DM121" i="2" s="1"/>
  <c r="DJ121" i="2"/>
  <c r="DO117" i="2"/>
  <c r="DP117" i="2"/>
  <c r="DT118" i="2"/>
  <c r="DT119" i="2"/>
  <c r="BQ122" i="2"/>
  <c r="BR121" i="2"/>
  <c r="BU121" i="2"/>
  <c r="O121" i="2"/>
  <c r="T121" i="2" s="1"/>
  <c r="N122" i="2"/>
  <c r="DJ122" i="2" s="1"/>
  <c r="DY101" i="2" l="1"/>
  <c r="EA100" i="2"/>
  <c r="DZ121" i="2"/>
  <c r="DL121" i="2"/>
  <c r="DK121" i="2"/>
  <c r="BW121" i="2"/>
  <c r="DT269" i="2"/>
  <c r="DO118" i="2"/>
  <c r="DO269" i="2" s="1"/>
  <c r="DN118" i="2"/>
  <c r="DN269" i="2" s="1"/>
  <c r="DP118" i="2"/>
  <c r="DP269" i="2" s="1"/>
  <c r="DN119" i="2"/>
  <c r="DO119" i="2"/>
  <c r="DP119" i="2"/>
  <c r="DT120" i="2"/>
  <c r="BR122" i="2"/>
  <c r="BW122" i="2" s="1"/>
  <c r="BQ123" i="2"/>
  <c r="BU122" i="2"/>
  <c r="R122" i="2"/>
  <c r="DM122" i="2" s="1"/>
  <c r="N123" i="2"/>
  <c r="O122" i="2"/>
  <c r="T122" i="2" s="1"/>
  <c r="EA101" i="2" l="1"/>
  <c r="DY102" i="2"/>
  <c r="DZ122" i="2"/>
  <c r="R123" i="2"/>
  <c r="DM123" i="2" s="1"/>
  <c r="DJ123" i="2"/>
  <c r="DL122" i="2"/>
  <c r="DK122" i="2"/>
  <c r="DT121" i="2"/>
  <c r="DN120" i="2"/>
  <c r="DO120" i="2"/>
  <c r="DP120" i="2"/>
  <c r="BQ124" i="2"/>
  <c r="BR123" i="2"/>
  <c r="BU123" i="2"/>
  <c r="O123" i="2"/>
  <c r="T123" i="2" s="1"/>
  <c r="N124" i="2"/>
  <c r="DY103" i="2" l="1"/>
  <c r="EA102" i="2"/>
  <c r="DZ123" i="2"/>
  <c r="R124" i="2"/>
  <c r="DM124" i="2" s="1"/>
  <c r="DJ124" i="2"/>
  <c r="DL123" i="2"/>
  <c r="DK123" i="2"/>
  <c r="DT122" i="2"/>
  <c r="BW123" i="2"/>
  <c r="DN121" i="2"/>
  <c r="DP121" i="2"/>
  <c r="DO121" i="2"/>
  <c r="BU124" i="2"/>
  <c r="BQ125" i="2"/>
  <c r="BR124" i="2"/>
  <c r="N125" i="2"/>
  <c r="O124" i="2"/>
  <c r="EA103" i="2" l="1"/>
  <c r="DY104" i="2"/>
  <c r="DZ124" i="2"/>
  <c r="R125" i="2"/>
  <c r="DM125" i="2" s="1"/>
  <c r="DJ125" i="2"/>
  <c r="DK124" i="2"/>
  <c r="DL124" i="2"/>
  <c r="DP122" i="2"/>
  <c r="DO122" i="2"/>
  <c r="DN122" i="2"/>
  <c r="BW124" i="2"/>
  <c r="BQ126" i="2"/>
  <c r="BR125" i="2"/>
  <c r="BU125" i="2"/>
  <c r="T124" i="2"/>
  <c r="O125" i="2"/>
  <c r="T125" i="2" s="1"/>
  <c r="N126" i="2"/>
  <c r="DY105" i="2" l="1"/>
  <c r="EA104" i="2"/>
  <c r="DZ125" i="2"/>
  <c r="R126" i="2"/>
  <c r="DM126" i="2" s="1"/>
  <c r="DJ126" i="2"/>
  <c r="DL125" i="2"/>
  <c r="DK125" i="2"/>
  <c r="DT123" i="2"/>
  <c r="BW125" i="2"/>
  <c r="DT124" i="2"/>
  <c r="BR126" i="2"/>
  <c r="BW126" i="2" s="1"/>
  <c r="BQ127" i="2"/>
  <c r="BU126" i="2"/>
  <c r="N127" i="2"/>
  <c r="O126" i="2"/>
  <c r="T126" i="2" s="1"/>
  <c r="EA105" i="2" l="1"/>
  <c r="DY106" i="2"/>
  <c r="DZ126" i="2"/>
  <c r="R127" i="2"/>
  <c r="DM127" i="2" s="1"/>
  <c r="DJ127" i="2"/>
  <c r="DL126" i="2"/>
  <c r="DK126" i="2"/>
  <c r="DT125" i="2"/>
  <c r="DN123" i="2"/>
  <c r="DO123" i="2"/>
  <c r="DP123" i="2"/>
  <c r="DN124" i="2"/>
  <c r="DP124" i="2"/>
  <c r="DO124" i="2"/>
  <c r="BQ128" i="2"/>
  <c r="BR127" i="2"/>
  <c r="BW127" i="2" s="1"/>
  <c r="BU127" i="2"/>
  <c r="O127" i="2"/>
  <c r="T127" i="2" s="1"/>
  <c r="N128" i="2"/>
  <c r="DY268" i="2" l="1"/>
  <c r="DY107" i="2"/>
  <c r="EA106" i="2"/>
  <c r="EA268" i="2" s="1"/>
  <c r="DZ127" i="2"/>
  <c r="R128" i="2"/>
  <c r="DM128" i="2" s="1"/>
  <c r="DJ128" i="2"/>
  <c r="DL127" i="2"/>
  <c r="DK127" i="2"/>
  <c r="DN125" i="2"/>
  <c r="DP125" i="2"/>
  <c r="DO125" i="2"/>
  <c r="DT126" i="2"/>
  <c r="BU128" i="2"/>
  <c r="BQ129" i="2"/>
  <c r="BR128" i="2"/>
  <c r="BW128" i="2" s="1"/>
  <c r="N129" i="2"/>
  <c r="O128" i="2"/>
  <c r="T128" i="2" s="1"/>
  <c r="EA107" i="2" l="1"/>
  <c r="DY108" i="2"/>
  <c r="DZ128" i="2"/>
  <c r="R129" i="2"/>
  <c r="DM129" i="2" s="1"/>
  <c r="DJ129" i="2"/>
  <c r="DK128" i="2"/>
  <c r="DL128" i="2"/>
  <c r="DT127" i="2"/>
  <c r="DN126" i="2"/>
  <c r="DO126" i="2"/>
  <c r="DP126" i="2"/>
  <c r="BQ130" i="2"/>
  <c r="BQ270" i="2" s="1"/>
  <c r="BR129" i="2"/>
  <c r="BW129" i="2" s="1"/>
  <c r="BU129" i="2"/>
  <c r="O129" i="2"/>
  <c r="T129" i="2" s="1"/>
  <c r="N130" i="2"/>
  <c r="DJ130" i="2" s="1"/>
  <c r="EA108" i="2" l="1"/>
  <c r="DY109" i="2"/>
  <c r="DJ270" i="2"/>
  <c r="DZ129" i="2"/>
  <c r="DL129" i="2"/>
  <c r="DK129" i="2"/>
  <c r="DN127" i="2"/>
  <c r="DO127" i="2"/>
  <c r="DP127" i="2"/>
  <c r="DT128" i="2"/>
  <c r="BR130" i="2"/>
  <c r="BR270" i="2" s="1"/>
  <c r="L53" i="5" s="1"/>
  <c r="L54" i="5" s="1"/>
  <c r="BQ131" i="2"/>
  <c r="BU130" i="2"/>
  <c r="R130" i="2"/>
  <c r="N270" i="2"/>
  <c r="N131" i="2"/>
  <c r="DJ131" i="2" s="1"/>
  <c r="O130" i="2"/>
  <c r="EA109" i="2" l="1"/>
  <c r="DY110" i="2"/>
  <c r="DZ130" i="2"/>
  <c r="R270" i="2"/>
  <c r="DM130" i="2"/>
  <c r="BW130" i="2"/>
  <c r="BW270" i="2" s="1"/>
  <c r="L52" i="4"/>
  <c r="BU270" i="2"/>
  <c r="DN128" i="2"/>
  <c r="DO128" i="2"/>
  <c r="DP128" i="2"/>
  <c r="BR131" i="2"/>
  <c r="BQ132" i="2"/>
  <c r="BU131" i="2"/>
  <c r="R131" i="2"/>
  <c r="DM131" i="2" s="1"/>
  <c r="T130" i="2"/>
  <c r="T270" i="2" s="1"/>
  <c r="O270" i="2"/>
  <c r="O131" i="2"/>
  <c r="N132" i="2"/>
  <c r="EA110" i="2" l="1"/>
  <c r="DY111" i="2"/>
  <c r="DZ131" i="2"/>
  <c r="DZ270" i="2"/>
  <c r="DL130" i="2"/>
  <c r="DL270" i="2" s="1"/>
  <c r="DK130" i="2"/>
  <c r="DM270" i="2"/>
  <c r="R132" i="2"/>
  <c r="DM132" i="2" s="1"/>
  <c r="DJ132" i="2"/>
  <c r="DL131" i="2"/>
  <c r="DK131" i="2"/>
  <c r="BW131" i="2"/>
  <c r="DS270" i="2"/>
  <c r="DT129" i="2"/>
  <c r="DT130" i="2"/>
  <c r="BU132" i="2"/>
  <c r="BR132" i="2"/>
  <c r="BW132" i="2" s="1"/>
  <c r="BQ133" i="2"/>
  <c r="L52" i="3"/>
  <c r="L53" i="3" s="1"/>
  <c r="L54" i="3" s="1"/>
  <c r="L53" i="4"/>
  <c r="L54" i="4" s="1"/>
  <c r="T131" i="2"/>
  <c r="N133" i="2"/>
  <c r="O132" i="2"/>
  <c r="T132" i="2" s="1"/>
  <c r="EA111" i="2" l="1"/>
  <c r="DY112" i="2"/>
  <c r="DZ132" i="2"/>
  <c r="DK132" i="2"/>
  <c r="DL132" i="2"/>
  <c r="R133" i="2"/>
  <c r="DM133" i="2" s="1"/>
  <c r="DJ133" i="2"/>
  <c r="DT270" i="2"/>
  <c r="DO129" i="2"/>
  <c r="DN129" i="2"/>
  <c r="DP129" i="2"/>
  <c r="DN130" i="2"/>
  <c r="DP130" i="2"/>
  <c r="DO130" i="2"/>
  <c r="DO270" i="2" s="1"/>
  <c r="DT131" i="2"/>
  <c r="BQ134" i="2"/>
  <c r="BR133" i="2"/>
  <c r="BU133" i="2"/>
  <c r="O133" i="2"/>
  <c r="T133" i="2" s="1"/>
  <c r="N134" i="2"/>
  <c r="DJ134" i="2" s="1"/>
  <c r="EA112" i="2" l="1"/>
  <c r="DY113" i="2"/>
  <c r="DZ133" i="2"/>
  <c r="DL133" i="2"/>
  <c r="DK133" i="2"/>
  <c r="DN270" i="2"/>
  <c r="BW133" i="2"/>
  <c r="DP270" i="2"/>
  <c r="DT132" i="2"/>
  <c r="DN131" i="2"/>
  <c r="DO131" i="2"/>
  <c r="DP131" i="2"/>
  <c r="BQ135" i="2"/>
  <c r="BR134" i="2"/>
  <c r="BW134" i="2" s="1"/>
  <c r="BU134" i="2"/>
  <c r="R134" i="2"/>
  <c r="DM134" i="2" s="1"/>
  <c r="N135" i="2"/>
  <c r="O134" i="2"/>
  <c r="T134" i="2" s="1"/>
  <c r="EA113" i="2" l="1"/>
  <c r="DY114" i="2"/>
  <c r="DZ134" i="2"/>
  <c r="DL134" i="2"/>
  <c r="DK134" i="2"/>
  <c r="R135" i="2"/>
  <c r="DM135" i="2" s="1"/>
  <c r="DJ135" i="2"/>
  <c r="DT133" i="2"/>
  <c r="DP133" i="2" s="1"/>
  <c r="DN132" i="2"/>
  <c r="DO132" i="2"/>
  <c r="DP132" i="2"/>
  <c r="BQ136" i="2"/>
  <c r="BR135" i="2"/>
  <c r="BW135" i="2" s="1"/>
  <c r="BU135" i="2"/>
  <c r="O135" i="2"/>
  <c r="T135" i="2" s="1"/>
  <c r="N136" i="2"/>
  <c r="DJ136" i="2" s="1"/>
  <c r="DY115" i="2" l="1"/>
  <c r="EA114" i="2"/>
  <c r="DZ135" i="2"/>
  <c r="DL135" i="2"/>
  <c r="DK135" i="2"/>
  <c r="DT134" i="2"/>
  <c r="DN133" i="2"/>
  <c r="DO133" i="2"/>
  <c r="BU136" i="2"/>
  <c r="BR136" i="2"/>
  <c r="BW136" i="2" s="1"/>
  <c r="BQ137" i="2"/>
  <c r="R136" i="2"/>
  <c r="DM136" i="2" s="1"/>
  <c r="N137" i="2"/>
  <c r="O136" i="2"/>
  <c r="T136" i="2" s="1"/>
  <c r="EA115" i="2" l="1"/>
  <c r="DY116" i="2"/>
  <c r="DZ136" i="2"/>
  <c r="R137" i="2"/>
  <c r="DM137" i="2" s="1"/>
  <c r="DJ137" i="2"/>
  <c r="DK136" i="2"/>
  <c r="DL136" i="2"/>
  <c r="DN134" i="2"/>
  <c r="DP134" i="2"/>
  <c r="DO134" i="2"/>
  <c r="DT135" i="2"/>
  <c r="BQ138" i="2"/>
  <c r="BR137" i="2"/>
  <c r="BW137" i="2" s="1"/>
  <c r="BU137" i="2"/>
  <c r="O137" i="2"/>
  <c r="T137" i="2" s="1"/>
  <c r="N138" i="2"/>
  <c r="DJ138" i="2" s="1"/>
  <c r="DY117" i="2" l="1"/>
  <c r="EA116" i="2"/>
  <c r="DZ137" i="2"/>
  <c r="DL137" i="2"/>
  <c r="DK137" i="2"/>
  <c r="DN135" i="2"/>
  <c r="DO135" i="2"/>
  <c r="DP135" i="2"/>
  <c r="DT136" i="2"/>
  <c r="BU138" i="2"/>
  <c r="BQ139" i="2"/>
  <c r="BR138" i="2"/>
  <c r="BW138" i="2" s="1"/>
  <c r="R138" i="2"/>
  <c r="DM138" i="2" s="1"/>
  <c r="N139" i="2"/>
  <c r="O138" i="2"/>
  <c r="T138" i="2" s="1"/>
  <c r="EA117" i="2" l="1"/>
  <c r="DY118" i="2"/>
  <c r="DZ138" i="2"/>
  <c r="R139" i="2"/>
  <c r="DM139" i="2" s="1"/>
  <c r="DJ139" i="2"/>
  <c r="DL138" i="2"/>
  <c r="DK138" i="2"/>
  <c r="DT137" i="2"/>
  <c r="DN136" i="2"/>
  <c r="DO136" i="2"/>
  <c r="DP136" i="2"/>
  <c r="BQ140" i="2"/>
  <c r="BR139" i="2"/>
  <c r="BW139" i="2" s="1"/>
  <c r="BU139" i="2"/>
  <c r="O139" i="2"/>
  <c r="T139" i="2" s="1"/>
  <c r="N140" i="2"/>
  <c r="DY269" i="2" l="1"/>
  <c r="DY119" i="2"/>
  <c r="EA118" i="2"/>
  <c r="EA269" i="2" s="1"/>
  <c r="DZ139" i="2"/>
  <c r="R140" i="2"/>
  <c r="DM140" i="2" s="1"/>
  <c r="DJ140" i="2"/>
  <c r="DL139" i="2"/>
  <c r="DK139" i="2"/>
  <c r="DP137" i="2"/>
  <c r="DN137" i="2"/>
  <c r="DO137" i="2"/>
  <c r="DT138" i="2"/>
  <c r="BU140" i="2"/>
  <c r="BR140" i="2"/>
  <c r="BW140" i="2" s="1"/>
  <c r="BQ141" i="2"/>
  <c r="N141" i="2"/>
  <c r="O140" i="2"/>
  <c r="T140" i="2" s="1"/>
  <c r="EA119" i="2" l="1"/>
  <c r="DY120" i="2"/>
  <c r="DZ140" i="2"/>
  <c r="R141" i="2"/>
  <c r="DM141" i="2" s="1"/>
  <c r="DJ141" i="2"/>
  <c r="DL140" i="2"/>
  <c r="DK140" i="2"/>
  <c r="DT139" i="2"/>
  <c r="DN138" i="2"/>
  <c r="DO138" i="2"/>
  <c r="DP138" i="2"/>
  <c r="BQ142" i="2"/>
  <c r="BQ271" i="2" s="1"/>
  <c r="BR141" i="2"/>
  <c r="BW141" i="2" s="1"/>
  <c r="BU141" i="2"/>
  <c r="O141" i="2"/>
  <c r="T141" i="2" s="1"/>
  <c r="N142" i="2"/>
  <c r="DJ142" i="2" s="1"/>
  <c r="DJ271" i="2" s="1"/>
  <c r="EA120" i="2" l="1"/>
  <c r="DY121" i="2"/>
  <c r="DZ141" i="2"/>
  <c r="DL141" i="2"/>
  <c r="DK141" i="2"/>
  <c r="DT140" i="2"/>
  <c r="DN139" i="2"/>
  <c r="DP139" i="2"/>
  <c r="DO139" i="2"/>
  <c r="BU142" i="2"/>
  <c r="BQ143" i="2"/>
  <c r="BR142" i="2"/>
  <c r="BR271" i="2" s="1"/>
  <c r="M53" i="5" s="1"/>
  <c r="M54" i="5" s="1"/>
  <c r="R142" i="2"/>
  <c r="N271" i="2"/>
  <c r="N143" i="2"/>
  <c r="DJ143" i="2" s="1"/>
  <c r="O142" i="2"/>
  <c r="EA121" i="2" l="1"/>
  <c r="DY122" i="2"/>
  <c r="DZ142" i="2"/>
  <c r="R271" i="2"/>
  <c r="DM142" i="2"/>
  <c r="DP140" i="2"/>
  <c r="DO140" i="2"/>
  <c r="DN140" i="2"/>
  <c r="BU271" i="2"/>
  <c r="BW142" i="2"/>
  <c r="BW271" i="2" s="1"/>
  <c r="M52" i="4"/>
  <c r="BQ144" i="2"/>
  <c r="BR143" i="2"/>
  <c r="BU143" i="2"/>
  <c r="R143" i="2"/>
  <c r="DM143" i="2" s="1"/>
  <c r="T142" i="2"/>
  <c r="T271" i="2" s="1"/>
  <c r="O271" i="2"/>
  <c r="O143" i="2"/>
  <c r="N144" i="2"/>
  <c r="EA122" i="2" l="1"/>
  <c r="DY123" i="2"/>
  <c r="DZ143" i="2"/>
  <c r="DZ271" i="2"/>
  <c r="DL142" i="2"/>
  <c r="DL271" i="2" s="1"/>
  <c r="DK142" i="2"/>
  <c r="DK271" i="2" s="1"/>
  <c r="DM271" i="2"/>
  <c r="R144" i="2"/>
  <c r="DM144" i="2" s="1"/>
  <c r="DJ144" i="2"/>
  <c r="DK143" i="2"/>
  <c r="DL143" i="2"/>
  <c r="DT142" i="2"/>
  <c r="BW143" i="2"/>
  <c r="DT141" i="2"/>
  <c r="DS271" i="2"/>
  <c r="M52" i="3"/>
  <c r="M53" i="3" s="1"/>
  <c r="M54" i="3" s="1"/>
  <c r="M53" i="4"/>
  <c r="M54" i="4" s="1"/>
  <c r="BU144" i="2"/>
  <c r="BR144" i="2"/>
  <c r="BW144" i="2" s="1"/>
  <c r="BQ145" i="2"/>
  <c r="T143" i="2"/>
  <c r="N145" i="2"/>
  <c r="O144" i="2"/>
  <c r="T144" i="2" s="1"/>
  <c r="EA123" i="2" l="1"/>
  <c r="DY124" i="2"/>
  <c r="DZ144" i="2"/>
  <c r="R145" i="2"/>
  <c r="DM145" i="2" s="1"/>
  <c r="DJ145" i="2"/>
  <c r="DL144" i="2"/>
  <c r="DK144" i="2"/>
  <c r="DT271" i="2"/>
  <c r="DO141" i="2"/>
  <c r="DN141" i="2"/>
  <c r="DP141" i="2"/>
  <c r="DN142" i="2"/>
  <c r="DO142" i="2"/>
  <c r="DO271" i="2" s="1"/>
  <c r="DP142" i="2"/>
  <c r="DP271" i="2" s="1"/>
  <c r="DT143" i="2"/>
  <c r="BQ146" i="2"/>
  <c r="BR145" i="2"/>
  <c r="BW145" i="2" s="1"/>
  <c r="BU145" i="2"/>
  <c r="O145" i="2"/>
  <c r="T145" i="2" s="1"/>
  <c r="N146" i="2"/>
  <c r="DJ146" i="2" s="1"/>
  <c r="EA124" i="2" l="1"/>
  <c r="DY125" i="2"/>
  <c r="DZ145" i="2"/>
  <c r="DL145" i="2"/>
  <c r="DK145" i="2"/>
  <c r="DT144" i="2"/>
  <c r="DN271" i="2"/>
  <c r="DN143" i="2"/>
  <c r="DO143" i="2"/>
  <c r="DP143" i="2"/>
  <c r="BU146" i="2"/>
  <c r="BQ147" i="2"/>
  <c r="BR146" i="2"/>
  <c r="R146" i="2"/>
  <c r="DM146" i="2" s="1"/>
  <c r="N147" i="2"/>
  <c r="O146" i="2"/>
  <c r="EA125" i="2" l="1"/>
  <c r="DY126" i="2"/>
  <c r="DZ146" i="2"/>
  <c r="R147" i="2"/>
  <c r="DM147" i="2" s="1"/>
  <c r="DJ147" i="2"/>
  <c r="DL146" i="2"/>
  <c r="DK146" i="2"/>
  <c r="DO144" i="2"/>
  <c r="DN144" i="2"/>
  <c r="DP144" i="2"/>
  <c r="BW146" i="2"/>
  <c r="DT145" i="2"/>
  <c r="BQ148" i="2"/>
  <c r="BR147" i="2"/>
  <c r="BW147" i="2" s="1"/>
  <c r="BU147" i="2"/>
  <c r="T146" i="2"/>
  <c r="O147" i="2"/>
  <c r="T147" i="2" s="1"/>
  <c r="N148" i="2"/>
  <c r="DY127" i="2" l="1"/>
  <c r="EA126" i="2"/>
  <c r="DZ147" i="2"/>
  <c r="R148" i="2"/>
  <c r="DM148" i="2" s="1"/>
  <c r="DJ148" i="2"/>
  <c r="DK147" i="2"/>
  <c r="DL147" i="2"/>
  <c r="DN145" i="2"/>
  <c r="DO145" i="2"/>
  <c r="DP145" i="2"/>
  <c r="DT146" i="2"/>
  <c r="BU148" i="2"/>
  <c r="BR148" i="2"/>
  <c r="BQ149" i="2"/>
  <c r="N149" i="2"/>
  <c r="O148" i="2"/>
  <c r="EA127" i="2" l="1"/>
  <c r="DY128" i="2"/>
  <c r="DZ148" i="2"/>
  <c r="R149" i="2"/>
  <c r="DM149" i="2" s="1"/>
  <c r="DJ149" i="2"/>
  <c r="DL148" i="2"/>
  <c r="DK148" i="2"/>
  <c r="DT147" i="2"/>
  <c r="BW148" i="2"/>
  <c r="DN146" i="2"/>
  <c r="DO146" i="2"/>
  <c r="DP146" i="2"/>
  <c r="BQ150" i="2"/>
  <c r="BR149" i="2"/>
  <c r="BW149" i="2" s="1"/>
  <c r="BU149" i="2"/>
  <c r="T148" i="2"/>
  <c r="O149" i="2"/>
  <c r="T149" i="2" s="1"/>
  <c r="N150" i="2"/>
  <c r="DY129" i="2" l="1"/>
  <c r="EA128" i="2"/>
  <c r="DZ149" i="2"/>
  <c r="R150" i="2"/>
  <c r="DM150" i="2" s="1"/>
  <c r="DJ150" i="2"/>
  <c r="DL149" i="2"/>
  <c r="DK149" i="2"/>
  <c r="DO147" i="2"/>
  <c r="DP147" i="2"/>
  <c r="DN147" i="2"/>
  <c r="DT148" i="2"/>
  <c r="DN148" i="2" s="1"/>
  <c r="BU150" i="2"/>
  <c r="BQ151" i="2"/>
  <c r="BR150" i="2"/>
  <c r="BW150" i="2" s="1"/>
  <c r="N151" i="2"/>
  <c r="O150" i="2"/>
  <c r="T150" i="2" s="1"/>
  <c r="EA129" i="2" l="1"/>
  <c r="DY130" i="2"/>
  <c r="DZ150" i="2"/>
  <c r="R151" i="2"/>
  <c r="DM151" i="2" s="1"/>
  <c r="DJ151" i="2"/>
  <c r="DL150" i="2"/>
  <c r="DK150" i="2"/>
  <c r="DP148" i="2"/>
  <c r="DO148" i="2"/>
  <c r="DT149" i="2"/>
  <c r="BQ152" i="2"/>
  <c r="BR151" i="2"/>
  <c r="BW151" i="2" s="1"/>
  <c r="BU151" i="2"/>
  <c r="O151" i="2"/>
  <c r="T151" i="2" s="1"/>
  <c r="N152" i="2"/>
  <c r="DY270" i="2" l="1"/>
  <c r="EA130" i="2"/>
  <c r="EA270" i="2" s="1"/>
  <c r="DY131" i="2"/>
  <c r="DZ151" i="2"/>
  <c r="R152" i="2"/>
  <c r="DM152" i="2" s="1"/>
  <c r="DJ152" i="2"/>
  <c r="DK151" i="2"/>
  <c r="DL151" i="2"/>
  <c r="DN149" i="2"/>
  <c r="DO149" i="2"/>
  <c r="DP149" i="2"/>
  <c r="DT150" i="2"/>
  <c r="BU152" i="2"/>
  <c r="BR152" i="2"/>
  <c r="BW152" i="2" s="1"/>
  <c r="BQ153" i="2"/>
  <c r="N153" i="2"/>
  <c r="O152" i="2"/>
  <c r="T152" i="2" s="1"/>
  <c r="EA131" i="2" l="1"/>
  <c r="DY132" i="2"/>
  <c r="DZ152" i="2"/>
  <c r="R153" i="2"/>
  <c r="DM153" i="2" s="1"/>
  <c r="DJ153" i="2"/>
  <c r="DL152" i="2"/>
  <c r="DK152" i="2"/>
  <c r="DT151" i="2"/>
  <c r="DN150" i="2"/>
  <c r="DP150" i="2"/>
  <c r="DO150" i="2"/>
  <c r="BQ154" i="2"/>
  <c r="BQ272" i="2" s="1"/>
  <c r="BR153" i="2"/>
  <c r="BW153" i="2" s="1"/>
  <c r="BU153" i="2"/>
  <c r="O153" i="2"/>
  <c r="T153" i="2" s="1"/>
  <c r="N154" i="2"/>
  <c r="DJ154" i="2" s="1"/>
  <c r="EA132" i="2" l="1"/>
  <c r="DY133" i="2"/>
  <c r="DJ272" i="2"/>
  <c r="DZ153" i="2"/>
  <c r="DL153" i="2"/>
  <c r="DK153" i="2"/>
  <c r="DP151" i="2"/>
  <c r="DO151" i="2"/>
  <c r="DN151" i="2"/>
  <c r="DT152" i="2"/>
  <c r="BU154" i="2"/>
  <c r="BQ155" i="2"/>
  <c r="BR154" i="2"/>
  <c r="BR272" i="2" s="1"/>
  <c r="N53" i="5" s="1"/>
  <c r="N54" i="5" s="1"/>
  <c r="R154" i="2"/>
  <c r="N272" i="2"/>
  <c r="N155" i="2"/>
  <c r="DJ155" i="2" s="1"/>
  <c r="O154" i="2"/>
  <c r="EA133" i="2" l="1"/>
  <c r="DY134" i="2"/>
  <c r="DZ154" i="2"/>
  <c r="R272" i="2"/>
  <c r="DM154" i="2"/>
  <c r="BW154" i="2"/>
  <c r="BW272" i="2" s="1"/>
  <c r="N52" i="4"/>
  <c r="BU272" i="2"/>
  <c r="DN152" i="2"/>
  <c r="DO152" i="2"/>
  <c r="DP152" i="2"/>
  <c r="BQ156" i="2"/>
  <c r="BR155" i="2"/>
  <c r="BU155" i="2"/>
  <c r="R155" i="2"/>
  <c r="DM155" i="2" s="1"/>
  <c r="T154" i="2"/>
  <c r="T272" i="2" s="1"/>
  <c r="O272" i="2"/>
  <c r="O155" i="2"/>
  <c r="N156" i="2"/>
  <c r="EA134" i="2" l="1"/>
  <c r="DY135" i="2"/>
  <c r="DZ155" i="2"/>
  <c r="DZ272" i="2"/>
  <c r="DL154" i="2"/>
  <c r="DL272" i="2" s="1"/>
  <c r="DK154" i="2"/>
  <c r="DK272" i="2" s="1"/>
  <c r="DM272" i="2"/>
  <c r="R156" i="2"/>
  <c r="DM156" i="2" s="1"/>
  <c r="DJ156" i="2"/>
  <c r="DK155" i="2"/>
  <c r="DL155" i="2"/>
  <c r="DT153" i="2"/>
  <c r="DS272" i="2"/>
  <c r="BW155" i="2"/>
  <c r="N52" i="3"/>
  <c r="N53" i="3" s="1"/>
  <c r="N54" i="3" s="1"/>
  <c r="N53" i="4"/>
  <c r="N54" i="4" s="1"/>
  <c r="BU156" i="2"/>
  <c r="BR156" i="2"/>
  <c r="BW156" i="2" s="1"/>
  <c r="BQ157" i="2"/>
  <c r="T155" i="2"/>
  <c r="N157" i="2"/>
  <c r="O156" i="2"/>
  <c r="T156" i="2" s="1"/>
  <c r="DY136" i="2" l="1"/>
  <c r="EA135" i="2"/>
  <c r="DZ156" i="2"/>
  <c r="R157" i="2"/>
  <c r="DM157" i="2" s="1"/>
  <c r="DJ157" i="2"/>
  <c r="DL156" i="2"/>
  <c r="DK156" i="2"/>
  <c r="DT154" i="2"/>
  <c r="DP153" i="2"/>
  <c r="DN153" i="2"/>
  <c r="DO153" i="2"/>
  <c r="DT155" i="2"/>
  <c r="BQ158" i="2"/>
  <c r="BR157" i="2"/>
  <c r="BU157" i="2"/>
  <c r="O157" i="2"/>
  <c r="T157" i="2" s="1"/>
  <c r="N158" i="2"/>
  <c r="DJ158" i="2" s="1"/>
  <c r="DY137" i="2" l="1"/>
  <c r="EA136" i="2"/>
  <c r="DZ157" i="2"/>
  <c r="DL157" i="2"/>
  <c r="DL273" i="2" s="1"/>
  <c r="DK157" i="2"/>
  <c r="DT156" i="2"/>
  <c r="DT272" i="2"/>
  <c r="DO154" i="2"/>
  <c r="DO272" i="2" s="1"/>
  <c r="DP154" i="2"/>
  <c r="DP272" i="2" s="1"/>
  <c r="DN154" i="2"/>
  <c r="DN272" i="2" s="1"/>
  <c r="BW157" i="2"/>
  <c r="DN155" i="2"/>
  <c r="DP155" i="2"/>
  <c r="DP273" i="2" s="1"/>
  <c r="DO155" i="2"/>
  <c r="BU158" i="2"/>
  <c r="BQ159" i="2"/>
  <c r="BR158" i="2"/>
  <c r="BW158" i="2" s="1"/>
  <c r="R158" i="2"/>
  <c r="DM158" i="2" s="1"/>
  <c r="N159" i="2"/>
  <c r="O158" i="2"/>
  <c r="EA137" i="2" l="1"/>
  <c r="DY138" i="2"/>
  <c r="DZ158" i="2"/>
  <c r="R159" i="2"/>
  <c r="DM159" i="2" s="1"/>
  <c r="DJ159" i="2"/>
  <c r="DL158" i="2"/>
  <c r="DK158" i="2"/>
  <c r="DP156" i="2"/>
  <c r="DO156" i="2"/>
  <c r="DN156" i="2"/>
  <c r="DT157" i="2"/>
  <c r="DO157" i="2" s="1"/>
  <c r="BQ160" i="2"/>
  <c r="BR159" i="2"/>
  <c r="BU159" i="2"/>
  <c r="T158" i="2"/>
  <c r="O159" i="2"/>
  <c r="T159" i="2" s="1"/>
  <c r="N160" i="2"/>
  <c r="DJ160" i="2" s="1"/>
  <c r="EA138" i="2" l="1"/>
  <c r="DY139" i="2"/>
  <c r="DZ159" i="2"/>
  <c r="DK159" i="2"/>
  <c r="DL159" i="2"/>
  <c r="DN157" i="2"/>
  <c r="BW159" i="2"/>
  <c r="DP157" i="2"/>
  <c r="DT158" i="2"/>
  <c r="BU160" i="2"/>
  <c r="BR160" i="2"/>
  <c r="BW160" i="2" s="1"/>
  <c r="BQ161" i="2"/>
  <c r="R160" i="2"/>
  <c r="DM160" i="2" s="1"/>
  <c r="N161" i="2"/>
  <c r="O160" i="2"/>
  <c r="T160" i="2" s="1"/>
  <c r="DY140" i="2" l="1"/>
  <c r="EA139" i="2"/>
  <c r="DZ160" i="2"/>
  <c r="DL160" i="2"/>
  <c r="DK160" i="2"/>
  <c r="R161" i="2"/>
  <c r="DM161" i="2" s="1"/>
  <c r="DJ161" i="2"/>
  <c r="DT159" i="2"/>
  <c r="DN158" i="2"/>
  <c r="DO158" i="2"/>
  <c r="DP158" i="2"/>
  <c r="BQ162" i="2"/>
  <c r="BR161" i="2"/>
  <c r="BW161" i="2" s="1"/>
  <c r="BU161" i="2"/>
  <c r="O161" i="2"/>
  <c r="T161" i="2" s="1"/>
  <c r="N162" i="2"/>
  <c r="DJ162" i="2" s="1"/>
  <c r="EA140" i="2" l="1"/>
  <c r="DY141" i="2"/>
  <c r="DZ161" i="2"/>
  <c r="DL161" i="2"/>
  <c r="DK161" i="2"/>
  <c r="DP159" i="2"/>
  <c r="DN159" i="2"/>
  <c r="DO159" i="2"/>
  <c r="DT160" i="2"/>
  <c r="DN160" i="2" s="1"/>
  <c r="BU162" i="2"/>
  <c r="BQ163" i="2"/>
  <c r="BR162" i="2"/>
  <c r="BW162" i="2" s="1"/>
  <c r="R162" i="2"/>
  <c r="DM162" i="2" s="1"/>
  <c r="N163" i="2"/>
  <c r="O162" i="2"/>
  <c r="T162" i="2" s="1"/>
  <c r="DY142" i="2" l="1"/>
  <c r="EA141" i="2"/>
  <c r="DZ162" i="2"/>
  <c r="R163" i="2"/>
  <c r="DM163" i="2" s="1"/>
  <c r="DJ163" i="2"/>
  <c r="DL162" i="2"/>
  <c r="DK162" i="2"/>
  <c r="DP160" i="2"/>
  <c r="DO160" i="2"/>
  <c r="DT161" i="2"/>
  <c r="BQ164" i="2"/>
  <c r="BR163" i="2"/>
  <c r="BW163" i="2" s="1"/>
  <c r="BU163" i="2"/>
  <c r="O163" i="2"/>
  <c r="T163" i="2" s="1"/>
  <c r="N164" i="2"/>
  <c r="EA142" i="2" l="1"/>
  <c r="EA271" i="2" s="1"/>
  <c r="DY271" i="2"/>
  <c r="DY143" i="2"/>
  <c r="DZ163" i="2"/>
  <c r="R164" i="2"/>
  <c r="DM164" i="2" s="1"/>
  <c r="DJ164" i="2"/>
  <c r="DK163" i="2"/>
  <c r="DL163" i="2"/>
  <c r="DN161" i="2"/>
  <c r="DO161" i="2"/>
  <c r="DP161" i="2"/>
  <c r="DT162" i="2"/>
  <c r="BU164" i="2"/>
  <c r="BR164" i="2"/>
  <c r="BW164" i="2" s="1"/>
  <c r="BQ165" i="2"/>
  <c r="N165" i="2"/>
  <c r="O164" i="2"/>
  <c r="T164" i="2" s="1"/>
  <c r="DY144" i="2" l="1"/>
  <c r="EA143" i="2"/>
  <c r="DZ164" i="2"/>
  <c r="R165" i="2"/>
  <c r="DM165" i="2" s="1"/>
  <c r="DJ165" i="2"/>
  <c r="DL164" i="2"/>
  <c r="DK164" i="2"/>
  <c r="DT163" i="2"/>
  <c r="DN162" i="2"/>
  <c r="DO162" i="2"/>
  <c r="DP162" i="2"/>
  <c r="BQ166" i="2"/>
  <c r="BQ273" i="2" s="1"/>
  <c r="BR165" i="2"/>
  <c r="BW165" i="2" s="1"/>
  <c r="BU165" i="2"/>
  <c r="O165" i="2"/>
  <c r="T165" i="2" s="1"/>
  <c r="N166" i="2"/>
  <c r="DJ166" i="2" s="1"/>
  <c r="DJ273" i="2" s="1"/>
  <c r="DY145" i="2" l="1"/>
  <c r="EA144" i="2"/>
  <c r="DZ165" i="2"/>
  <c r="DL165" i="2"/>
  <c r="DK165" i="2"/>
  <c r="DP163" i="2"/>
  <c r="DN163" i="2"/>
  <c r="DO163" i="2"/>
  <c r="DT164" i="2"/>
  <c r="BU166" i="2"/>
  <c r="BQ167" i="2"/>
  <c r="BR166" i="2"/>
  <c r="BR273" i="2" s="1"/>
  <c r="O53" i="5" s="1"/>
  <c r="O54" i="5" s="1"/>
  <c r="R166" i="2"/>
  <c r="N273" i="2"/>
  <c r="N167" i="2"/>
  <c r="DJ167" i="2" s="1"/>
  <c r="O166" i="2"/>
  <c r="DZ166" i="2" l="1"/>
  <c r="EA145" i="2"/>
  <c r="DY146" i="2"/>
  <c r="DZ273" i="2"/>
  <c r="R273" i="2"/>
  <c r="DM166" i="2"/>
  <c r="BW166" i="2"/>
  <c r="BW273" i="2" s="1"/>
  <c r="O52" i="4"/>
  <c r="BU273" i="2"/>
  <c r="DN164" i="2"/>
  <c r="DO164" i="2"/>
  <c r="DP164" i="2"/>
  <c r="BQ168" i="2"/>
  <c r="BR167" i="2"/>
  <c r="BU167" i="2"/>
  <c r="T166" i="2"/>
  <c r="T273" i="2" s="1"/>
  <c r="O273" i="2"/>
  <c r="R167" i="2"/>
  <c r="DM167" i="2" s="1"/>
  <c r="O167" i="2"/>
  <c r="N168" i="2"/>
  <c r="EA146" i="2" l="1"/>
  <c r="DY147" i="2"/>
  <c r="DZ167" i="2"/>
  <c r="DK167" i="2"/>
  <c r="DL167" i="2"/>
  <c r="DL166" i="2"/>
  <c r="DK166" i="2"/>
  <c r="DK273" i="2" s="1"/>
  <c r="DM273" i="2"/>
  <c r="R168" i="2"/>
  <c r="DM168" i="2" s="1"/>
  <c r="DJ168" i="2"/>
  <c r="DT165" i="2"/>
  <c r="DS273" i="2"/>
  <c r="BW167" i="2"/>
  <c r="O52" i="3"/>
  <c r="O53" i="3" s="1"/>
  <c r="O54" i="3" s="1"/>
  <c r="O53" i="4"/>
  <c r="O54" i="4" s="1"/>
  <c r="BU168" i="2"/>
  <c r="BR168" i="2"/>
  <c r="BW168" i="2" s="1"/>
  <c r="BQ169" i="2"/>
  <c r="T167" i="2"/>
  <c r="N169" i="2"/>
  <c r="O168" i="2"/>
  <c r="T168" i="2" s="1"/>
  <c r="EA147" i="2" l="1"/>
  <c r="DY148" i="2"/>
  <c r="DZ168" i="2"/>
  <c r="R169" i="2"/>
  <c r="DM169" i="2" s="1"/>
  <c r="DJ169" i="2"/>
  <c r="DL168" i="2"/>
  <c r="DK168" i="2"/>
  <c r="DT166" i="2"/>
  <c r="DN165" i="2"/>
  <c r="DO165" i="2"/>
  <c r="DP165" i="2"/>
  <c r="DT167" i="2"/>
  <c r="BQ170" i="2"/>
  <c r="BR169" i="2"/>
  <c r="BU169" i="2"/>
  <c r="O169" i="2"/>
  <c r="N170" i="2"/>
  <c r="DY149" i="2" l="1"/>
  <c r="EA148" i="2"/>
  <c r="DZ169" i="2"/>
  <c r="DL169" i="2"/>
  <c r="DK169" i="2"/>
  <c r="R170" i="2"/>
  <c r="DM170" i="2" s="1"/>
  <c r="DJ170" i="2"/>
  <c r="DT273" i="2"/>
  <c r="DP166" i="2"/>
  <c r="DN166" i="2"/>
  <c r="DN273" i="2" s="1"/>
  <c r="DO166" i="2"/>
  <c r="DO273" i="2" s="1"/>
  <c r="BW169" i="2"/>
  <c r="DT168" i="2"/>
  <c r="DN167" i="2"/>
  <c r="DP167" i="2"/>
  <c r="DO167" i="2"/>
  <c r="BU170" i="2"/>
  <c r="BQ171" i="2"/>
  <c r="BR170" i="2"/>
  <c r="T169" i="2"/>
  <c r="N171" i="2"/>
  <c r="O170" i="2"/>
  <c r="T170" i="2" s="1"/>
  <c r="EA149" i="2" l="1"/>
  <c r="DY150" i="2"/>
  <c r="DZ170" i="2"/>
  <c r="R171" i="2"/>
  <c r="DM171" i="2" s="1"/>
  <c r="DJ171" i="2"/>
  <c r="DL170" i="2"/>
  <c r="DK170" i="2"/>
  <c r="BW170" i="2"/>
  <c r="DT169" i="2"/>
  <c r="DN169" i="2" s="1"/>
  <c r="DN168" i="2"/>
  <c r="DP168" i="2"/>
  <c r="DO168" i="2"/>
  <c r="BQ172" i="2"/>
  <c r="BR171" i="2"/>
  <c r="BW171" i="2" s="1"/>
  <c r="BU171" i="2"/>
  <c r="O171" i="2"/>
  <c r="T171" i="2" s="1"/>
  <c r="N172" i="2"/>
  <c r="DJ172" i="2" s="1"/>
  <c r="DY151" i="2" l="1"/>
  <c r="EA150" i="2"/>
  <c r="DZ171" i="2"/>
  <c r="DK171" i="2"/>
  <c r="DL171" i="2"/>
  <c r="DT170" i="2"/>
  <c r="DP169" i="2"/>
  <c r="DO169" i="2"/>
  <c r="BU172" i="2"/>
  <c r="BR172" i="2"/>
  <c r="BW172" i="2" s="1"/>
  <c r="BQ173" i="2"/>
  <c r="R172" i="2"/>
  <c r="DM172" i="2" s="1"/>
  <c r="N173" i="2"/>
  <c r="O172" i="2"/>
  <c r="T172" i="2" s="1"/>
  <c r="EA151" i="2" l="1"/>
  <c r="DY152" i="2"/>
  <c r="DZ172" i="2"/>
  <c r="R173" i="2"/>
  <c r="DM173" i="2" s="1"/>
  <c r="DJ173" i="2"/>
  <c r="DL172" i="2"/>
  <c r="DK172" i="2"/>
  <c r="DN170" i="2"/>
  <c r="DP170" i="2"/>
  <c r="DO170" i="2"/>
  <c r="DT171" i="2"/>
  <c r="BQ174" i="2"/>
  <c r="BR173" i="2"/>
  <c r="BW173" i="2" s="1"/>
  <c r="BU173" i="2"/>
  <c r="O173" i="2"/>
  <c r="T173" i="2" s="1"/>
  <c r="N174" i="2"/>
  <c r="DY153" i="2" l="1"/>
  <c r="EA152" i="2"/>
  <c r="DZ173" i="2"/>
  <c r="R174" i="2"/>
  <c r="DM174" i="2" s="1"/>
  <c r="DJ174" i="2"/>
  <c r="DL173" i="2"/>
  <c r="DK173" i="2"/>
  <c r="DN171" i="2"/>
  <c r="DP171" i="2"/>
  <c r="DO171" i="2"/>
  <c r="DT172" i="2"/>
  <c r="BU174" i="2"/>
  <c r="BQ175" i="2"/>
  <c r="BR174" i="2"/>
  <c r="BW174" i="2" s="1"/>
  <c r="N175" i="2"/>
  <c r="O174" i="2"/>
  <c r="T174" i="2" s="1"/>
  <c r="EA153" i="2" l="1"/>
  <c r="DY154" i="2"/>
  <c r="DZ174" i="2"/>
  <c r="R175" i="2"/>
  <c r="DM175" i="2" s="1"/>
  <c r="DJ175" i="2"/>
  <c r="DL174" i="2"/>
  <c r="DK174" i="2"/>
  <c r="DN172" i="2"/>
  <c r="DP172" i="2"/>
  <c r="DO172" i="2"/>
  <c r="DT173" i="2"/>
  <c r="BQ176" i="2"/>
  <c r="BR175" i="2"/>
  <c r="BW175" i="2" s="1"/>
  <c r="BU175" i="2"/>
  <c r="O175" i="2"/>
  <c r="T175" i="2" s="1"/>
  <c r="N176" i="2"/>
  <c r="DY272" i="2" l="1"/>
  <c r="EA154" i="2"/>
  <c r="EA272" i="2" s="1"/>
  <c r="DY155" i="2"/>
  <c r="DZ175" i="2"/>
  <c r="R176" i="2"/>
  <c r="DM176" i="2" s="1"/>
  <c r="DJ176" i="2"/>
  <c r="DK175" i="2"/>
  <c r="DL175" i="2"/>
  <c r="DT174" i="2"/>
  <c r="DN173" i="2"/>
  <c r="DO173" i="2"/>
  <c r="DP173" i="2"/>
  <c r="BU176" i="2"/>
  <c r="BR176" i="2"/>
  <c r="BW176" i="2" s="1"/>
  <c r="BQ177" i="2"/>
  <c r="N177" i="2"/>
  <c r="O176" i="2"/>
  <c r="T176" i="2" s="1"/>
  <c r="EA155" i="2" l="1"/>
  <c r="DY156" i="2"/>
  <c r="DZ176" i="2"/>
  <c r="R177" i="2"/>
  <c r="DM177" i="2" s="1"/>
  <c r="DJ177" i="2"/>
  <c r="DL176" i="2"/>
  <c r="DK176" i="2"/>
  <c r="DP174" i="2"/>
  <c r="DN174" i="2"/>
  <c r="DO174" i="2"/>
  <c r="DT175" i="2"/>
  <c r="BQ178" i="2"/>
  <c r="BQ274" i="2" s="1"/>
  <c r="BR177" i="2"/>
  <c r="BW177" i="2" s="1"/>
  <c r="BU177" i="2"/>
  <c r="O177" i="2"/>
  <c r="T177" i="2" s="1"/>
  <c r="N178" i="2"/>
  <c r="DJ178" i="2" s="1"/>
  <c r="DJ274" i="2" s="1"/>
  <c r="EA156" i="2" l="1"/>
  <c r="DY157" i="2"/>
  <c r="DZ177" i="2"/>
  <c r="DL177" i="2"/>
  <c r="DK177" i="2"/>
  <c r="DN175" i="2"/>
  <c r="DO175" i="2"/>
  <c r="DP175" i="2"/>
  <c r="DT176" i="2"/>
  <c r="BU178" i="2"/>
  <c r="BQ179" i="2"/>
  <c r="BR178" i="2"/>
  <c r="BR274" i="2" s="1"/>
  <c r="P53" i="5" s="1"/>
  <c r="P54" i="5" s="1"/>
  <c r="R178" i="2"/>
  <c r="N274" i="2"/>
  <c r="N179" i="2"/>
  <c r="DJ179" i="2" s="1"/>
  <c r="O178" i="2"/>
  <c r="EA157" i="2" l="1"/>
  <c r="DY158" i="2"/>
  <c r="DZ178" i="2"/>
  <c r="DZ274" i="2" s="1"/>
  <c r="R274" i="2"/>
  <c r="DM178" i="2"/>
  <c r="BW178" i="2"/>
  <c r="BW274" i="2" s="1"/>
  <c r="P52" i="4"/>
  <c r="DS274" i="2"/>
  <c r="BU274" i="2"/>
  <c r="DN176" i="2"/>
  <c r="DP176" i="2"/>
  <c r="DO176" i="2"/>
  <c r="BQ180" i="2"/>
  <c r="BR179" i="2"/>
  <c r="BU179" i="2"/>
  <c r="R179" i="2"/>
  <c r="DM179" i="2" s="1"/>
  <c r="T178" i="2"/>
  <c r="T274" i="2" s="1"/>
  <c r="O274" i="2"/>
  <c r="O179" i="2"/>
  <c r="N180" i="2"/>
  <c r="EA158" i="2" l="1"/>
  <c r="DY159" i="2"/>
  <c r="DZ179" i="2"/>
  <c r="DK179" i="2"/>
  <c r="DL179" i="2"/>
  <c r="R180" i="2"/>
  <c r="DM180" i="2" s="1"/>
  <c r="DJ180" i="2"/>
  <c r="DL178" i="2"/>
  <c r="DL274" i="2" s="1"/>
  <c r="DK178" i="2"/>
  <c r="DK274" i="2" s="1"/>
  <c r="DM274" i="2"/>
  <c r="DT177" i="2"/>
  <c r="DN177" i="2" s="1"/>
  <c r="BW179" i="2"/>
  <c r="P52" i="3"/>
  <c r="P53" i="3" s="1"/>
  <c r="P54" i="3" s="1"/>
  <c r="P53" i="4"/>
  <c r="P54" i="4" s="1"/>
  <c r="BU180" i="2"/>
  <c r="BR180" i="2"/>
  <c r="BW180" i="2" s="1"/>
  <c r="BQ181" i="2"/>
  <c r="T179" i="2"/>
  <c r="N181" i="2"/>
  <c r="O180" i="2"/>
  <c r="T180" i="2" s="1"/>
  <c r="EA159" i="2" l="1"/>
  <c r="DY160" i="2"/>
  <c r="DZ180" i="2"/>
  <c r="R181" i="2"/>
  <c r="DM181" i="2" s="1"/>
  <c r="DJ181" i="2"/>
  <c r="DL180" i="2"/>
  <c r="DK180" i="2"/>
  <c r="DO177" i="2"/>
  <c r="DP177" i="2"/>
  <c r="DT179" i="2"/>
  <c r="DP179" i="2" s="1"/>
  <c r="DP275" i="2" s="1"/>
  <c r="DT178" i="2"/>
  <c r="BQ182" i="2"/>
  <c r="BR181" i="2"/>
  <c r="BW181" i="2" s="1"/>
  <c r="BU181" i="2"/>
  <c r="O181" i="2"/>
  <c r="T181" i="2" s="1"/>
  <c r="N182" i="2"/>
  <c r="DJ182" i="2" s="1"/>
  <c r="DY161" i="2" l="1"/>
  <c r="EA160" i="2"/>
  <c r="DZ181" i="2"/>
  <c r="DL181" i="2"/>
  <c r="DK181" i="2"/>
  <c r="DN179" i="2"/>
  <c r="DO179" i="2"/>
  <c r="DT180" i="2"/>
  <c r="DT274" i="2"/>
  <c r="DN178" i="2"/>
  <c r="DN274" i="2" s="1"/>
  <c r="DO178" i="2"/>
  <c r="DO274" i="2" s="1"/>
  <c r="DP178" i="2"/>
  <c r="DP274" i="2" s="1"/>
  <c r="BU182" i="2"/>
  <c r="BQ183" i="2"/>
  <c r="BR182" i="2"/>
  <c r="BW182" i="2" s="1"/>
  <c r="R182" i="2"/>
  <c r="DM182" i="2" s="1"/>
  <c r="N183" i="2"/>
  <c r="O182" i="2"/>
  <c r="T182" i="2" s="1"/>
  <c r="EA161" i="2" l="1"/>
  <c r="DY162" i="2"/>
  <c r="DZ182" i="2"/>
  <c r="R183" i="2"/>
  <c r="DM183" i="2" s="1"/>
  <c r="DJ183" i="2"/>
  <c r="DL182" i="2"/>
  <c r="DK182" i="2"/>
  <c r="DT181" i="2"/>
  <c r="DO181" i="2" s="1"/>
  <c r="DN180" i="2"/>
  <c r="DP180" i="2"/>
  <c r="DO180" i="2"/>
  <c r="DN181" i="2"/>
  <c r="BQ184" i="2"/>
  <c r="BR183" i="2"/>
  <c r="BW183" i="2" s="1"/>
  <c r="BU183" i="2"/>
  <c r="O183" i="2"/>
  <c r="T183" i="2" s="1"/>
  <c r="N184" i="2"/>
  <c r="DY163" i="2" l="1"/>
  <c r="EA162" i="2"/>
  <c r="DZ183" i="2"/>
  <c r="R184" i="2"/>
  <c r="DM184" i="2" s="1"/>
  <c r="DJ184" i="2"/>
  <c r="DK183" i="2"/>
  <c r="DL183" i="2"/>
  <c r="DP181" i="2"/>
  <c r="BU184" i="2"/>
  <c r="BR184" i="2"/>
  <c r="BW184" i="2" s="1"/>
  <c r="BQ185" i="2"/>
  <c r="N185" i="2"/>
  <c r="O184" i="2"/>
  <c r="EA163" i="2" l="1"/>
  <c r="DY164" i="2"/>
  <c r="DZ184" i="2"/>
  <c r="R185" i="2"/>
  <c r="DM185" i="2" s="1"/>
  <c r="DJ185" i="2"/>
  <c r="DL184" i="2"/>
  <c r="DK184" i="2"/>
  <c r="DT182" i="2"/>
  <c r="DT183" i="2"/>
  <c r="BQ186" i="2"/>
  <c r="BR185" i="2"/>
  <c r="BW185" i="2" s="1"/>
  <c r="BU185" i="2"/>
  <c r="T184" i="2"/>
  <c r="O185" i="2"/>
  <c r="T185" i="2" s="1"/>
  <c r="N186" i="2"/>
  <c r="DY165" i="2" l="1"/>
  <c r="EA164" i="2"/>
  <c r="DZ185" i="2"/>
  <c r="R186" i="2"/>
  <c r="DM186" i="2" s="1"/>
  <c r="DJ186" i="2"/>
  <c r="DL185" i="2"/>
  <c r="DK185" i="2"/>
  <c r="DT184" i="2"/>
  <c r="DO182" i="2"/>
  <c r="DN182" i="2"/>
  <c r="DP182" i="2"/>
  <c r="DN183" i="2"/>
  <c r="DO183" i="2"/>
  <c r="DP183" i="2"/>
  <c r="BU186" i="2"/>
  <c r="BQ187" i="2"/>
  <c r="BR186" i="2"/>
  <c r="BW186" i="2" s="1"/>
  <c r="N187" i="2"/>
  <c r="O186" i="2"/>
  <c r="T186" i="2" s="1"/>
  <c r="EA165" i="2" l="1"/>
  <c r="DY166" i="2"/>
  <c r="DZ186" i="2"/>
  <c r="R187" i="2"/>
  <c r="DM187" i="2" s="1"/>
  <c r="DJ187" i="2"/>
  <c r="DL186" i="2"/>
  <c r="DK186" i="2"/>
  <c r="DT185" i="2"/>
  <c r="DN184" i="2"/>
  <c r="DP184" i="2"/>
  <c r="DO184" i="2"/>
  <c r="BQ188" i="2"/>
  <c r="BR187" i="2"/>
  <c r="BW187" i="2" s="1"/>
  <c r="BU187" i="2"/>
  <c r="O187" i="2"/>
  <c r="T187" i="2" s="1"/>
  <c r="N188" i="2"/>
  <c r="DY273" i="2" l="1"/>
  <c r="DY167" i="2"/>
  <c r="EA166" i="2"/>
  <c r="EA273" i="2" s="1"/>
  <c r="DZ187" i="2"/>
  <c r="R188" i="2"/>
  <c r="DM188" i="2" s="1"/>
  <c r="DJ188" i="2"/>
  <c r="DK187" i="2"/>
  <c r="DL187" i="2"/>
  <c r="DP185" i="2"/>
  <c r="DO185" i="2"/>
  <c r="DN185" i="2"/>
  <c r="DT186" i="2"/>
  <c r="BU188" i="2"/>
  <c r="BR188" i="2"/>
  <c r="BW188" i="2" s="1"/>
  <c r="BQ189" i="2"/>
  <c r="N189" i="2"/>
  <c r="O188" i="2"/>
  <c r="T188" i="2" s="1"/>
  <c r="EA167" i="2" l="1"/>
  <c r="DY168" i="2"/>
  <c r="DZ188" i="2"/>
  <c r="R189" i="2"/>
  <c r="DM189" i="2" s="1"/>
  <c r="DJ189" i="2"/>
  <c r="DL188" i="2"/>
  <c r="DK188" i="2"/>
  <c r="DT187" i="2"/>
  <c r="DN186" i="2"/>
  <c r="DO186" i="2"/>
  <c r="DP186" i="2"/>
  <c r="BQ190" i="2"/>
  <c r="BQ275" i="2" s="1"/>
  <c r="BR189" i="2"/>
  <c r="BW189" i="2" s="1"/>
  <c r="BU189" i="2"/>
  <c r="O189" i="2"/>
  <c r="T189" i="2" s="1"/>
  <c r="N190" i="2"/>
  <c r="DJ190" i="2" s="1"/>
  <c r="DJ275" i="2" s="1"/>
  <c r="EA168" i="2" l="1"/>
  <c r="DY169" i="2"/>
  <c r="DZ189" i="2"/>
  <c r="DL189" i="2"/>
  <c r="DK189" i="2"/>
  <c r="DN187" i="2"/>
  <c r="DO187" i="2"/>
  <c r="DP187" i="2"/>
  <c r="DT188" i="2"/>
  <c r="DN188" i="2" s="1"/>
  <c r="BU190" i="2"/>
  <c r="BQ191" i="2"/>
  <c r="BR190" i="2"/>
  <c r="BR275" i="2" s="1"/>
  <c r="Q53" i="5" s="1"/>
  <c r="Q54" i="5" s="1"/>
  <c r="R190" i="2"/>
  <c r="N275" i="2"/>
  <c r="N191" i="2"/>
  <c r="DJ191" i="2" s="1"/>
  <c r="O190" i="2"/>
  <c r="EA169" i="2" l="1"/>
  <c r="DY170" i="2"/>
  <c r="DZ190" i="2"/>
  <c r="R275" i="2"/>
  <c r="DM190" i="2"/>
  <c r="DP188" i="2"/>
  <c r="DO188" i="2"/>
  <c r="DS275" i="2"/>
  <c r="BU275" i="2"/>
  <c r="BW190" i="2"/>
  <c r="BW275" i="2" s="1"/>
  <c r="Q52" i="4"/>
  <c r="DT189" i="2"/>
  <c r="BQ192" i="2"/>
  <c r="BR191" i="2"/>
  <c r="BU191" i="2"/>
  <c r="T190" i="2"/>
  <c r="T275" i="2" s="1"/>
  <c r="O275" i="2"/>
  <c r="R191" i="2"/>
  <c r="DM191" i="2" s="1"/>
  <c r="O191" i="2"/>
  <c r="N192" i="2"/>
  <c r="DY171" i="2" l="1"/>
  <c r="EA170" i="2"/>
  <c r="DZ191" i="2"/>
  <c r="DZ275" i="2"/>
  <c r="DL190" i="2"/>
  <c r="DL275" i="2" s="1"/>
  <c r="DK190" i="2"/>
  <c r="DK275" i="2" s="1"/>
  <c r="DM275" i="2"/>
  <c r="DK191" i="2"/>
  <c r="DL191" i="2"/>
  <c r="R192" i="2"/>
  <c r="DM192" i="2" s="1"/>
  <c r="DJ192" i="2"/>
  <c r="BW191" i="2"/>
  <c r="DN189" i="2"/>
  <c r="DO189" i="2"/>
  <c r="DP189" i="2"/>
  <c r="Q52" i="3"/>
  <c r="Q53" i="3" s="1"/>
  <c r="Q54" i="3" s="1"/>
  <c r="Q53" i="4"/>
  <c r="Q54" i="4" s="1"/>
  <c r="BU192" i="2"/>
  <c r="BR192" i="2"/>
  <c r="BW192" i="2" s="1"/>
  <c r="BQ193" i="2"/>
  <c r="T191" i="2"/>
  <c r="N193" i="2"/>
  <c r="DJ193" i="2" s="1"/>
  <c r="O192" i="2"/>
  <c r="T192" i="2" s="1"/>
  <c r="EA171" i="2" l="1"/>
  <c r="DY172" i="2"/>
  <c r="DZ192" i="2"/>
  <c r="DL192" i="2"/>
  <c r="DK192" i="2"/>
  <c r="DT191" i="2"/>
  <c r="DP191" i="2" s="1"/>
  <c r="DT190" i="2"/>
  <c r="DT275" i="2" s="1"/>
  <c r="BQ194" i="2"/>
  <c r="BR193" i="2"/>
  <c r="BU193" i="2"/>
  <c r="R193" i="2"/>
  <c r="DM193" i="2" s="1"/>
  <c r="O193" i="2"/>
  <c r="N194" i="2"/>
  <c r="DY173" i="2" l="1"/>
  <c r="EA172" i="2"/>
  <c r="DZ193" i="2"/>
  <c r="R194" i="2"/>
  <c r="DM194" i="2" s="1"/>
  <c r="DJ194" i="2"/>
  <c r="DL193" i="2"/>
  <c r="DK193" i="2"/>
  <c r="DT192" i="2"/>
  <c r="DN191" i="2"/>
  <c r="DP190" i="2"/>
  <c r="DO191" i="2"/>
  <c r="DN190" i="2"/>
  <c r="DN275" i="2" s="1"/>
  <c r="DO190" i="2"/>
  <c r="DO275" i="2" s="1"/>
  <c r="BW193" i="2"/>
  <c r="BU194" i="2"/>
  <c r="BQ195" i="2"/>
  <c r="BR194" i="2"/>
  <c r="BW194" i="2" s="1"/>
  <c r="T193" i="2"/>
  <c r="N195" i="2"/>
  <c r="DJ195" i="2" s="1"/>
  <c r="O194" i="2"/>
  <c r="T194" i="2" s="1"/>
  <c r="EA173" i="2" l="1"/>
  <c r="DY174" i="2"/>
  <c r="DZ194" i="2"/>
  <c r="DL194" i="2"/>
  <c r="DK194" i="2"/>
  <c r="DN192" i="2"/>
  <c r="DO192" i="2"/>
  <c r="DP192" i="2"/>
  <c r="DT193" i="2"/>
  <c r="DN193" i="2" s="1"/>
  <c r="BQ196" i="2"/>
  <c r="BR195" i="2"/>
  <c r="BW195" i="2" s="1"/>
  <c r="BU195" i="2"/>
  <c r="R195" i="2"/>
  <c r="DM195" i="2" s="1"/>
  <c r="O195" i="2"/>
  <c r="N196" i="2"/>
  <c r="EA174" i="2" l="1"/>
  <c r="DY175" i="2"/>
  <c r="DZ195" i="2"/>
  <c r="DK195" i="2"/>
  <c r="DL195" i="2"/>
  <c r="R196" i="2"/>
  <c r="DM196" i="2" s="1"/>
  <c r="DJ196" i="2"/>
  <c r="DP193" i="2"/>
  <c r="DO193" i="2"/>
  <c r="DT194" i="2"/>
  <c r="BU196" i="2"/>
  <c r="BR196" i="2"/>
  <c r="BW196" i="2" s="1"/>
  <c r="BQ197" i="2"/>
  <c r="BU197" i="2" s="1"/>
  <c r="T195" i="2"/>
  <c r="N197" i="2"/>
  <c r="DJ197" i="2" s="1"/>
  <c r="O196" i="2"/>
  <c r="T196" i="2" s="1"/>
  <c r="EA175" i="2" l="1"/>
  <c r="DY176" i="2"/>
  <c r="DZ196" i="2"/>
  <c r="DL196" i="2"/>
  <c r="DK196" i="2"/>
  <c r="DN194" i="2"/>
  <c r="DP194" i="2"/>
  <c r="DO194" i="2"/>
  <c r="DT195" i="2"/>
  <c r="BQ198" i="2"/>
  <c r="BR197" i="2"/>
  <c r="DT196" i="2"/>
  <c r="R197" i="2"/>
  <c r="DM197" i="2" s="1"/>
  <c r="O197" i="2"/>
  <c r="N198" i="2"/>
  <c r="DY177" i="2" l="1"/>
  <c r="EA176" i="2"/>
  <c r="DZ197" i="2"/>
  <c r="DL197" i="2"/>
  <c r="DK197" i="2"/>
  <c r="R198" i="2"/>
  <c r="DM198" i="2" s="1"/>
  <c r="DJ198" i="2"/>
  <c r="BW197" i="2"/>
  <c r="DN196" i="2"/>
  <c r="DP196" i="2"/>
  <c r="DO196" i="2"/>
  <c r="DN195" i="2"/>
  <c r="DO195" i="2"/>
  <c r="DP195" i="2"/>
  <c r="BU198" i="2"/>
  <c r="BQ199" i="2"/>
  <c r="BR198" i="2"/>
  <c r="BW198" i="2" s="1"/>
  <c r="T197" i="2"/>
  <c r="N199" i="2"/>
  <c r="DJ199" i="2" s="1"/>
  <c r="O198" i="2"/>
  <c r="T198" i="2" s="1"/>
  <c r="EA177" i="2" l="1"/>
  <c r="DY178" i="2"/>
  <c r="DZ198" i="2"/>
  <c r="DL198" i="2"/>
  <c r="DK198" i="2"/>
  <c r="DT197" i="2"/>
  <c r="BQ200" i="2"/>
  <c r="BR199" i="2"/>
  <c r="BW199" i="2" s="1"/>
  <c r="BU199" i="2"/>
  <c r="R199" i="2"/>
  <c r="DM199" i="2" s="1"/>
  <c r="O199" i="2"/>
  <c r="T199" i="2" s="1"/>
  <c r="N200" i="2"/>
  <c r="DY274" i="2" l="1"/>
  <c r="EA178" i="2"/>
  <c r="EA274" i="2" s="1"/>
  <c r="DY179" i="2"/>
  <c r="DZ199" i="2"/>
  <c r="DK199" i="2"/>
  <c r="DL199" i="2"/>
  <c r="R200" i="2"/>
  <c r="DM200" i="2" s="1"/>
  <c r="DJ200" i="2"/>
  <c r="DN197" i="2"/>
  <c r="DO197" i="2"/>
  <c r="DP197" i="2"/>
  <c r="DT198" i="2"/>
  <c r="BU200" i="2"/>
  <c r="BR200" i="2"/>
  <c r="BW200" i="2" s="1"/>
  <c r="BQ201" i="2"/>
  <c r="N201" i="2"/>
  <c r="O200" i="2"/>
  <c r="T200" i="2" s="1"/>
  <c r="EA179" i="2" l="1"/>
  <c r="DY180" i="2"/>
  <c r="DZ200" i="2"/>
  <c r="R201" i="2"/>
  <c r="DM201" i="2" s="1"/>
  <c r="DJ201" i="2"/>
  <c r="DL200" i="2"/>
  <c r="DK200" i="2"/>
  <c r="DT199" i="2"/>
  <c r="DN198" i="2"/>
  <c r="DO198" i="2"/>
  <c r="DP198" i="2"/>
  <c r="BQ202" i="2"/>
  <c r="BQ276" i="2" s="1"/>
  <c r="BR201" i="2"/>
  <c r="BW201" i="2" s="1"/>
  <c r="BU201" i="2"/>
  <c r="O201" i="2"/>
  <c r="T201" i="2" s="1"/>
  <c r="N202" i="2"/>
  <c r="DJ202" i="2" s="1"/>
  <c r="DJ276" i="2" s="1"/>
  <c r="DY181" i="2" l="1"/>
  <c r="EA180" i="2"/>
  <c r="DZ201" i="2"/>
  <c r="DL201" i="2"/>
  <c r="DK201" i="2"/>
  <c r="DT200" i="2"/>
  <c r="DN199" i="2"/>
  <c r="DP199" i="2"/>
  <c r="DO199" i="2"/>
  <c r="BU202" i="2"/>
  <c r="BQ203" i="2"/>
  <c r="BR202" i="2"/>
  <c r="BR276" i="2" s="1"/>
  <c r="R202" i="2"/>
  <c r="N276" i="2"/>
  <c r="N203" i="2"/>
  <c r="DJ203" i="2" s="1"/>
  <c r="O202" i="2"/>
  <c r="EA181" i="2" l="1"/>
  <c r="DY182" i="2"/>
  <c r="DZ202" i="2"/>
  <c r="R276" i="2"/>
  <c r="DM202" i="2"/>
  <c r="DP200" i="2"/>
  <c r="DN200" i="2"/>
  <c r="DO200" i="2"/>
  <c r="R53" i="5"/>
  <c r="R54" i="5" s="1"/>
  <c r="R59" i="5"/>
  <c r="R60" i="5" s="1"/>
  <c r="R61" i="5" s="1"/>
  <c r="BU276" i="2"/>
  <c r="BW202" i="2"/>
  <c r="BW276" i="2" s="1"/>
  <c r="R52" i="4"/>
  <c r="BQ204" i="2"/>
  <c r="BR203" i="2"/>
  <c r="BU203" i="2"/>
  <c r="T202" i="2"/>
  <c r="T276" i="2" s="1"/>
  <c r="O276" i="2"/>
  <c r="R203" i="2"/>
  <c r="DM203" i="2" s="1"/>
  <c r="O203" i="2"/>
  <c r="N204" i="2"/>
  <c r="DY183" i="2" l="1"/>
  <c r="EA182" i="2"/>
  <c r="DZ203" i="2"/>
  <c r="DZ276" i="2"/>
  <c r="DZ282" i="2" s="1"/>
  <c r="DL202" i="2"/>
  <c r="DL276" i="2" s="1"/>
  <c r="DK202" i="2"/>
  <c r="DK276" i="2" s="1"/>
  <c r="DM276" i="2"/>
  <c r="R204" i="2"/>
  <c r="DM204" i="2" s="1"/>
  <c r="DJ204" i="2"/>
  <c r="DK203" i="2"/>
  <c r="DL203" i="2"/>
  <c r="DL277" i="2" s="1"/>
  <c r="DT202" i="2"/>
  <c r="BW203" i="2"/>
  <c r="DT201" i="2"/>
  <c r="DS276" i="2"/>
  <c r="R52" i="3"/>
  <c r="R53" i="3" s="1"/>
  <c r="R54" i="3" s="1"/>
  <c r="BU204" i="2"/>
  <c r="BR204" i="2"/>
  <c r="BW204" i="2" s="1"/>
  <c r="BQ205" i="2"/>
  <c r="T203" i="2"/>
  <c r="N205" i="2"/>
  <c r="DJ205" i="2" s="1"/>
  <c r="O204" i="2"/>
  <c r="T204" i="2" s="1"/>
  <c r="EA183" i="2" l="1"/>
  <c r="DY184" i="2"/>
  <c r="DZ204" i="2"/>
  <c r="DL204" i="2"/>
  <c r="DK204" i="2"/>
  <c r="R59" i="3"/>
  <c r="R60" i="3" s="1"/>
  <c r="R61" i="3" s="1"/>
  <c r="DT276" i="2"/>
  <c r="BS206" i="2"/>
  <c r="BT206" i="2" s="1"/>
  <c r="BQ277" i="2"/>
  <c r="DP201" i="2"/>
  <c r="DN201" i="2"/>
  <c r="DO201" i="2"/>
  <c r="DN202" i="2"/>
  <c r="DP202" i="2"/>
  <c r="DP276" i="2" s="1"/>
  <c r="DO202" i="2"/>
  <c r="DT203" i="2"/>
  <c r="R53" i="4"/>
  <c r="R54" i="4" s="1"/>
  <c r="R59" i="4"/>
  <c r="R60" i="4" s="1"/>
  <c r="R61" i="4" s="1"/>
  <c r="BR205" i="2"/>
  <c r="BW205" i="2" s="1"/>
  <c r="BW277" i="2" s="1"/>
  <c r="BU205" i="2"/>
  <c r="O205" i="2"/>
  <c r="T205" i="2" s="1"/>
  <c r="T277" i="2" s="1"/>
  <c r="R205" i="2"/>
  <c r="DM205" i="2" s="1"/>
  <c r="P206" i="2"/>
  <c r="N277" i="2"/>
  <c r="DY185" i="2" l="1"/>
  <c r="EA184" i="2"/>
  <c r="DX206" i="2"/>
  <c r="R206" i="2"/>
  <c r="DZ205" i="2"/>
  <c r="DJ206" i="2"/>
  <c r="DB206" i="2"/>
  <c r="DL205" i="2"/>
  <c r="DK205" i="2"/>
  <c r="DF206" i="2"/>
  <c r="DT204" i="2"/>
  <c r="O277" i="2"/>
  <c r="S59" i="3" s="1"/>
  <c r="S60" i="3" s="1"/>
  <c r="S61" i="3" s="1"/>
  <c r="BR277" i="2"/>
  <c r="BS207" i="2"/>
  <c r="BU207" i="2" s="1"/>
  <c r="BU206" i="2"/>
  <c r="DO276" i="2"/>
  <c r="BV206" i="2"/>
  <c r="DN276" i="2"/>
  <c r="DN203" i="2"/>
  <c r="DO203" i="2"/>
  <c r="DP203" i="2"/>
  <c r="DP277" i="2" s="1"/>
  <c r="P207" i="2"/>
  <c r="Q206" i="2"/>
  <c r="EA185" i="2" l="1"/>
  <c r="DY186" i="2"/>
  <c r="DX207" i="2"/>
  <c r="R207" i="2"/>
  <c r="DZ206" i="2"/>
  <c r="DJ207" i="2"/>
  <c r="DB207" i="2"/>
  <c r="DM206" i="2"/>
  <c r="DE206" i="2"/>
  <c r="DI206" i="2"/>
  <c r="DF207" i="2"/>
  <c r="DN204" i="2"/>
  <c r="DP204" i="2"/>
  <c r="DO204" i="2"/>
  <c r="DQ206" i="2"/>
  <c r="S60" i="5"/>
  <c r="S61" i="5" s="1"/>
  <c r="BS208" i="2"/>
  <c r="BU208" i="2" s="1"/>
  <c r="BT207" i="2"/>
  <c r="BV207" i="2" s="1"/>
  <c r="S59" i="4"/>
  <c r="S60" i="4" s="1"/>
  <c r="S61" i="4" s="1"/>
  <c r="S206" i="2"/>
  <c r="DS206" i="2" s="1"/>
  <c r="Q207" i="2"/>
  <c r="S207" i="2" s="1"/>
  <c r="P208" i="2"/>
  <c r="DY187" i="2" l="1"/>
  <c r="EA186" i="2"/>
  <c r="DX208" i="2"/>
  <c r="R208" i="2"/>
  <c r="DZ207" i="2"/>
  <c r="DJ208" i="2"/>
  <c r="DB208" i="2"/>
  <c r="DK206" i="2"/>
  <c r="DL206" i="2"/>
  <c r="DM207" i="2"/>
  <c r="DE207" i="2"/>
  <c r="DD206" i="2"/>
  <c r="DC206" i="2"/>
  <c r="DF208" i="2"/>
  <c r="DH206" i="2"/>
  <c r="DG206" i="2"/>
  <c r="DQ207" i="2"/>
  <c r="DI207" i="2"/>
  <c r="BB206" i="2"/>
  <c r="BT208" i="2"/>
  <c r="BV208" i="2" s="1"/>
  <c r="BS209" i="2"/>
  <c r="BU209" i="2" s="1"/>
  <c r="DT205" i="2"/>
  <c r="P209" i="2"/>
  <c r="Q208" i="2"/>
  <c r="S208" i="2" s="1"/>
  <c r="DY188" i="2" l="1"/>
  <c r="EA187" i="2"/>
  <c r="DX209" i="2"/>
  <c r="R209" i="2"/>
  <c r="DS207" i="2"/>
  <c r="DT206" i="2" s="1"/>
  <c r="DN206" i="2" s="1"/>
  <c r="DV206" i="2"/>
  <c r="DZ208" i="2"/>
  <c r="DJ209" i="2"/>
  <c r="DB209" i="2"/>
  <c r="DC207" i="2"/>
  <c r="DD207" i="2"/>
  <c r="DL207" i="2"/>
  <c r="DK207" i="2"/>
  <c r="DM208" i="2"/>
  <c r="DE208" i="2"/>
  <c r="DF209" i="2"/>
  <c r="DH207" i="2"/>
  <c r="DG207" i="2"/>
  <c r="DQ208" i="2"/>
  <c r="DI208" i="2"/>
  <c r="BB207" i="2"/>
  <c r="BT209" i="2"/>
  <c r="BV209" i="2" s="1"/>
  <c r="BS210" i="2"/>
  <c r="BT210" i="2" s="1"/>
  <c r="DN205" i="2"/>
  <c r="DP205" i="2"/>
  <c r="DO205" i="2"/>
  <c r="P210" i="2"/>
  <c r="Q209" i="2"/>
  <c r="S209" i="2" s="1"/>
  <c r="DY189" i="2" l="1"/>
  <c r="EA188" i="2"/>
  <c r="DX210" i="2"/>
  <c r="R210" i="2"/>
  <c r="DZ209" i="2"/>
  <c r="DS208" i="2"/>
  <c r="DV207" i="2"/>
  <c r="DK208" i="2"/>
  <c r="DL208" i="2"/>
  <c r="DD208" i="2"/>
  <c r="DC208" i="2"/>
  <c r="DJ210" i="2"/>
  <c r="DB210" i="2"/>
  <c r="DM209" i="2"/>
  <c r="DE209" i="2"/>
  <c r="DF210" i="2"/>
  <c r="DG208" i="2"/>
  <c r="DH208" i="2"/>
  <c r="DO206" i="2"/>
  <c r="DP206" i="2"/>
  <c r="BB208" i="2"/>
  <c r="DT207" i="2"/>
  <c r="DO207" i="2" s="1"/>
  <c r="DQ209" i="2"/>
  <c r="DI209" i="2"/>
  <c r="BS211" i="2"/>
  <c r="BT211" i="2" s="1"/>
  <c r="BV211" i="2" s="1"/>
  <c r="BU210" i="2"/>
  <c r="BV210" i="2"/>
  <c r="P211" i="2"/>
  <c r="Q210" i="2"/>
  <c r="S210" i="2" s="1"/>
  <c r="DY190" i="2" l="1"/>
  <c r="EA189" i="2"/>
  <c r="DX211" i="2"/>
  <c r="R211" i="2"/>
  <c r="DS209" i="2"/>
  <c r="DV208" i="2"/>
  <c r="DZ210" i="2"/>
  <c r="DC209" i="2"/>
  <c r="DD209" i="2"/>
  <c r="DJ211" i="2"/>
  <c r="DB211" i="2"/>
  <c r="DM210" i="2"/>
  <c r="DE210" i="2"/>
  <c r="DL209" i="2"/>
  <c r="DK209" i="2"/>
  <c r="DF211" i="2"/>
  <c r="DH209" i="2"/>
  <c r="DG209" i="2"/>
  <c r="DP207" i="2"/>
  <c r="DN207" i="2"/>
  <c r="DQ210" i="2"/>
  <c r="DI210" i="2"/>
  <c r="DT208" i="2"/>
  <c r="BB209" i="2"/>
  <c r="BU211" i="2"/>
  <c r="BS212" i="2"/>
  <c r="BS213" i="2" s="1"/>
  <c r="Q211" i="2"/>
  <c r="S211" i="2" s="1"/>
  <c r="P212" i="2"/>
  <c r="DY191" i="2" l="1"/>
  <c r="DY275" i="2"/>
  <c r="EA190" i="2"/>
  <c r="EA275" i="2" s="1"/>
  <c r="DX212" i="2"/>
  <c r="R212" i="2"/>
  <c r="DZ211" i="2"/>
  <c r="DS210" i="2"/>
  <c r="DT209" i="2" s="1"/>
  <c r="DN209" i="2" s="1"/>
  <c r="DV209" i="2"/>
  <c r="DM211" i="2"/>
  <c r="DE211" i="2"/>
  <c r="DK210" i="2"/>
  <c r="DL210" i="2"/>
  <c r="DJ212" i="2"/>
  <c r="DB212" i="2"/>
  <c r="DD210" i="2"/>
  <c r="DC210" i="2"/>
  <c r="DF212" i="2"/>
  <c r="DH210" i="2"/>
  <c r="DG210" i="2"/>
  <c r="DQ211" i="2"/>
  <c r="DI211" i="2"/>
  <c r="BB210" i="2"/>
  <c r="DN208" i="2"/>
  <c r="DP208" i="2"/>
  <c r="DO208" i="2"/>
  <c r="BT212" i="2"/>
  <c r="BV212" i="2" s="1"/>
  <c r="BU212" i="2"/>
  <c r="BU213" i="2"/>
  <c r="BS214" i="2"/>
  <c r="BS277" i="2" s="1"/>
  <c r="BT213" i="2"/>
  <c r="BV213" i="2" s="1"/>
  <c r="Q212" i="2"/>
  <c r="S212" i="2" s="1"/>
  <c r="P213" i="2"/>
  <c r="EA191" i="2" l="1"/>
  <c r="DY192" i="2"/>
  <c r="DX213" i="2"/>
  <c r="R213" i="2"/>
  <c r="DS211" i="2"/>
  <c r="DT210" i="2" s="1"/>
  <c r="DP210" i="2" s="1"/>
  <c r="DV210" i="2"/>
  <c r="DZ212" i="2"/>
  <c r="DJ213" i="2"/>
  <c r="DB213" i="2"/>
  <c r="DM212" i="2"/>
  <c r="DE212" i="2"/>
  <c r="DC211" i="2"/>
  <c r="DD211" i="2"/>
  <c r="DL211" i="2"/>
  <c r="DK211" i="2"/>
  <c r="DH211" i="2"/>
  <c r="DG211" i="2"/>
  <c r="DF213" i="2"/>
  <c r="DO209" i="2"/>
  <c r="DP209" i="2"/>
  <c r="BB211" i="2"/>
  <c r="DQ212" i="2"/>
  <c r="DI212" i="2"/>
  <c r="BU214" i="2"/>
  <c r="BU277" i="2" s="1"/>
  <c r="BT214" i="2"/>
  <c r="BS215" i="2"/>
  <c r="P214" i="2"/>
  <c r="Q213" i="2"/>
  <c r="S213" i="2" s="1"/>
  <c r="DZ213" i="2" l="1"/>
  <c r="DY193" i="2"/>
  <c r="EA192" i="2"/>
  <c r="DX214" i="2"/>
  <c r="DX277" i="2" s="1"/>
  <c r="R214" i="2"/>
  <c r="DZ214" i="2" s="1"/>
  <c r="DS212" i="2"/>
  <c r="DV211" i="2"/>
  <c r="DD212" i="2"/>
  <c r="DC212" i="2"/>
  <c r="DJ214" i="2"/>
  <c r="DJ277" i="2" s="1"/>
  <c r="DB214" i="2"/>
  <c r="DB277" i="2" s="1"/>
  <c r="DM213" i="2"/>
  <c r="DE213" i="2"/>
  <c r="DK212" i="2"/>
  <c r="DL212" i="2"/>
  <c r="DF214" i="2"/>
  <c r="DF277" i="2" s="1"/>
  <c r="DG212" i="2"/>
  <c r="DH212" i="2"/>
  <c r="DN210" i="2"/>
  <c r="DT211" i="2"/>
  <c r="DN211" i="2" s="1"/>
  <c r="BB212" i="2"/>
  <c r="DO210" i="2"/>
  <c r="DQ213" i="2"/>
  <c r="DI213" i="2"/>
  <c r="BV214" i="2"/>
  <c r="BV277" i="2" s="1"/>
  <c r="BT277" i="2"/>
  <c r="BU215" i="2"/>
  <c r="BS216" i="2"/>
  <c r="BT215" i="2"/>
  <c r="P215" i="2"/>
  <c r="Q214" i="2"/>
  <c r="P277" i="2"/>
  <c r="DY194" i="2" l="1"/>
  <c r="EA193" i="2"/>
  <c r="DX215" i="2"/>
  <c r="R215" i="2"/>
  <c r="DZ215" i="2" s="1"/>
  <c r="DS213" i="2"/>
  <c r="DT212" i="2" s="1"/>
  <c r="DP212" i="2" s="1"/>
  <c r="DV212" i="2"/>
  <c r="DZ277" i="2"/>
  <c r="DM214" i="2"/>
  <c r="DM277" i="2" s="1"/>
  <c r="DE214" i="2"/>
  <c r="DE277" i="2" s="1"/>
  <c r="DL213" i="2"/>
  <c r="DK213" i="2"/>
  <c r="DC213" i="2"/>
  <c r="DD213" i="2"/>
  <c r="DJ215" i="2"/>
  <c r="DB215" i="2"/>
  <c r="DF215" i="2"/>
  <c r="DH213" i="2"/>
  <c r="DG213" i="2"/>
  <c r="DI214" i="2"/>
  <c r="DI277" i="2" s="1"/>
  <c r="DP211" i="2"/>
  <c r="DO211" i="2"/>
  <c r="BB213" i="2"/>
  <c r="DV213" i="2" s="1"/>
  <c r="S52" i="4"/>
  <c r="S53" i="5"/>
  <c r="S54" i="5" s="1"/>
  <c r="R277" i="2"/>
  <c r="DQ214" i="2"/>
  <c r="DQ277" i="2" s="1"/>
  <c r="BU216" i="2"/>
  <c r="BT216" i="2"/>
  <c r="BS217" i="2"/>
  <c r="S214" i="2"/>
  <c r="Q277" i="2"/>
  <c r="P216" i="2"/>
  <c r="Q215" i="2"/>
  <c r="EA194" i="2" l="1"/>
  <c r="DY195" i="2"/>
  <c r="DX216" i="2"/>
  <c r="R216" i="2"/>
  <c r="DZ216" i="2" s="1"/>
  <c r="DJ216" i="2"/>
  <c r="DB216" i="2"/>
  <c r="DM215" i="2"/>
  <c r="DE215" i="2"/>
  <c r="DK214" i="2"/>
  <c r="DK277" i="2" s="1"/>
  <c r="DL214" i="2"/>
  <c r="DD214" i="2"/>
  <c r="DC214" i="2"/>
  <c r="DC277" i="2" s="1"/>
  <c r="DG214" i="2"/>
  <c r="DG277" i="2" s="1"/>
  <c r="DH214" i="2"/>
  <c r="DF216" i="2"/>
  <c r="DS214" i="2"/>
  <c r="DS277" i="2" s="1"/>
  <c r="DO212" i="2"/>
  <c r="DN212" i="2"/>
  <c r="BB214" i="2"/>
  <c r="DV214" i="2" s="1"/>
  <c r="DV277" i="2" s="1"/>
  <c r="DQ215" i="2"/>
  <c r="DI215" i="2"/>
  <c r="S277" i="2"/>
  <c r="BU217" i="2"/>
  <c r="BS218" i="2"/>
  <c r="BT217" i="2"/>
  <c r="S52" i="3"/>
  <c r="S53" i="3" s="1"/>
  <c r="S54" i="3" s="1"/>
  <c r="S53" i="4"/>
  <c r="S54" i="4" s="1"/>
  <c r="S215" i="2"/>
  <c r="P217" i="2"/>
  <c r="Q216" i="2"/>
  <c r="S216" i="2" s="1"/>
  <c r="DY196" i="2" l="1"/>
  <c r="EA195" i="2"/>
  <c r="DX217" i="2"/>
  <c r="R217" i="2"/>
  <c r="DZ217" i="2" s="1"/>
  <c r="DJ217" i="2"/>
  <c r="DB217" i="2"/>
  <c r="DC215" i="2"/>
  <c r="DD215" i="2"/>
  <c r="DM216" i="2"/>
  <c r="DE216" i="2"/>
  <c r="DL215" i="2"/>
  <c r="DK215" i="2"/>
  <c r="DS215" i="2"/>
  <c r="DH215" i="2"/>
  <c r="DG215" i="2"/>
  <c r="DF217" i="2"/>
  <c r="DQ216" i="2"/>
  <c r="DI216" i="2"/>
  <c r="BB215" i="2"/>
  <c r="BB277" i="2"/>
  <c r="BD215" i="2"/>
  <c r="DT213" i="2"/>
  <c r="BU218" i="2"/>
  <c r="BT218" i="2"/>
  <c r="BS219" i="2"/>
  <c r="P218" i="2"/>
  <c r="Q217" i="2"/>
  <c r="S217" i="2" s="1"/>
  <c r="DY197" i="2" l="1"/>
  <c r="EA196" i="2"/>
  <c r="DX218" i="2"/>
  <c r="R218" i="2"/>
  <c r="DZ218" i="2" s="1"/>
  <c r="DS216" i="2"/>
  <c r="DV215" i="2"/>
  <c r="BD216" i="2"/>
  <c r="BV216" i="2" s="1"/>
  <c r="DJ218" i="2"/>
  <c r="DB218" i="2"/>
  <c r="DM217" i="2"/>
  <c r="DE217" i="2"/>
  <c r="DD216" i="2"/>
  <c r="DC216" i="2"/>
  <c r="DK216" i="2"/>
  <c r="DL216" i="2"/>
  <c r="DH216" i="2"/>
  <c r="DG216" i="2"/>
  <c r="DF218" i="2"/>
  <c r="DQ217" i="2"/>
  <c r="DI217" i="2"/>
  <c r="BB216" i="2"/>
  <c r="BW215" i="2"/>
  <c r="BV215" i="2"/>
  <c r="DN213" i="2"/>
  <c r="DP213" i="2"/>
  <c r="DO213" i="2"/>
  <c r="BU219" i="2"/>
  <c r="BS220" i="2"/>
  <c r="BT219" i="2"/>
  <c r="P219" i="2"/>
  <c r="Q218" i="2"/>
  <c r="S218" i="2" s="1"/>
  <c r="DY198" i="2" l="1"/>
  <c r="EA197" i="2"/>
  <c r="DX219" i="2"/>
  <c r="R219" i="2"/>
  <c r="DZ219" i="2" s="1"/>
  <c r="BW216" i="2"/>
  <c r="BH216" i="2"/>
  <c r="BM216" i="2" s="1"/>
  <c r="DS217" i="2"/>
  <c r="DV216" i="2"/>
  <c r="DL217" i="2"/>
  <c r="DK217" i="2"/>
  <c r="DJ219" i="2"/>
  <c r="DB219" i="2"/>
  <c r="BD217" i="2"/>
  <c r="BW217" i="2" s="1"/>
  <c r="DM218" i="2"/>
  <c r="DE218" i="2"/>
  <c r="DC217" i="2"/>
  <c r="DD217" i="2"/>
  <c r="DH217" i="2"/>
  <c r="DG217" i="2"/>
  <c r="DF219" i="2"/>
  <c r="BB217" i="2"/>
  <c r="BD218" i="2" s="1"/>
  <c r="DQ218" i="2"/>
  <c r="DI218" i="2"/>
  <c r="BH217" i="2"/>
  <c r="BM215" i="2"/>
  <c r="BU220" i="2"/>
  <c r="BT220" i="2"/>
  <c r="BS221" i="2"/>
  <c r="Q219" i="2"/>
  <c r="S219" i="2" s="1"/>
  <c r="P220" i="2"/>
  <c r="EA198" i="2" l="1"/>
  <c r="DY199" i="2"/>
  <c r="BV217" i="2"/>
  <c r="DX220" i="2"/>
  <c r="R220" i="2"/>
  <c r="DZ220" i="2" s="1"/>
  <c r="DS218" i="2"/>
  <c r="DV217" i="2"/>
  <c r="DJ220" i="2"/>
  <c r="DB220" i="2"/>
  <c r="DK218" i="2"/>
  <c r="DL218" i="2"/>
  <c r="DM219" i="2"/>
  <c r="DE219" i="2"/>
  <c r="DD218" i="2"/>
  <c r="DC218" i="2"/>
  <c r="DF220" i="2"/>
  <c r="DG218" i="2"/>
  <c r="DH218" i="2"/>
  <c r="DT215" i="2"/>
  <c r="DT214" i="2"/>
  <c r="BB218" i="2"/>
  <c r="BD219" i="2" s="1"/>
  <c r="DQ219" i="2"/>
  <c r="DI219" i="2"/>
  <c r="BM217" i="2"/>
  <c r="DT216" i="2" s="1"/>
  <c r="BH218" i="2"/>
  <c r="BW218" i="2"/>
  <c r="BV218" i="2"/>
  <c r="BN214" i="2"/>
  <c r="BN277" i="2" s="1"/>
  <c r="BN215" i="2"/>
  <c r="BU221" i="2"/>
  <c r="BS222" i="2"/>
  <c r="BU222" i="2" s="1"/>
  <c r="BT221" i="2"/>
  <c r="P221" i="2"/>
  <c r="Q220" i="2"/>
  <c r="S220" i="2" s="1"/>
  <c r="EA199" i="2" l="1"/>
  <c r="DY200" i="2"/>
  <c r="DX221" i="2"/>
  <c r="R221" i="2"/>
  <c r="DZ221" i="2" s="1"/>
  <c r="DS219" i="2"/>
  <c r="DV218" i="2"/>
  <c r="DL219" i="2"/>
  <c r="DK219" i="2"/>
  <c r="DJ221" i="2"/>
  <c r="DB221" i="2"/>
  <c r="DC219" i="2"/>
  <c r="DD219" i="2"/>
  <c r="DM220" i="2"/>
  <c r="DE220" i="2"/>
  <c r="DF221" i="2"/>
  <c r="DH219" i="2"/>
  <c r="DG219" i="2"/>
  <c r="DP216" i="2"/>
  <c r="DO216" i="2"/>
  <c r="DN216" i="2"/>
  <c r="DT277" i="2"/>
  <c r="DP214" i="2"/>
  <c r="DO214" i="2"/>
  <c r="DO277" i="2" s="1"/>
  <c r="DN214" i="2"/>
  <c r="DN277" i="2" s="1"/>
  <c r="BN216" i="2"/>
  <c r="DP215" i="2"/>
  <c r="DO215" i="2"/>
  <c r="DN215" i="2"/>
  <c r="DQ220" i="2"/>
  <c r="DI220" i="2"/>
  <c r="BB219" i="2"/>
  <c r="BM218" i="2"/>
  <c r="BH219" i="2"/>
  <c r="BW219" i="2"/>
  <c r="BV219" i="2"/>
  <c r="BT222" i="2"/>
  <c r="BS223" i="2"/>
  <c r="P222" i="2"/>
  <c r="Q221" i="2"/>
  <c r="S221" i="2" s="1"/>
  <c r="EA200" i="2" l="1"/>
  <c r="DY201" i="2"/>
  <c r="DX222" i="2"/>
  <c r="R222" i="2"/>
  <c r="DZ222" i="2" s="1"/>
  <c r="DS220" i="2"/>
  <c r="DV219" i="2"/>
  <c r="BD220" i="2"/>
  <c r="BW220" i="2" s="1"/>
  <c r="DJ222" i="2"/>
  <c r="DB222" i="2"/>
  <c r="DM221" i="2"/>
  <c r="DE221" i="2"/>
  <c r="DK220" i="2"/>
  <c r="DL220" i="2"/>
  <c r="DD220" i="2"/>
  <c r="DC220" i="2"/>
  <c r="DG220" i="2"/>
  <c r="DH220" i="2"/>
  <c r="DF222" i="2"/>
  <c r="DT217" i="2"/>
  <c r="BB220" i="2"/>
  <c r="DQ221" i="2"/>
  <c r="DI221" i="2"/>
  <c r="BM219" i="2"/>
  <c r="BN217" i="2"/>
  <c r="BU223" i="2"/>
  <c r="BS224" i="2"/>
  <c r="BT223" i="2"/>
  <c r="P223" i="2"/>
  <c r="Q222" i="2"/>
  <c r="S222" i="2" s="1"/>
  <c r="EA201" i="2" l="1"/>
  <c r="DY202" i="2"/>
  <c r="BV220" i="2"/>
  <c r="BH220" i="2"/>
  <c r="DX223" i="2"/>
  <c r="R223" i="2"/>
  <c r="DS221" i="2"/>
  <c r="DV220" i="2"/>
  <c r="DL221" i="2"/>
  <c r="DK221" i="2"/>
  <c r="DJ223" i="2"/>
  <c r="DB223" i="2"/>
  <c r="DM222" i="2"/>
  <c r="DE222" i="2"/>
  <c r="DC221" i="2"/>
  <c r="DD221" i="2"/>
  <c r="DH221" i="2"/>
  <c r="DG221" i="2"/>
  <c r="DF223" i="2"/>
  <c r="BD221" i="2"/>
  <c r="BV221" i="2" s="1"/>
  <c r="DN217" i="2"/>
  <c r="DO217" i="2"/>
  <c r="DP217" i="2"/>
  <c r="BN218" i="2"/>
  <c r="DQ222" i="2"/>
  <c r="DI222" i="2"/>
  <c r="BB221" i="2"/>
  <c r="BM220" i="2"/>
  <c r="BU224" i="2"/>
  <c r="BT224" i="2"/>
  <c r="BS225" i="2"/>
  <c r="DZ223" i="2"/>
  <c r="P224" i="2"/>
  <c r="Q223" i="2"/>
  <c r="S223" i="2" s="1"/>
  <c r="DY203" i="2" l="1"/>
  <c r="EA202" i="2"/>
  <c r="EA276" i="2" s="1"/>
  <c r="EA282" i="2" s="1"/>
  <c r="DY276" i="2"/>
  <c r="DY282" i="2" s="1"/>
  <c r="DX224" i="2"/>
  <c r="R224" i="2"/>
  <c r="DS222" i="2"/>
  <c r="DV221" i="2"/>
  <c r="BW221" i="2"/>
  <c r="BH221" i="2"/>
  <c r="BM221" i="2" s="1"/>
  <c r="DJ224" i="2"/>
  <c r="DB224" i="2"/>
  <c r="DE223" i="2"/>
  <c r="DM223" i="2"/>
  <c r="DK222" i="2"/>
  <c r="DL222" i="2"/>
  <c r="DD222" i="2"/>
  <c r="DC222" i="2"/>
  <c r="BD222" i="2"/>
  <c r="BH222" i="2" s="1"/>
  <c r="DF224" i="2"/>
  <c r="DH222" i="2"/>
  <c r="DG222" i="2"/>
  <c r="BN219" i="2"/>
  <c r="DT219" i="2"/>
  <c r="DT218" i="2"/>
  <c r="DQ223" i="2"/>
  <c r="DI223" i="2"/>
  <c r="BB222" i="2"/>
  <c r="BU225" i="2"/>
  <c r="BS226" i="2"/>
  <c r="BS278" i="2" s="1"/>
  <c r="BT225" i="2"/>
  <c r="DZ224" i="2"/>
  <c r="P225" i="2"/>
  <c r="Q224" i="2"/>
  <c r="S224" i="2" s="1"/>
  <c r="BV222" i="2" l="1"/>
  <c r="DY204" i="2"/>
  <c r="EA203" i="2"/>
  <c r="DX225" i="2"/>
  <c r="R225" i="2"/>
  <c r="DZ225" i="2" s="1"/>
  <c r="BW222" i="2"/>
  <c r="DS223" i="2"/>
  <c r="DV222" i="2"/>
  <c r="DM224" i="2"/>
  <c r="DE224" i="2"/>
  <c r="DC223" i="2"/>
  <c r="DD223" i="2"/>
  <c r="DJ225" i="2"/>
  <c r="DB225" i="2"/>
  <c r="BD223" i="2"/>
  <c r="BH223" i="2" s="1"/>
  <c r="DL223" i="2"/>
  <c r="DK223" i="2"/>
  <c r="DH223" i="2"/>
  <c r="DG223" i="2"/>
  <c r="DF225" i="2"/>
  <c r="DO218" i="2"/>
  <c r="DN218" i="2"/>
  <c r="DP218" i="2"/>
  <c r="DN219" i="2"/>
  <c r="DO219" i="2"/>
  <c r="DP219" i="2"/>
  <c r="DT220" i="2"/>
  <c r="DQ224" i="2"/>
  <c r="DI224" i="2"/>
  <c r="BB223" i="2"/>
  <c r="BM222" i="2"/>
  <c r="BN220" i="2"/>
  <c r="BU226" i="2"/>
  <c r="BU278" i="2" s="1"/>
  <c r="BT226" i="2"/>
  <c r="BS227" i="2"/>
  <c r="P226" i="2"/>
  <c r="Q225" i="2"/>
  <c r="S225" i="2" s="1"/>
  <c r="EA204" i="2" l="1"/>
  <c r="DY205" i="2"/>
  <c r="BV223" i="2"/>
  <c r="DX226" i="2"/>
  <c r="DX278" i="2" s="1"/>
  <c r="R226" i="2"/>
  <c r="DZ226" i="2" s="1"/>
  <c r="DS224" i="2"/>
  <c r="DV223" i="2"/>
  <c r="BW223" i="2"/>
  <c r="DJ226" i="2"/>
  <c r="DJ278" i="2" s="1"/>
  <c r="DB226" i="2"/>
  <c r="DM225" i="2"/>
  <c r="DE225" i="2"/>
  <c r="BD224" i="2"/>
  <c r="BH224" i="2" s="1"/>
  <c r="DD224" i="2"/>
  <c r="DC224" i="2"/>
  <c r="DK224" i="2"/>
  <c r="DL224" i="2"/>
  <c r="DB278" i="2"/>
  <c r="DF226" i="2"/>
  <c r="DF278" i="2" s="1"/>
  <c r="DG224" i="2"/>
  <c r="DH224" i="2"/>
  <c r="DO220" i="2"/>
  <c r="DN220" i="2"/>
  <c r="DP220" i="2"/>
  <c r="BN221" i="2"/>
  <c r="BB224" i="2"/>
  <c r="BD225" i="2" s="1"/>
  <c r="DQ225" i="2"/>
  <c r="DI225" i="2"/>
  <c r="BM223" i="2"/>
  <c r="BT278" i="2"/>
  <c r="BU227" i="2"/>
  <c r="BS228" i="2"/>
  <c r="BT227" i="2"/>
  <c r="P227" i="2"/>
  <c r="Q226" i="2"/>
  <c r="P278" i="2"/>
  <c r="EA205" i="2" l="1"/>
  <c r="DY206" i="2"/>
  <c r="BW224" i="2"/>
  <c r="DX227" i="2"/>
  <c r="R227" i="2"/>
  <c r="BV224" i="2"/>
  <c r="DZ278" i="2"/>
  <c r="DS225" i="2"/>
  <c r="DV224" i="2"/>
  <c r="DL225" i="2"/>
  <c r="DK225" i="2"/>
  <c r="DC225" i="2"/>
  <c r="DD225" i="2"/>
  <c r="DJ227" i="2"/>
  <c r="DB227" i="2"/>
  <c r="DM226" i="2"/>
  <c r="DM278" i="2" s="1"/>
  <c r="DE226" i="2"/>
  <c r="DE278" i="2" s="1"/>
  <c r="DF227" i="2"/>
  <c r="DI226" i="2"/>
  <c r="DI278" i="2" s="1"/>
  <c r="DH225" i="2"/>
  <c r="DG225" i="2"/>
  <c r="BN222" i="2"/>
  <c r="DT222" i="2"/>
  <c r="DT221" i="2"/>
  <c r="BB225" i="2"/>
  <c r="DV225" i="2" s="1"/>
  <c r="T52" i="4"/>
  <c r="BM224" i="2"/>
  <c r="BH225" i="2"/>
  <c r="BW225" i="2"/>
  <c r="BV225" i="2"/>
  <c r="R278" i="2"/>
  <c r="DQ226" i="2"/>
  <c r="DQ278" i="2" s="1"/>
  <c r="BU228" i="2"/>
  <c r="BT228" i="2"/>
  <c r="BS229" i="2"/>
  <c r="S226" i="2"/>
  <c r="Q278" i="2"/>
  <c r="DZ227" i="2"/>
  <c r="P228" i="2"/>
  <c r="Q227" i="2"/>
  <c r="EA206" i="2" l="1"/>
  <c r="DY207" i="2"/>
  <c r="DX228" i="2"/>
  <c r="R228" i="2"/>
  <c r="DZ228" i="2" s="1"/>
  <c r="BD226" i="2"/>
  <c r="BD278" i="2" s="1"/>
  <c r="DM227" i="2"/>
  <c r="DE227" i="2"/>
  <c r="DJ228" i="2"/>
  <c r="DB228" i="2"/>
  <c r="DD226" i="2"/>
  <c r="DD278" i="2" s="1"/>
  <c r="DC226" i="2"/>
  <c r="DC278" i="2" s="1"/>
  <c r="DK226" i="2"/>
  <c r="DK278" i="2" s="1"/>
  <c r="DL226" i="2"/>
  <c r="DL278" i="2" s="1"/>
  <c r="DF228" i="2"/>
  <c r="DH226" i="2"/>
  <c r="DH278" i="2" s="1"/>
  <c r="DG226" i="2"/>
  <c r="DS226" i="2"/>
  <c r="DP222" i="2"/>
  <c r="DO222" i="2"/>
  <c r="DN222" i="2"/>
  <c r="BN223" i="2"/>
  <c r="DN221" i="2"/>
  <c r="DP221" i="2"/>
  <c r="DO221" i="2"/>
  <c r="DT223" i="2"/>
  <c r="DQ227" i="2"/>
  <c r="DI227" i="2"/>
  <c r="DG278" i="2"/>
  <c r="BB226" i="2"/>
  <c r="DV226" i="2" s="1"/>
  <c r="BM225" i="2"/>
  <c r="S278" i="2"/>
  <c r="BU229" i="2"/>
  <c r="BS230" i="2"/>
  <c r="BT229" i="2"/>
  <c r="T52" i="3"/>
  <c r="T53" i="3" s="1"/>
  <c r="S227" i="2"/>
  <c r="P229" i="2"/>
  <c r="Q228" i="2"/>
  <c r="S228" i="2" s="1"/>
  <c r="BH226" i="2" l="1"/>
  <c r="BM226" i="2" s="1"/>
  <c r="DT225" i="2" s="1"/>
  <c r="EA207" i="2"/>
  <c r="DY208" i="2"/>
  <c r="DX229" i="2"/>
  <c r="R229" i="2"/>
  <c r="DZ229" i="2" s="1"/>
  <c r="BW226" i="2"/>
  <c r="BW278" i="2" s="1"/>
  <c r="BV226" i="2"/>
  <c r="BV278" i="2" s="1"/>
  <c r="DV278" i="2"/>
  <c r="DS227" i="2"/>
  <c r="DK227" i="2"/>
  <c r="DL227" i="2"/>
  <c r="DJ229" i="2"/>
  <c r="DB229" i="2"/>
  <c r="DC227" i="2"/>
  <c r="DD227" i="2"/>
  <c r="DM228" i="2"/>
  <c r="DE228" i="2"/>
  <c r="DH227" i="2"/>
  <c r="DG227" i="2"/>
  <c r="DF229" i="2"/>
  <c r="BN224" i="2"/>
  <c r="DP223" i="2"/>
  <c r="DO223" i="2"/>
  <c r="DN223" i="2"/>
  <c r="DT224" i="2"/>
  <c r="BB227" i="2"/>
  <c r="BB278" i="2"/>
  <c r="DQ228" i="2"/>
  <c r="DI228" i="2"/>
  <c r="T51" i="4"/>
  <c r="T54" i="4" s="1"/>
  <c r="BD227" i="2"/>
  <c r="BH278" i="2"/>
  <c r="BU230" i="2"/>
  <c r="BT230" i="2"/>
  <c r="BS231" i="2"/>
  <c r="P230" i="2"/>
  <c r="Q229" i="2"/>
  <c r="S229" i="2" s="1"/>
  <c r="DY209" i="2" l="1"/>
  <c r="EA208" i="2"/>
  <c r="DX230" i="2"/>
  <c r="R230" i="2"/>
  <c r="DZ230" i="2" s="1"/>
  <c r="DS228" i="2"/>
  <c r="DV227" i="2"/>
  <c r="BD228" i="2"/>
  <c r="BV228" i="2" s="1"/>
  <c r="DJ230" i="2"/>
  <c r="DB230" i="2"/>
  <c r="DK228" i="2"/>
  <c r="DL228" i="2"/>
  <c r="DM229" i="2"/>
  <c r="DE229" i="2"/>
  <c r="DD228" i="2"/>
  <c r="DC228" i="2"/>
  <c r="DG228" i="2"/>
  <c r="DH228" i="2"/>
  <c r="DF230" i="2"/>
  <c r="T53" i="4"/>
  <c r="DN224" i="2"/>
  <c r="DO224" i="2"/>
  <c r="DP224" i="2"/>
  <c r="DS278" i="2"/>
  <c r="BB228" i="2"/>
  <c r="DQ229" i="2"/>
  <c r="DI229" i="2"/>
  <c r="T54" i="5"/>
  <c r="T53" i="5"/>
  <c r="BN225" i="2"/>
  <c r="BM278" i="2"/>
  <c r="BH228" i="2"/>
  <c r="BH227" i="2"/>
  <c r="BW227" i="2"/>
  <c r="BV227" i="2"/>
  <c r="DN225" i="2"/>
  <c r="DP225" i="2"/>
  <c r="DO225" i="2"/>
  <c r="BU231" i="2"/>
  <c r="BS232" i="2"/>
  <c r="BT231" i="2"/>
  <c r="P231" i="2"/>
  <c r="Q230" i="2"/>
  <c r="S230" i="2" s="1"/>
  <c r="DY210" i="2" l="1"/>
  <c r="EA209" i="2"/>
  <c r="DX231" i="2"/>
  <c r="R231" i="2"/>
  <c r="DZ231" i="2" s="1"/>
  <c r="BW228" i="2"/>
  <c r="DS229" i="2"/>
  <c r="DV228" i="2"/>
  <c r="BD229" i="2"/>
  <c r="BW229" i="2" s="1"/>
  <c r="DM230" i="2"/>
  <c r="DE230" i="2"/>
  <c r="DC229" i="2"/>
  <c r="DD229" i="2"/>
  <c r="DJ231" i="2"/>
  <c r="DB231" i="2"/>
  <c r="DK229" i="2"/>
  <c r="DL229" i="2"/>
  <c r="DH229" i="2"/>
  <c r="DG229" i="2"/>
  <c r="DF231" i="2"/>
  <c r="DQ230" i="2"/>
  <c r="DI230" i="2"/>
  <c r="BB229" i="2"/>
  <c r="BM228" i="2"/>
  <c r="BH229" i="2"/>
  <c r="BM227" i="2"/>
  <c r="BU232" i="2"/>
  <c r="BT232" i="2"/>
  <c r="BS233" i="2"/>
  <c r="Q231" i="2"/>
  <c r="P232" i="2"/>
  <c r="DY211" i="2" l="1"/>
  <c r="EA210" i="2"/>
  <c r="BV229" i="2"/>
  <c r="DX232" i="2"/>
  <c r="R232" i="2"/>
  <c r="DZ232" i="2" s="1"/>
  <c r="DS230" i="2"/>
  <c r="DV229" i="2"/>
  <c r="DJ232" i="2"/>
  <c r="DB232" i="2"/>
  <c r="DK230" i="2"/>
  <c r="DL230" i="2"/>
  <c r="DD230" i="2"/>
  <c r="DC230" i="2"/>
  <c r="DM231" i="2"/>
  <c r="DE231" i="2"/>
  <c r="DG230" i="2"/>
  <c r="DH230" i="2"/>
  <c r="DF232" i="2"/>
  <c r="BD230" i="2"/>
  <c r="BH230" i="2" s="1"/>
  <c r="DT226" i="2"/>
  <c r="DT227" i="2"/>
  <c r="DQ231" i="2"/>
  <c r="DI231" i="2"/>
  <c r="BB230" i="2"/>
  <c r="DV230" i="2" s="1"/>
  <c r="BM229" i="2"/>
  <c r="BN227" i="2"/>
  <c r="BN226" i="2"/>
  <c r="BN278" i="2" s="1"/>
  <c r="BU233" i="2"/>
  <c r="BS234" i="2"/>
  <c r="BT233" i="2"/>
  <c r="S231" i="2"/>
  <c r="Q232" i="2"/>
  <c r="S232" i="2" s="1"/>
  <c r="P233" i="2"/>
  <c r="EA211" i="2" l="1"/>
  <c r="DY212" i="2"/>
  <c r="DX233" i="2"/>
  <c r="R233" i="2"/>
  <c r="DZ233" i="2" s="1"/>
  <c r="DJ233" i="2"/>
  <c r="DB233" i="2"/>
  <c r="DK231" i="2"/>
  <c r="DL231" i="2"/>
  <c r="BV230" i="2"/>
  <c r="DM232" i="2"/>
  <c r="DE232" i="2"/>
  <c r="DS231" i="2"/>
  <c r="DC231" i="2"/>
  <c r="DD231" i="2"/>
  <c r="BW230" i="2"/>
  <c r="DH231" i="2"/>
  <c r="DG231" i="2"/>
  <c r="DF233" i="2"/>
  <c r="BN228" i="2"/>
  <c r="DO227" i="2"/>
  <c r="DP227" i="2"/>
  <c r="DN227" i="2"/>
  <c r="DN226" i="2"/>
  <c r="DN278" i="2" s="1"/>
  <c r="DO226" i="2"/>
  <c r="DO278" i="2" s="1"/>
  <c r="DP226" i="2"/>
  <c r="DP278" i="2" s="1"/>
  <c r="DT278" i="2"/>
  <c r="BB231" i="2"/>
  <c r="DQ232" i="2"/>
  <c r="DI232" i="2"/>
  <c r="BM230" i="2"/>
  <c r="BD231" i="2"/>
  <c r="BU234" i="2"/>
  <c r="BT234" i="2"/>
  <c r="BS235" i="2"/>
  <c r="Q233" i="2"/>
  <c r="S233" i="2" s="1"/>
  <c r="P234" i="2"/>
  <c r="EA212" i="2" l="1"/>
  <c r="DY213" i="2"/>
  <c r="DX234" i="2"/>
  <c r="R234" i="2"/>
  <c r="DZ234" i="2" s="1"/>
  <c r="DS232" i="2"/>
  <c r="DV231" i="2"/>
  <c r="DD232" i="2"/>
  <c r="DC232" i="2"/>
  <c r="DM233" i="2"/>
  <c r="DE233" i="2"/>
  <c r="BD232" i="2"/>
  <c r="BV232" i="2" s="1"/>
  <c r="DJ234" i="2"/>
  <c r="DB234" i="2"/>
  <c r="DK232" i="2"/>
  <c r="DL232" i="2"/>
  <c r="DF234" i="2"/>
  <c r="DH232" i="2"/>
  <c r="DG232" i="2"/>
  <c r="BN229" i="2"/>
  <c r="DT229" i="2"/>
  <c r="DT228" i="2"/>
  <c r="DQ233" i="2"/>
  <c r="DI233" i="2"/>
  <c r="BB232" i="2"/>
  <c r="BH231" i="2"/>
  <c r="BW231" i="2"/>
  <c r="BV231" i="2"/>
  <c r="BU235" i="2"/>
  <c r="BS236" i="2"/>
  <c r="BT235" i="2"/>
  <c r="P235" i="2"/>
  <c r="Q234" i="2"/>
  <c r="S234" i="2" s="1"/>
  <c r="DY214" i="2" l="1"/>
  <c r="EA213" i="2"/>
  <c r="BH232" i="2"/>
  <c r="BM232" i="2" s="1"/>
  <c r="DX235" i="2"/>
  <c r="R235" i="2"/>
  <c r="DZ235" i="2" s="1"/>
  <c r="BW232" i="2"/>
  <c r="DS233" i="2"/>
  <c r="DV232" i="2"/>
  <c r="DJ235" i="2"/>
  <c r="DB235" i="2"/>
  <c r="DM234" i="2"/>
  <c r="DE234" i="2"/>
  <c r="BD233" i="2"/>
  <c r="BH233" i="2" s="1"/>
  <c r="DC233" i="2"/>
  <c r="DD233" i="2"/>
  <c r="DK233" i="2"/>
  <c r="DL233" i="2"/>
  <c r="DH233" i="2"/>
  <c r="DG233" i="2"/>
  <c r="DF235" i="2"/>
  <c r="DO229" i="2"/>
  <c r="DP229" i="2"/>
  <c r="DN229" i="2"/>
  <c r="DP228" i="2"/>
  <c r="DO228" i="2"/>
  <c r="DN228" i="2"/>
  <c r="DQ234" i="2"/>
  <c r="DI234" i="2"/>
  <c r="BB233" i="2"/>
  <c r="BM231" i="2"/>
  <c r="DT230" i="2" s="1"/>
  <c r="BU236" i="2"/>
  <c r="BT236" i="2"/>
  <c r="BS237" i="2"/>
  <c r="P236" i="2"/>
  <c r="Q235" i="2"/>
  <c r="S235" i="2" s="1"/>
  <c r="BW233" i="2" l="1"/>
  <c r="DY215" i="2"/>
  <c r="DY277" i="2"/>
  <c r="EA214" i="2"/>
  <c r="EA277" i="2" s="1"/>
  <c r="DX236" i="2"/>
  <c r="R236" i="2"/>
  <c r="BV233" i="2"/>
  <c r="DS234" i="2"/>
  <c r="DV233" i="2"/>
  <c r="DK234" i="2"/>
  <c r="DL234" i="2"/>
  <c r="DD234" i="2"/>
  <c r="DC234" i="2"/>
  <c r="DJ236" i="2"/>
  <c r="DB236" i="2"/>
  <c r="DM235" i="2"/>
  <c r="DE235" i="2"/>
  <c r="DF236" i="2"/>
  <c r="DG234" i="2"/>
  <c r="DH234" i="2"/>
  <c r="BD234" i="2"/>
  <c r="BH234" i="2" s="1"/>
  <c r="DP230" i="2"/>
  <c r="DO230" i="2"/>
  <c r="DN230" i="2"/>
  <c r="DT231" i="2"/>
  <c r="BB234" i="2"/>
  <c r="DQ235" i="2"/>
  <c r="DI235" i="2"/>
  <c r="BM233" i="2"/>
  <c r="BN230" i="2"/>
  <c r="BN231" i="2"/>
  <c r="BU237" i="2"/>
  <c r="BS238" i="2"/>
  <c r="BS279" i="2" s="1"/>
  <c r="BT237" i="2"/>
  <c r="DZ236" i="2"/>
  <c r="P237" i="2"/>
  <c r="Q236" i="2"/>
  <c r="S236" i="2" s="1"/>
  <c r="DY216" i="2" l="1"/>
  <c r="EA215" i="2"/>
  <c r="DX237" i="2"/>
  <c r="R237" i="2"/>
  <c r="BV234" i="2"/>
  <c r="DS235" i="2"/>
  <c r="DV234" i="2"/>
  <c r="BW234" i="2"/>
  <c r="DM236" i="2"/>
  <c r="DE236" i="2"/>
  <c r="DC235" i="2"/>
  <c r="DD235" i="2"/>
  <c r="DK235" i="2"/>
  <c r="DL235" i="2"/>
  <c r="DJ237" i="2"/>
  <c r="DB237" i="2"/>
  <c r="DH235" i="2"/>
  <c r="DG235" i="2"/>
  <c r="DF237" i="2"/>
  <c r="BD235" i="2"/>
  <c r="BW235" i="2" s="1"/>
  <c r="BN232" i="2"/>
  <c r="DN231" i="2"/>
  <c r="DP231" i="2"/>
  <c r="DO231" i="2"/>
  <c r="BB235" i="2"/>
  <c r="DQ236" i="2"/>
  <c r="DI236" i="2"/>
  <c r="BM234" i="2"/>
  <c r="BD236" i="2"/>
  <c r="BU238" i="2"/>
  <c r="BU279" i="2" s="1"/>
  <c r="BT238" i="2"/>
  <c r="BS239" i="2"/>
  <c r="DZ237" i="2"/>
  <c r="Q237" i="2"/>
  <c r="S237" i="2" s="1"/>
  <c r="P238" i="2"/>
  <c r="DY217" i="2" l="1"/>
  <c r="EA216" i="2"/>
  <c r="DX238" i="2"/>
  <c r="DX279" i="2" s="1"/>
  <c r="R238" i="2"/>
  <c r="DZ238" i="2" s="1"/>
  <c r="DS236" i="2"/>
  <c r="DV235" i="2"/>
  <c r="DJ238" i="2"/>
  <c r="DJ279" i="2" s="1"/>
  <c r="DB238" i="2"/>
  <c r="DB279" i="2" s="1"/>
  <c r="DK236" i="2"/>
  <c r="DL236" i="2"/>
  <c r="DD236" i="2"/>
  <c r="DC236" i="2"/>
  <c r="DM237" i="2"/>
  <c r="DE237" i="2"/>
  <c r="BH235" i="2"/>
  <c r="BM235" i="2" s="1"/>
  <c r="DT234" i="2" s="1"/>
  <c r="BV235" i="2"/>
  <c r="DG236" i="2"/>
  <c r="DH236" i="2"/>
  <c r="DF238" i="2"/>
  <c r="DF279" i="2" s="1"/>
  <c r="DT233" i="2"/>
  <c r="DT232" i="2"/>
  <c r="DQ237" i="2"/>
  <c r="DI237" i="2"/>
  <c r="BB236" i="2"/>
  <c r="BT279" i="2"/>
  <c r="BH236" i="2"/>
  <c r="BW236" i="2"/>
  <c r="BV236" i="2"/>
  <c r="BN233" i="2"/>
  <c r="BU239" i="2"/>
  <c r="BS240" i="2"/>
  <c r="BT239" i="2"/>
  <c r="P239" i="2"/>
  <c r="Q238" i="2"/>
  <c r="P279" i="2"/>
  <c r="EA217" i="2" l="1"/>
  <c r="DY218" i="2"/>
  <c r="DX239" i="2"/>
  <c r="R239" i="2"/>
  <c r="DZ239" i="2" s="1"/>
  <c r="DS237" i="2"/>
  <c r="DV236" i="2"/>
  <c r="DZ279" i="2"/>
  <c r="DC237" i="2"/>
  <c r="DD237" i="2"/>
  <c r="DJ239" i="2"/>
  <c r="DB239" i="2"/>
  <c r="DK237" i="2"/>
  <c r="DL237" i="2"/>
  <c r="DM238" i="2"/>
  <c r="DM279" i="2" s="1"/>
  <c r="DE238" i="2"/>
  <c r="DI238" i="2"/>
  <c r="DI279" i="2" s="1"/>
  <c r="DF239" i="2"/>
  <c r="DH237" i="2"/>
  <c r="DG237" i="2"/>
  <c r="BN234" i="2"/>
  <c r="DN234" i="2"/>
  <c r="DP234" i="2"/>
  <c r="DO234" i="2"/>
  <c r="DO232" i="2"/>
  <c r="DP232" i="2"/>
  <c r="DN232" i="2"/>
  <c r="DO233" i="2"/>
  <c r="DN233" i="2"/>
  <c r="DP233" i="2"/>
  <c r="BB237" i="2"/>
  <c r="DV237" i="2" s="1"/>
  <c r="BD237" i="2"/>
  <c r="BW237" i="2" s="1"/>
  <c r="U52" i="4"/>
  <c r="BM236" i="2"/>
  <c r="DT235" i="2" s="1"/>
  <c r="DP235" i="2" s="1"/>
  <c r="R279" i="2"/>
  <c r="DQ238" i="2"/>
  <c r="DQ279" i="2" s="1"/>
  <c r="BU240" i="2"/>
  <c r="BT240" i="2"/>
  <c r="BS241" i="2"/>
  <c r="S238" i="2"/>
  <c r="Q279" i="2"/>
  <c r="Q239" i="2"/>
  <c r="P240" i="2"/>
  <c r="EA218" i="2" l="1"/>
  <c r="DY219" i="2"/>
  <c r="DX240" i="2"/>
  <c r="R240" i="2"/>
  <c r="BH237" i="2"/>
  <c r="BM237" i="2" s="1"/>
  <c r="BV237" i="2"/>
  <c r="BD238" i="2"/>
  <c r="BH238" i="2" s="1"/>
  <c r="DJ240" i="2"/>
  <c r="DB240" i="2"/>
  <c r="DD238" i="2"/>
  <c r="DD279" i="2" s="1"/>
  <c r="DC238" i="2"/>
  <c r="DM239" i="2"/>
  <c r="DE239" i="2"/>
  <c r="DE279" i="2"/>
  <c r="DK238" i="2"/>
  <c r="DK279" i="2" s="1"/>
  <c r="DL238" i="2"/>
  <c r="DL279" i="2" s="1"/>
  <c r="DS238" i="2"/>
  <c r="DF240" i="2"/>
  <c r="DC279" i="2"/>
  <c r="DH238" i="2"/>
  <c r="DH279" i="2" s="1"/>
  <c r="DG238" i="2"/>
  <c r="DG279" i="2" s="1"/>
  <c r="DO235" i="2"/>
  <c r="DN235" i="2"/>
  <c r="DQ239" i="2"/>
  <c r="DI239" i="2"/>
  <c r="BB238" i="2"/>
  <c r="DV238" i="2" s="1"/>
  <c r="BD279" i="2"/>
  <c r="BN235" i="2"/>
  <c r="S279" i="2"/>
  <c r="BU241" i="2"/>
  <c r="BT241" i="2"/>
  <c r="BS242" i="2"/>
  <c r="U52" i="3"/>
  <c r="U53" i="3" s="1"/>
  <c r="DZ240" i="2"/>
  <c r="P241" i="2"/>
  <c r="R241" i="2" s="1"/>
  <c r="Q240" i="2"/>
  <c r="S240" i="2" s="1"/>
  <c r="S239" i="2"/>
  <c r="DY220" i="2" l="1"/>
  <c r="EA219" i="2"/>
  <c r="BV238" i="2"/>
  <c r="BV279" i="2" s="1"/>
  <c r="BW238" i="2"/>
  <c r="BW279" i="2" s="1"/>
  <c r="DX241" i="2"/>
  <c r="DV279" i="2"/>
  <c r="DE240" i="2"/>
  <c r="DM240" i="2"/>
  <c r="DK239" i="2"/>
  <c r="DL239" i="2"/>
  <c r="DC239" i="2"/>
  <c r="DD239" i="2"/>
  <c r="DJ241" i="2"/>
  <c r="DB241" i="2"/>
  <c r="DS239" i="2"/>
  <c r="DH239" i="2"/>
  <c r="DG239" i="2"/>
  <c r="DF241" i="2"/>
  <c r="BN236" i="2"/>
  <c r="DQ240" i="2"/>
  <c r="DI240" i="2"/>
  <c r="BB239" i="2"/>
  <c r="BD240" i="2" s="1"/>
  <c r="BB279" i="2"/>
  <c r="U51" i="4"/>
  <c r="U53" i="4" s="1"/>
  <c r="BD239" i="2"/>
  <c r="BM238" i="2"/>
  <c r="BH279" i="2"/>
  <c r="BU242" i="2"/>
  <c r="BT242" i="2"/>
  <c r="BS243" i="2"/>
  <c r="DZ241" i="2"/>
  <c r="Q241" i="2"/>
  <c r="P242" i="2"/>
  <c r="EA220" i="2" l="1"/>
  <c r="DY221" i="2"/>
  <c r="DX242" i="2"/>
  <c r="R242" i="2"/>
  <c r="DS240" i="2"/>
  <c r="DV239" i="2"/>
  <c r="DJ242" i="2"/>
  <c r="DB242" i="2"/>
  <c r="DD240" i="2"/>
  <c r="DC240" i="2"/>
  <c r="DK240" i="2"/>
  <c r="DL240" i="2"/>
  <c r="DE241" i="2"/>
  <c r="DM241" i="2"/>
  <c r="DG240" i="2"/>
  <c r="DH240" i="2"/>
  <c r="DF242" i="2"/>
  <c r="U54" i="4"/>
  <c r="DT237" i="2"/>
  <c r="DP237" i="2" s="1"/>
  <c r="DS279" i="2"/>
  <c r="DT236" i="2"/>
  <c r="DQ241" i="2"/>
  <c r="DI241" i="2"/>
  <c r="BB240" i="2"/>
  <c r="DV240" i="2" s="1"/>
  <c r="U54" i="5"/>
  <c r="U53" i="5"/>
  <c r="BN237" i="2"/>
  <c r="BM279" i="2"/>
  <c r="BH239" i="2"/>
  <c r="BW239" i="2"/>
  <c r="BV239" i="2"/>
  <c r="BH240" i="2"/>
  <c r="BW240" i="2"/>
  <c r="BV240" i="2"/>
  <c r="DN237" i="2"/>
  <c r="BU243" i="2"/>
  <c r="BS244" i="2"/>
  <c r="BT243" i="2"/>
  <c r="DZ242" i="2"/>
  <c r="P243" i="2"/>
  <c r="Q242" i="2"/>
  <c r="S242" i="2" s="1"/>
  <c r="S241" i="2"/>
  <c r="EA221" i="2" l="1"/>
  <c r="DY222" i="2"/>
  <c r="DO237" i="2"/>
  <c r="DX243" i="2"/>
  <c r="R243" i="2"/>
  <c r="DZ243" i="2" s="1"/>
  <c r="DK241" i="2"/>
  <c r="DL241" i="2"/>
  <c r="DJ243" i="2"/>
  <c r="DB243" i="2"/>
  <c r="DM242" i="2"/>
  <c r="DE242" i="2"/>
  <c r="DC241" i="2"/>
  <c r="DD241" i="2"/>
  <c r="DH241" i="2"/>
  <c r="DG241" i="2"/>
  <c r="DF243" i="2"/>
  <c r="DS241" i="2"/>
  <c r="DP236" i="2"/>
  <c r="DO236" i="2"/>
  <c r="DN236" i="2"/>
  <c r="DQ242" i="2"/>
  <c r="DI242" i="2"/>
  <c r="BB241" i="2"/>
  <c r="BM240" i="2"/>
  <c r="BM239" i="2"/>
  <c r="BD241" i="2"/>
  <c r="BU244" i="2"/>
  <c r="BS245" i="2"/>
  <c r="BT244" i="2"/>
  <c r="P244" i="2"/>
  <c r="Q243" i="2"/>
  <c r="DY223" i="2" l="1"/>
  <c r="EA222" i="2"/>
  <c r="DX244" i="2"/>
  <c r="R244" i="2"/>
  <c r="DZ244" i="2" s="1"/>
  <c r="DS242" i="2"/>
  <c r="DV241" i="2"/>
  <c r="BD242" i="2"/>
  <c r="BV242" i="2" s="1"/>
  <c r="DJ244" i="2"/>
  <c r="DB244" i="2"/>
  <c r="DD242" i="2"/>
  <c r="DC242" i="2"/>
  <c r="DM243" i="2"/>
  <c r="DE243" i="2"/>
  <c r="DK242" i="2"/>
  <c r="DL242" i="2"/>
  <c r="DG242" i="2"/>
  <c r="DH242" i="2"/>
  <c r="DF244" i="2"/>
  <c r="DT238" i="2"/>
  <c r="DT239" i="2"/>
  <c r="DQ243" i="2"/>
  <c r="DI243" i="2"/>
  <c r="BB242" i="2"/>
  <c r="DV242" i="2" s="1"/>
  <c r="BN239" i="2"/>
  <c r="BN238" i="2"/>
  <c r="BN279" i="2" s="1"/>
  <c r="BH241" i="2"/>
  <c r="BW241" i="2"/>
  <c r="BV241" i="2"/>
  <c r="BU245" i="2"/>
  <c r="BS246" i="2"/>
  <c r="BT245" i="2"/>
  <c r="Q244" i="2"/>
  <c r="S244" i="2" s="1"/>
  <c r="P245" i="2"/>
  <c r="S243" i="2"/>
  <c r="EA223" i="2" l="1"/>
  <c r="DY224" i="2"/>
  <c r="DX245" i="2"/>
  <c r="R245" i="2"/>
  <c r="DZ245" i="2" s="1"/>
  <c r="BW242" i="2"/>
  <c r="BH242" i="2"/>
  <c r="BM242" i="2" s="1"/>
  <c r="DJ245" i="2"/>
  <c r="DB245" i="2"/>
  <c r="DK243" i="2"/>
  <c r="DL243" i="2"/>
  <c r="DC243" i="2"/>
  <c r="DD243" i="2"/>
  <c r="DM244" i="2"/>
  <c r="DE244" i="2"/>
  <c r="DH243" i="2"/>
  <c r="DG243" i="2"/>
  <c r="DF245" i="2"/>
  <c r="DS243" i="2"/>
  <c r="DN239" i="2"/>
  <c r="DP239" i="2"/>
  <c r="DO239" i="2"/>
  <c r="DP238" i="2"/>
  <c r="DP279" i="2" s="1"/>
  <c r="DO238" i="2"/>
  <c r="DO279" i="2" s="1"/>
  <c r="DN238" i="2"/>
  <c r="DN279" i="2" s="1"/>
  <c r="DT279" i="2"/>
  <c r="BB243" i="2"/>
  <c r="BD244" i="2" s="1"/>
  <c r="DQ244" i="2"/>
  <c r="DI244" i="2"/>
  <c r="BD243" i="2"/>
  <c r="BM241" i="2"/>
  <c r="BU246" i="2"/>
  <c r="BT246" i="2"/>
  <c r="BS247" i="2"/>
  <c r="Q245" i="2"/>
  <c r="P246" i="2"/>
  <c r="DY225" i="2" l="1"/>
  <c r="EA224" i="2"/>
  <c r="DX246" i="2"/>
  <c r="R246" i="2"/>
  <c r="DZ246" i="2" s="1"/>
  <c r="DS244" i="2"/>
  <c r="DV243" i="2"/>
  <c r="DJ246" i="2"/>
  <c r="DB246" i="2"/>
  <c r="DD244" i="2"/>
  <c r="DC244" i="2"/>
  <c r="DK244" i="2"/>
  <c r="DL244" i="2"/>
  <c r="DM245" i="2"/>
  <c r="DE245" i="2"/>
  <c r="DF246" i="2"/>
  <c r="DG244" i="2"/>
  <c r="DH244" i="2"/>
  <c r="DT240" i="2"/>
  <c r="DT241" i="2"/>
  <c r="BB244" i="2"/>
  <c r="DV244" i="2" s="1"/>
  <c r="DQ245" i="2"/>
  <c r="DI245" i="2"/>
  <c r="BH244" i="2"/>
  <c r="BW244" i="2"/>
  <c r="BV244" i="2"/>
  <c r="BN241" i="2"/>
  <c r="BN240" i="2"/>
  <c r="BH243" i="2"/>
  <c r="BW243" i="2"/>
  <c r="BV243" i="2"/>
  <c r="BU247" i="2"/>
  <c r="BS248" i="2"/>
  <c r="BT247" i="2"/>
  <c r="Q246" i="2"/>
  <c r="S246" i="2" s="1"/>
  <c r="P247" i="2"/>
  <c r="S245" i="2"/>
  <c r="DX247" i="2" l="1"/>
  <c r="DY226" i="2"/>
  <c r="EA225" i="2"/>
  <c r="DM246" i="2"/>
  <c r="DE246" i="2"/>
  <c r="DK245" i="2"/>
  <c r="DL245" i="2"/>
  <c r="DC245" i="2"/>
  <c r="DD245" i="2"/>
  <c r="DJ247" i="2"/>
  <c r="DB247" i="2"/>
  <c r="DH245" i="2"/>
  <c r="DG245" i="2"/>
  <c r="DF247" i="2"/>
  <c r="DS245" i="2"/>
  <c r="DP241" i="2"/>
  <c r="DN241" i="2"/>
  <c r="DO241" i="2"/>
  <c r="DN240" i="2"/>
  <c r="DP240" i="2"/>
  <c r="DO240" i="2"/>
  <c r="BB245" i="2"/>
  <c r="BD246" i="2" s="1"/>
  <c r="DQ246" i="2"/>
  <c r="DI246" i="2"/>
  <c r="BM244" i="2"/>
  <c r="BD245" i="2"/>
  <c r="BM243" i="2"/>
  <c r="BU248" i="2"/>
  <c r="BT248" i="2"/>
  <c r="BS249" i="2"/>
  <c r="R247" i="2"/>
  <c r="DZ247" i="2" s="1"/>
  <c r="Q247" i="2"/>
  <c r="P248" i="2"/>
  <c r="DX248" i="2" s="1"/>
  <c r="DY227" i="2" l="1"/>
  <c r="EA226" i="2"/>
  <c r="EA278" i="2" s="1"/>
  <c r="DY278" i="2"/>
  <c r="DS246" i="2"/>
  <c r="DV245" i="2"/>
  <c r="DJ248" i="2"/>
  <c r="DB248" i="2"/>
  <c r="DD246" i="2"/>
  <c r="DD280" i="2" s="1"/>
  <c r="DC246" i="2"/>
  <c r="DM247" i="2"/>
  <c r="DE247" i="2"/>
  <c r="DK246" i="2"/>
  <c r="DL246" i="2"/>
  <c r="DL280" i="2" s="1"/>
  <c r="DF248" i="2"/>
  <c r="DH246" i="2"/>
  <c r="DH280" i="2" s="1"/>
  <c r="DG246" i="2"/>
  <c r="DT242" i="2"/>
  <c r="DT243" i="2"/>
  <c r="DQ247" i="2"/>
  <c r="DI247" i="2"/>
  <c r="BB246" i="2"/>
  <c r="DV246" i="2" s="1"/>
  <c r="BH245" i="2"/>
  <c r="BW245" i="2"/>
  <c r="BV245" i="2"/>
  <c r="BH246" i="2"/>
  <c r="BW246" i="2"/>
  <c r="BV246" i="2"/>
  <c r="BN243" i="2"/>
  <c r="BN242" i="2"/>
  <c r="BU249" i="2"/>
  <c r="BS250" i="2"/>
  <c r="BS280" i="2" s="1"/>
  <c r="BT249" i="2"/>
  <c r="R248" i="2"/>
  <c r="DZ248" i="2" s="1"/>
  <c r="P249" i="2"/>
  <c r="DX249" i="2" s="1"/>
  <c r="Q248" i="2"/>
  <c r="S248" i="2" s="1"/>
  <c r="S247" i="2"/>
  <c r="EA227" i="2" l="1"/>
  <c r="DY228" i="2"/>
  <c r="DK247" i="2"/>
  <c r="DL247" i="2"/>
  <c r="DC247" i="2"/>
  <c r="DD247" i="2"/>
  <c r="DJ249" i="2"/>
  <c r="DB249" i="2"/>
  <c r="DM248" i="2"/>
  <c r="DE248" i="2"/>
  <c r="DS247" i="2"/>
  <c r="DH247" i="2"/>
  <c r="DG247" i="2"/>
  <c r="DF249" i="2"/>
  <c r="DP243" i="2"/>
  <c r="DN243" i="2"/>
  <c r="DO243" i="2"/>
  <c r="DP242" i="2"/>
  <c r="DN242" i="2"/>
  <c r="DO242" i="2"/>
  <c r="DQ248" i="2"/>
  <c r="DI248" i="2"/>
  <c r="BB247" i="2"/>
  <c r="BD248" i="2" s="1"/>
  <c r="BM246" i="2"/>
  <c r="BD247" i="2"/>
  <c r="BM245" i="2"/>
  <c r="BU250" i="2"/>
  <c r="BU280" i="2" s="1"/>
  <c r="BT250" i="2"/>
  <c r="R249" i="2"/>
  <c r="DZ249" i="2" s="1"/>
  <c r="Q249" i="2"/>
  <c r="S249" i="2" s="1"/>
  <c r="P250" i="2"/>
  <c r="DX250" i="2" s="1"/>
  <c r="DX280" i="2" s="1"/>
  <c r="DY229" i="2" l="1"/>
  <c r="EA228" i="2"/>
  <c r="DS248" i="2"/>
  <c r="DV247" i="2"/>
  <c r="DM249" i="2"/>
  <c r="DE249" i="2"/>
  <c r="DK248" i="2"/>
  <c r="DL248" i="2"/>
  <c r="DD248" i="2"/>
  <c r="DC248" i="2"/>
  <c r="DJ250" i="2"/>
  <c r="DJ280" i="2" s="1"/>
  <c r="DB250" i="2"/>
  <c r="DG248" i="2"/>
  <c r="DH248" i="2"/>
  <c r="DF250" i="2"/>
  <c r="DF280" i="2" s="1"/>
  <c r="DB280" i="2"/>
  <c r="DT244" i="2"/>
  <c r="DT245" i="2"/>
  <c r="BB248" i="2"/>
  <c r="DQ249" i="2"/>
  <c r="DI249" i="2"/>
  <c r="BN245" i="2"/>
  <c r="BN244" i="2"/>
  <c r="BH248" i="2"/>
  <c r="BW248" i="2"/>
  <c r="BV248" i="2"/>
  <c r="BT280" i="2"/>
  <c r="BH247" i="2"/>
  <c r="BW247" i="2"/>
  <c r="BV247" i="2"/>
  <c r="R250" i="2"/>
  <c r="DZ250" i="2" s="1"/>
  <c r="DZ280" i="2" s="1"/>
  <c r="P251" i="2"/>
  <c r="Q251" i="2" s="1"/>
  <c r="Q250" i="2"/>
  <c r="P280" i="2"/>
  <c r="EA229" i="2" l="1"/>
  <c r="DY230" i="2"/>
  <c r="DS249" i="2"/>
  <c r="DV248" i="2"/>
  <c r="DM250" i="2"/>
  <c r="DM280" i="2" s="1"/>
  <c r="DE250" i="2"/>
  <c r="DE280" i="2" s="1"/>
  <c r="BD249" i="2"/>
  <c r="BV249" i="2" s="1"/>
  <c r="DC249" i="2"/>
  <c r="DD249" i="2"/>
  <c r="DK249" i="2"/>
  <c r="DL249" i="2"/>
  <c r="DH249" i="2"/>
  <c r="DG249" i="2"/>
  <c r="DI250" i="2"/>
  <c r="DO245" i="2"/>
  <c r="DN245" i="2"/>
  <c r="DP245" i="2"/>
  <c r="DO244" i="2"/>
  <c r="DP244" i="2"/>
  <c r="DN244" i="2"/>
  <c r="BB249" i="2"/>
  <c r="DV249" i="2" s="1"/>
  <c r="DI280" i="2"/>
  <c r="V52" i="4"/>
  <c r="BM248" i="2"/>
  <c r="BM247" i="2"/>
  <c r="R280" i="2"/>
  <c r="DQ250" i="2"/>
  <c r="DQ280" i="2" s="1"/>
  <c r="S250" i="2"/>
  <c r="Q280" i="2"/>
  <c r="EA230" i="2" l="1"/>
  <c r="DY231" i="2"/>
  <c r="BD250" i="2"/>
  <c r="BH250" i="2" s="1"/>
  <c r="BH249" i="2"/>
  <c r="BW249" i="2"/>
  <c r="DK250" i="2"/>
  <c r="DK280" i="2" s="1"/>
  <c r="DL250" i="2"/>
  <c r="DD250" i="2"/>
  <c r="DC250" i="2"/>
  <c r="DC280" i="2" s="1"/>
  <c r="DS250" i="2"/>
  <c r="DG250" i="2"/>
  <c r="DG280" i="2" s="1"/>
  <c r="DH250" i="2"/>
  <c r="DT246" i="2"/>
  <c r="DT247" i="2"/>
  <c r="BB250" i="2"/>
  <c r="BM249" i="2"/>
  <c r="BN247" i="2"/>
  <c r="BN246" i="2"/>
  <c r="S280" i="2"/>
  <c r="V52" i="3"/>
  <c r="V53" i="3" s="1"/>
  <c r="DY232" i="2" l="1"/>
  <c r="EA231" i="2"/>
  <c r="BV250" i="2"/>
  <c r="BV280" i="2" s="1"/>
  <c r="BD280" i="2"/>
  <c r="V51" i="4" s="1"/>
  <c r="V53" i="4" s="1"/>
  <c r="BW250" i="2"/>
  <c r="BW280" i="2" s="1"/>
  <c r="BB280" i="2"/>
  <c r="DV250" i="2"/>
  <c r="DO247" i="2"/>
  <c r="DP247" i="2"/>
  <c r="DN247" i="2"/>
  <c r="BN248" i="2"/>
  <c r="DP246" i="2"/>
  <c r="DP280" i="2" s="1"/>
  <c r="DN246" i="2"/>
  <c r="DO246" i="2"/>
  <c r="BM250" i="2"/>
  <c r="DT250" i="2" s="1"/>
  <c r="BH280" i="2"/>
  <c r="DY233" i="2" l="1"/>
  <c r="EA232" i="2"/>
  <c r="DV280" i="2"/>
  <c r="V54" i="4"/>
  <c r="DT249" i="2"/>
  <c r="DN249" i="2" s="1"/>
  <c r="DT248" i="2"/>
  <c r="DS280" i="2"/>
  <c r="V54" i="5"/>
  <c r="V53" i="5"/>
  <c r="BN249" i="2"/>
  <c r="BN250" i="2"/>
  <c r="BM280" i="2"/>
  <c r="DN250" i="2"/>
  <c r="DP250" i="2"/>
  <c r="DO250" i="2"/>
  <c r="DP249" i="2" l="1"/>
  <c r="EA233" i="2"/>
  <c r="DY234" i="2"/>
  <c r="DO249" i="2"/>
  <c r="DT280" i="2"/>
  <c r="DO248" i="2"/>
  <c r="DP248" i="2"/>
  <c r="DN248" i="2"/>
  <c r="DN280" i="2" s="1"/>
  <c r="BN280" i="2"/>
  <c r="EA234" i="2" l="1"/>
  <c r="DY235" i="2"/>
  <c r="DO280" i="2"/>
  <c r="DY236" i="2" l="1"/>
  <c r="EA235" i="2"/>
  <c r="EA236" i="2" l="1"/>
  <c r="DY237" i="2"/>
  <c r="DY238" i="2" l="1"/>
  <c r="EA237" i="2"/>
  <c r="DY279" i="2" l="1"/>
  <c r="EA238" i="2"/>
  <c r="EA279" i="2" s="1"/>
  <c r="DY239" i="2"/>
  <c r="DY240" i="2" l="1"/>
  <c r="EA239" i="2"/>
  <c r="EA240" i="2" l="1"/>
  <c r="DY241" i="2"/>
  <c r="DY242" i="2" l="1"/>
  <c r="EA241" i="2"/>
  <c r="DY243" i="2" l="1"/>
  <c r="EA242" i="2"/>
  <c r="DY244" i="2" l="1"/>
  <c r="EA243" i="2"/>
  <c r="DY245" i="2" l="1"/>
  <c r="EA244" i="2"/>
  <c r="DY246" i="2" l="1"/>
  <c r="EA245" i="2"/>
  <c r="DY247" i="2" l="1"/>
  <c r="EA246" i="2"/>
  <c r="DY248" i="2" l="1"/>
  <c r="EA247" i="2"/>
  <c r="DY249" i="2" l="1"/>
  <c r="EA248" i="2"/>
  <c r="DY250" i="2" l="1"/>
  <c r="EA249" i="2"/>
  <c r="EA250" i="2" l="1"/>
  <c r="EA280" i="2" s="1"/>
  <c r="DY280" i="2"/>
</calcChain>
</file>

<file path=xl/comments1.xml><?xml version="1.0" encoding="utf-8"?>
<comments xmlns="http://schemas.openxmlformats.org/spreadsheetml/2006/main">
  <authors>
    <author>Peter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Days here are ALL wekdays, INCLUDING Holidays, (so Dec can have up to 23 days).  There is no adjustment for EDFs, holiday factors, Day-of-Month, etc.</t>
        </r>
      </text>
    </comment>
  </commentList>
</comments>
</file>

<file path=xl/comments2.xml><?xml version="1.0" encoding="utf-8"?>
<comments xmlns="http://schemas.openxmlformats.org/spreadsheetml/2006/main">
  <authors>
    <author>Peter</author>
  </authors>
  <commentList>
    <comment ref="BD8" authorId="0">
      <text>
        <r>
          <rPr>
            <b/>
            <sz val="9"/>
            <color indexed="81"/>
            <rFont val="Tahoma"/>
            <family val="2"/>
          </rPr>
          <t>Peter:</t>
        </r>
        <r>
          <rPr>
            <sz val="9"/>
            <color indexed="81"/>
            <rFont val="Tahoma"/>
            <family val="2"/>
          </rPr>
          <t xml:space="preserve">
If you want to continue to treat retention &amp; attrition as though you operate under the NewYear formula or the YearEnd formula, then just change this value to either a "12" (NewYear) or a "0" (YearEnd).  By changing this value you change how much of the New Business is counted in the denominator - the higher the denominator, the lower the attrition rate.</t>
        </r>
      </text>
    </comment>
  </commentList>
</comments>
</file>

<file path=xl/sharedStrings.xml><?xml version="1.0" encoding="utf-8"?>
<sst xmlns="http://schemas.openxmlformats.org/spreadsheetml/2006/main" count="763" uniqueCount="200">
  <si>
    <t>XYZ Model:  Inputs</t>
  </si>
  <si>
    <t>Sales</t>
  </si>
  <si>
    <t>Customers</t>
  </si>
  <si>
    <t>No. of Days</t>
  </si>
  <si>
    <t>Normalization Factor</t>
  </si>
  <si>
    <t>Avg ('01-'16):</t>
  </si>
  <si>
    <t>Annual Totals</t>
  </si>
  <si>
    <t>Forecast Period</t>
  </si>
  <si>
    <t>A.  Actual &amp; Normalized Data</t>
  </si>
  <si>
    <t>B.  Seasonally-Adjusted Data</t>
  </si>
  <si>
    <t>C.  Estimated Trend</t>
  </si>
  <si>
    <t>D.  Forecasts</t>
  </si>
  <si>
    <t>E.  Other</t>
  </si>
  <si>
    <t>Actuals</t>
  </si>
  <si>
    <t>Adjust-ments</t>
  </si>
  <si>
    <t>Adjusted Actuals</t>
  </si>
  <si>
    <t>Normalization Factors</t>
  </si>
  <si>
    <t>Normalized Data</t>
  </si>
  <si>
    <t>Orig</t>
  </si>
  <si>
    <t>Revised</t>
  </si>
  <si>
    <t>In Use</t>
  </si>
  <si>
    <t>Seasonally-Adjusted: Monthly</t>
  </si>
  <si>
    <t>Seasonally-Adjusted: 3-Mo Avg</t>
  </si>
  <si>
    <t>Growth Rate</t>
  </si>
  <si>
    <t>1-Time Events</t>
  </si>
  <si>
    <t>Estimated Trend</t>
  </si>
  <si>
    <t>Estimated Trend Values</t>
  </si>
  <si>
    <t>Extrapolated Trend</t>
  </si>
  <si>
    <t>Extrapolated Trend Values (= Forecast)</t>
  </si>
  <si>
    <t>Estimated (&amp; Forecast) Trend</t>
  </si>
  <si>
    <t>Actual (&amp; Forecast) Values</t>
  </si>
  <si>
    <t>Estimate vs Actual: Diff</t>
  </si>
  <si>
    <t>Seasonal Factors</t>
  </si>
  <si>
    <t>Initial</t>
  </si>
  <si>
    <t>Growth-Adjusted</t>
  </si>
  <si>
    <t>In Use ("1" = Orig;  "2" = Revised) :</t>
  </si>
  <si>
    <t>Sales Trend</t>
  </si>
  <si>
    <t xml:space="preserve">   (1 = None; 2 = Final)</t>
  </si>
  <si>
    <t>Seasonal Factors In Use: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</si>
  <si>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</si>
  <si>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</si>
  <si>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</si>
  <si>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</si>
  <si>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</si>
  <si>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</si>
  <si>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</si>
  <si>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</si>
  <si>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</si>
  <si>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</si>
  <si>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</si>
  <si>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</si>
  <si>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Start</t>
  </si>
  <si>
    <t>Events</t>
  </si>
  <si>
    <t>Actuals vs Est by Year</t>
  </si>
  <si>
    <t>Actual</t>
  </si>
  <si>
    <t>Est</t>
  </si>
  <si>
    <t>Diff</t>
  </si>
  <si>
    <t>% Diff</t>
  </si>
  <si>
    <t>Unit:</t>
  </si>
  <si>
    <t>Total</t>
  </si>
  <si>
    <t>2000-16</t>
  </si>
  <si>
    <t>YTD</t>
  </si>
  <si>
    <t>Price Elasticity Calculation</t>
  </si>
  <si>
    <t>Use/Don't Use Price Change?</t>
  </si>
  <si>
    <t>Concurrent Events</t>
  </si>
  <si>
    <t>Use</t>
  </si>
  <si>
    <t>Don't Use</t>
  </si>
  <si>
    <t>Est Impact</t>
  </si>
  <si>
    <t>Price Change</t>
  </si>
  <si>
    <t>Internal</t>
  </si>
  <si>
    <t>Competitors</t>
  </si>
  <si>
    <t>External</t>
  </si>
  <si>
    <t>Description</t>
  </si>
  <si>
    <t>Use?</t>
  </si>
  <si>
    <t>Price Increase</t>
  </si>
  <si>
    <t>Price Cut</t>
  </si>
  <si>
    <t>9/11</t>
  </si>
  <si>
    <t>Marketing campaign</t>
  </si>
  <si>
    <t>???</t>
  </si>
  <si>
    <t>New product</t>
  </si>
  <si>
    <t>Financial crisis</t>
  </si>
  <si>
    <t>Major advertising</t>
  </si>
  <si>
    <t>Warm weather</t>
  </si>
  <si>
    <t>New Sales structure</t>
  </si>
  <si>
    <t>Mktg campaign (ABC)</t>
  </si>
  <si>
    <t>ABC price hike of 12%</t>
  </si>
  <si>
    <t>Other Info (e.g. Price Changes)</t>
  </si>
  <si>
    <t>Avg</t>
  </si>
  <si>
    <t>J</t>
  </si>
  <si>
    <t>F</t>
  </si>
  <si>
    <t>M</t>
  </si>
  <si>
    <t>A</t>
  </si>
  <si>
    <t>S</t>
  </si>
  <si>
    <t>O</t>
  </si>
  <si>
    <t>N</t>
  </si>
  <si>
    <t>D</t>
  </si>
  <si>
    <t>Growth-Adjusted Normalized Data: Factored</t>
  </si>
  <si>
    <t>Data Accepted?</t>
  </si>
  <si>
    <t>OK?</t>
  </si>
  <si>
    <t>Use Std Dev?</t>
  </si>
  <si>
    <t>Seasonal Factor Weights</t>
  </si>
  <si>
    <t>Growth Rate  (Monthly Basis)</t>
  </si>
  <si>
    <t>Cumulative Growth Rate</t>
  </si>
  <si>
    <t>% Difference from Average Growth Rate</t>
  </si>
  <si>
    <t>Growth-Adjusted Normalized Data</t>
  </si>
  <si>
    <t xml:space="preserve">Max Permitted Standard Deviations: </t>
  </si>
  <si>
    <t>Accepted Range</t>
  </si>
  <si>
    <t>Std Dev</t>
  </si>
  <si>
    <t>Low</t>
  </si>
  <si>
    <t>High</t>
  </si>
  <si>
    <t>Wtd Avg</t>
  </si>
  <si>
    <t>Attrition Rate</t>
  </si>
  <si>
    <t>Calculated Attrition</t>
  </si>
  <si>
    <t>Green</t>
  </si>
  <si>
    <t>Red</t>
  </si>
  <si>
    <t>New</t>
  </si>
  <si>
    <t>Attrits Based on Attr Rate Trend</t>
  </si>
  <si>
    <t>Minimum</t>
  </si>
  <si>
    <t>Gaining Accts</t>
  </si>
  <si>
    <t>Losing Accts</t>
  </si>
  <si>
    <t>New Business</t>
  </si>
  <si>
    <t>Orig Attr Rate</t>
  </si>
  <si>
    <t>Normalized Attrition</t>
  </si>
  <si>
    <t>Normalized Attrition Rate</t>
  </si>
  <si>
    <t>Final</t>
  </si>
  <si>
    <t>In Use ("1" = Orig;  "2" = Revised; "3" = Final) :</t>
  </si>
  <si>
    <t xml:space="preserve">   (1 = None; 2 = Revised; 3 = Final)</t>
  </si>
  <si>
    <t>Accounts</t>
  </si>
  <si>
    <t>Rev Attr Rate</t>
  </si>
  <si>
    <t>ANNUAL Attrition Rate</t>
  </si>
  <si>
    <t>2001-16</t>
  </si>
  <si>
    <t xml:space="preserve">New Bus Months: </t>
  </si>
  <si>
    <t>Attrition/Churn</t>
  </si>
  <si>
    <t>Rev Attrition</t>
  </si>
  <si>
    <t xml:space="preserve">   (1 = Orig; 2 = Revised; 3 = Final)</t>
  </si>
  <si>
    <t>Actuals vs Est by Year (000's)</t>
  </si>
  <si>
    <t>Attrits Based on Attr Rate Trend, 3-Mo Avg</t>
  </si>
  <si>
    <t>Normalized Sales</t>
  </si>
  <si>
    <t>F.  Sales vs Attrits Chart</t>
  </si>
  <si>
    <t>Seasonally-Adjusted</t>
  </si>
  <si>
    <t>Seas-Adj, 3-Mo Avg</t>
  </si>
  <si>
    <t>Trend</t>
  </si>
  <si>
    <t>Applying Attrition Rate</t>
  </si>
  <si>
    <t>G. Est Attrits w AR</t>
  </si>
  <si>
    <t>Average</t>
  </si>
  <si>
    <t>2001-16 Avg:</t>
  </si>
  <si>
    <t>Actuals vs Seas-Adj, 3-Mo Diff</t>
  </si>
  <si>
    <t>H.  Total Accounts</t>
  </si>
  <si>
    <t>Net Actuals</t>
  </si>
  <si>
    <t>01-16 Avg:</t>
  </si>
  <si>
    <t>Actuals vs Est by Yr (000's)</t>
  </si>
  <si>
    <t>Estimating Net Revenue Impact of Price Change</t>
  </si>
  <si>
    <t>Inputs</t>
  </si>
  <si>
    <t>Line #</t>
  </si>
  <si>
    <t>Proposed Price Change</t>
  </si>
  <si>
    <t>Price Elasticity: Sales</t>
  </si>
  <si>
    <t>Price Elasticity: Attrition</t>
  </si>
  <si>
    <t>Price Elasticity: "Price"</t>
  </si>
  <si>
    <t>Impact on</t>
  </si>
  <si>
    <t>Net Impact on Sales</t>
  </si>
  <si>
    <t>Notes</t>
  </si>
  <si>
    <t>Current Monthly Sales</t>
  </si>
  <si>
    <t>Net Impact on Sales (Monthly)</t>
  </si>
  <si>
    <t>= Line 5. x Line 6.</t>
  </si>
  <si>
    <t>Attrition</t>
  </si>
  <si>
    <t>Net Impact on Attrition</t>
  </si>
  <si>
    <t>Net Impact on Attrition (Monthly)</t>
  </si>
  <si>
    <t>Current Total Accounts</t>
  </si>
  <si>
    <t>Account Total as of March 2017</t>
  </si>
  <si>
    <t>Current Annual Attrition Rate</t>
  </si>
  <si>
    <t>Current Monthly Attrition Rate</t>
  </si>
  <si>
    <t>Net Impact on</t>
  </si>
  <si>
    <t>Total Accounts</t>
  </si>
  <si>
    <t>As % of Total Accounts</t>
  </si>
  <si>
    <t>= Line 9. / 12</t>
  </si>
  <si>
    <t>= Line 8. x Line 10.</t>
  </si>
  <si>
    <t>= Line 11. x Line 12.</t>
  </si>
  <si>
    <t>= Line 7. - Line 13.</t>
  </si>
  <si>
    <t>= Line 14. x 12</t>
  </si>
  <si>
    <t>= Line 15. / Line 12.</t>
  </si>
  <si>
    <t>Revenues</t>
  </si>
  <si>
    <t>Net Impact on Average Revenue</t>
  </si>
  <si>
    <t>Net Impact on Revenue</t>
  </si>
  <si>
    <t>= (1 + Line 16.) x (1 + Line 17.) - 1</t>
  </si>
  <si>
    <t>Change in Revenue as % of</t>
  </si>
  <si>
    <t xml:space="preserve">  Price Change</t>
  </si>
  <si>
    <t>= Line 18. / Line 1.</t>
  </si>
  <si>
    <t>= Line 1. x Line 2.   (= Price Change x Price Elas)</t>
  </si>
  <si>
    <t>= Line 1. x Line 3.   (= Price Change x Price Elas)</t>
  </si>
  <si>
    <t>= Line 1. x Line 4.   (= Price Change x Price Elas)</t>
  </si>
  <si>
    <t>Net Impact on Attrits (Monthly)</t>
  </si>
  <si>
    <t>Change in Total Accounts: Monthly</t>
  </si>
  <si>
    <t>Change in Total Accounts: Annual</t>
  </si>
  <si>
    <t>Seasonally-adjusted level, as of Mar 2017 (= Trend)</t>
  </si>
  <si>
    <t>"Old" State</t>
  </si>
  <si>
    <t>"New" State</t>
  </si>
  <si>
    <t>Before</t>
  </si>
  <si>
    <t>Price</t>
  </si>
  <si>
    <t>Revenue</t>
  </si>
  <si>
    <t>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</si>
</sst>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#,##0.0_);[Red]\(#,##0.0\)"/>
    <numFmt numFmtId="166" formatCode="0.000"/>
    <numFmt numFmtId="167" formatCode="#,##0.000_);[Red]\(#,##0.000\)"/>
    <numFmt numFmtId="168" formatCode="#,##0.0000_);[Red]\(#,##0.0000\)"/>
    <numFmt numFmtId="169" formatCode="0.0%"/>
    <numFmt numFmtId="170" formatCode="0.0"/>
    <numFmt numFmtId="171" formatCode="0.00000"/>
    <numFmt numFmtId="172" formatCode="#,##0.00000_);[Red]\(#,##0.00000\)"/>
  </numFmts>
  <fonts count="24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33CC"/>
      <name val="Arial"/>
      <family val="2"/>
    </font>
    <font>
      <sz val="8"/>
      <color rgb="FF0033CC"/>
      <name val="Arial"/>
      <family val="2"/>
    </font>
    <font>
      <u/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rgb="FF0033CC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33CC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7"/>
      <color theme="1"/>
      <name val="Arial"/>
      <family val="2"/>
    </font>
    <font>
      <b/>
      <u/>
      <sz val="8"/>
      <color theme="1"/>
      <name val="Arial"/>
      <family val="2"/>
    </font>
    <font>
      <u/>
      <sz val="8"/>
      <name val="Arial"/>
      <family val="2"/>
    </font>
    <font>
      <sz val="8"/>
      <color theme="1" tint="0.499984740745262"/>
      <name val="Arial"/>
      <family val="2"/>
    </font>
    <font>
      <b/>
      <sz val="10"/>
      <color theme="1"/>
      <name val="Arial"/>
      <family val="2"/>
    </font>
    <font>
      <sz val="8"/>
      <color theme="0" tint="-0.249977111117893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38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38" fontId="1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40" fontId="5" fillId="0" borderId="0" xfId="0" applyNumberFormat="1" applyFont="1" applyAlignment="1">
      <alignment horizontal="center"/>
    </xf>
    <xf numFmtId="40" fontId="1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0" fontId="5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1" fontId="12" fillId="4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1" fontId="2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169" fontId="1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38" fontId="0" fillId="6" borderId="1" xfId="0" applyNumberFormat="1" applyFill="1" applyBorder="1" applyAlignment="1">
      <alignment horizontal="center"/>
    </xf>
    <xf numFmtId="38" fontId="0" fillId="0" borderId="0" xfId="0" applyNumberFormat="1" applyFill="1" applyAlignment="1">
      <alignment horizontal="center"/>
    </xf>
    <xf numFmtId="38" fontId="10" fillId="5" borderId="1" xfId="0" applyNumberFormat="1" applyFont="1" applyFill="1" applyBorder="1" applyAlignment="1">
      <alignment horizontal="center"/>
    </xf>
    <xf numFmtId="0" fontId="17" fillId="0" borderId="0" xfId="0" applyFont="1" applyAlignment="1"/>
    <xf numFmtId="169" fontId="10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169" fontId="18" fillId="0" borderId="0" xfId="1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69" fontId="1" fillId="0" borderId="0" xfId="1" applyNumberFormat="1" applyFont="1" applyFill="1" applyBorder="1" applyAlignment="1">
      <alignment horizontal="center"/>
    </xf>
    <xf numFmtId="169" fontId="5" fillId="0" borderId="0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169" fontId="0" fillId="0" borderId="4" xfId="1" applyNumberFormat="1" applyFont="1" applyBorder="1" applyAlignment="1">
      <alignment horizontal="center"/>
    </xf>
    <xf numFmtId="169" fontId="0" fillId="0" borderId="3" xfId="1" applyNumberFormat="1" applyFon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" fontId="0" fillId="0" borderId="0" xfId="1" applyNumberFormat="1" applyFont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38" fontId="0" fillId="4" borderId="1" xfId="1" applyNumberFormat="1" applyFont="1" applyFill="1" applyBorder="1" applyAlignment="1">
      <alignment horizontal="center"/>
    </xf>
    <xf numFmtId="169" fontId="0" fillId="0" borderId="0" xfId="1" applyNumberFormat="1" applyFont="1" applyFill="1" applyAlignment="1">
      <alignment horizontal="center"/>
    </xf>
    <xf numFmtId="40" fontId="5" fillId="4" borderId="1" xfId="0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69" fontId="0" fillId="6" borderId="1" xfId="1" applyNumberFormat="1" applyFont="1" applyFill="1" applyBorder="1" applyAlignment="1">
      <alignment horizontal="center"/>
    </xf>
    <xf numFmtId="10" fontId="10" fillId="5" borderId="1" xfId="1" applyNumberFormat="1" applyFont="1" applyFill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10" fillId="5" borderId="1" xfId="1" applyNumberFormat="1" applyFont="1" applyFill="1" applyBorder="1" applyAlignment="1">
      <alignment horizontal="center"/>
    </xf>
    <xf numFmtId="38" fontId="0" fillId="0" borderId="0" xfId="1" applyNumberFormat="1" applyFont="1" applyAlignment="1">
      <alignment horizontal="center"/>
    </xf>
    <xf numFmtId="38" fontId="0" fillId="0" borderId="4" xfId="1" applyNumberFormat="1" applyFon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8" fontId="0" fillId="4" borderId="1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169" fontId="21" fillId="0" borderId="0" xfId="1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22" fillId="4" borderId="1" xfId="1" applyNumberFormat="1" applyFont="1" applyFill="1" applyBorder="1" applyAlignment="1">
      <alignment horizontal="center"/>
    </xf>
    <xf numFmtId="40" fontId="22" fillId="4" borderId="1" xfId="0" applyNumberFormat="1" applyFont="1" applyFill="1" applyBorder="1" applyAlignment="1">
      <alignment horizontal="center"/>
    </xf>
    <xf numFmtId="38" fontId="22" fillId="4" borderId="1" xfId="0" applyNumberFormat="1" applyFont="1" applyFill="1" applyBorder="1" applyAlignment="1">
      <alignment horizontal="center"/>
    </xf>
    <xf numFmtId="38" fontId="20" fillId="8" borderId="6" xfId="0" applyNumberFormat="1" applyFont="1" applyFill="1" applyBorder="1" applyAlignment="1">
      <alignment horizontal="center"/>
    </xf>
    <xf numFmtId="38" fontId="20" fillId="8" borderId="7" xfId="0" applyNumberFormat="1" applyFont="1" applyFill="1" applyBorder="1" applyAlignment="1">
      <alignment horizontal="center"/>
    </xf>
    <xf numFmtId="38" fontId="20" fillId="8" borderId="1" xfId="0" applyNumberFormat="1" applyFont="1" applyFill="1" applyBorder="1" applyAlignment="1">
      <alignment horizontal="center"/>
    </xf>
    <xf numFmtId="38" fontId="4" fillId="9" borderId="0" xfId="0" applyNumberFormat="1" applyFont="1" applyFill="1" applyAlignment="1"/>
    <xf numFmtId="38" fontId="22" fillId="9" borderId="0" xfId="0" applyNumberFormat="1" applyFont="1" applyFill="1" applyAlignment="1">
      <alignment horizontal="center"/>
    </xf>
    <xf numFmtId="38" fontId="22" fillId="9" borderId="0" xfId="0" applyNumberFormat="1" applyFont="1" applyFill="1" applyAlignment="1"/>
    <xf numFmtId="38" fontId="23" fillId="9" borderId="0" xfId="0" applyNumberFormat="1" applyFont="1" applyFill="1" applyAlignment="1">
      <alignment horizontal="center"/>
    </xf>
    <xf numFmtId="38" fontId="23" fillId="9" borderId="0" xfId="0" applyNumberFormat="1" applyFont="1" applyFill="1" applyAlignment="1"/>
    <xf numFmtId="169" fontId="22" fillId="9" borderId="1" xfId="1" applyNumberFormat="1" applyFont="1" applyFill="1" applyBorder="1" applyAlignment="1">
      <alignment horizontal="center"/>
    </xf>
    <xf numFmtId="169" fontId="22" fillId="9" borderId="5" xfId="1" applyNumberFormat="1" applyFont="1" applyFill="1" applyBorder="1" applyAlignment="1">
      <alignment horizontal="center"/>
    </xf>
    <xf numFmtId="38" fontId="22" fillId="9" borderId="0" xfId="0" quotePrefix="1" applyNumberFormat="1" applyFont="1" applyFill="1" applyAlignment="1"/>
    <xf numFmtId="38" fontId="22" fillId="9" borderId="4" xfId="0" applyNumberFormat="1" applyFont="1" applyFill="1" applyBorder="1" applyAlignment="1">
      <alignment horizontal="center"/>
    </xf>
    <xf numFmtId="10" fontId="22" fillId="9" borderId="4" xfId="1" applyNumberFormat="1" applyFont="1" applyFill="1" applyBorder="1" applyAlignment="1">
      <alignment horizontal="center"/>
    </xf>
    <xf numFmtId="38" fontId="22" fillId="9" borderId="5" xfId="0" applyNumberFormat="1" applyFont="1" applyFill="1" applyBorder="1" applyAlignment="1">
      <alignment horizontal="center"/>
    </xf>
    <xf numFmtId="169" fontId="20" fillId="9" borderId="1" xfId="1" applyNumberFormat="1" applyFont="1" applyFill="1" applyBorder="1" applyAlignment="1">
      <alignment horizontal="center"/>
    </xf>
    <xf numFmtId="164" fontId="22" fillId="9" borderId="0" xfId="0" applyNumberFormat="1" applyFont="1" applyFill="1" applyAlignment="1"/>
    <xf numFmtId="169" fontId="22" fillId="5" borderId="1" xfId="1" applyNumberFormat="1" applyFont="1" applyFill="1" applyBorder="1" applyAlignment="1">
      <alignment horizontal="center"/>
    </xf>
    <xf numFmtId="40" fontId="22" fillId="5" borderId="1" xfId="0" applyNumberFormat="1" applyFont="1" applyFill="1" applyBorder="1" applyAlignment="1">
      <alignment horizontal="center"/>
    </xf>
    <xf numFmtId="6" fontId="22" fillId="9" borderId="0" xfId="0" applyNumberFormat="1" applyFont="1" applyFill="1" applyAlignment="1">
      <alignment horizontal="center"/>
    </xf>
    <xf numFmtId="8" fontId="23" fillId="9" borderId="0" xfId="0" applyNumberFormat="1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98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theme="0" tint="-0.24994659260841701"/>
      </font>
      <numFmt numFmtId="6" formatCode="#,##0_);[Red]\(#,##0\)"/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numFmt numFmtId="169" formatCode="0.0%"/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169" formatCode="0.0%"/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  <dxf>
      <font>
        <color theme="0" tint="-0.24994659260841701"/>
      </font>
      <numFmt numFmtId="6" formatCode="#,##0_);[Red]\(#,##0\)"/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99"/>
      <color rgb="FF00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ysClr val="windowText" lastClr="000000"/>
                </a:solidFill>
              </a:defRPr>
            </a:pPr>
            <a:r>
              <a:rPr lang="en-US" sz="2400">
                <a:solidFill>
                  <a:sysClr val="windowText" lastClr="000000"/>
                </a:solidFill>
              </a:rPr>
              <a:t>Price Elasticity Estimate</a:t>
            </a:r>
          </a:p>
        </c:rich>
      </c:tx>
      <c:layout>
        <c:manualLayout>
          <c:xMode val="edge"/>
          <c:yMode val="edge"/>
          <c:x val="0.26147325334333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42857142857142"/>
          <c:y val="9.58830146231721E-2"/>
          <c:w val="0.83813538932633425"/>
          <c:h val="0.80029746281714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Calc!$AH$10</c:f>
              <c:strCache>
                <c:ptCount val="1"/>
                <c:pt idx="0">
                  <c:v>Price Increase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33CC"/>
              </a:solidFill>
            </c:spPr>
          </c:marker>
          <c:trendline>
            <c:spPr>
              <a:ln w="25400">
                <a:solidFill>
                  <a:srgbClr val="0033CC"/>
                </a:solidFill>
                <a:prstDash val="sysDash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5.9592394700662417E-2"/>
                  <c:y val="2.2848081489813772E-2"/>
                </c:manualLayout>
              </c:layout>
              <c:numFmt formatCode="#,##0.00" sourceLinked="0"/>
              <c:spPr>
                <a:ln>
                  <a:solidFill>
                    <a:srgbClr val="0033CC"/>
                  </a:solidFill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rgbClr val="0033CC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Calc!$AH$11:$AH$251</c:f>
              <c:numCache>
                <c:formatCode>0.0%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0.14000000000000001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0.12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0.04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0.1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0.03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7.0000000000000007E-2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Calc!$AL$11:$AL$251</c:f>
              <c:numCache>
                <c:formatCode>0.0%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-0.105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-0.03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-8.5000000000000006E-2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-0.02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-7.8E-2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-1.2999999999999999E-2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-0.05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Calc!$AI$10</c:f>
              <c:strCache>
                <c:ptCount val="1"/>
                <c:pt idx="0">
                  <c:v>Price Cut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</c:spPr>
          </c:marker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6496062992125985"/>
                  <c:y val="-0.16129968128983876"/>
                </c:manualLayout>
              </c:layout>
              <c:numFmt formatCode="#,##0.00" sourceLinked="0"/>
              <c:spPr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Calc!$AI$11:$AI$251</c:f>
              <c:numCache>
                <c:formatCode>0.0%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-0.1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-0.06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-2.5000000000000001E-2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xVal>
          <c:yVal>
            <c:numRef>
              <c:f>Calc!$AM$11:$AM$251</c:f>
              <c:numCache>
                <c:formatCode>0.0%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6.2E-2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89952"/>
        <c:axId val="58592256"/>
      </c:scatterChart>
      <c:valAx>
        <c:axId val="58589952"/>
        <c:scaling>
          <c:orientation val="minMax"/>
          <c:max val="0.15000000000000002"/>
          <c:min val="-0.15000000000000002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Impact</a:t>
                </a:r>
              </a:p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(Change in Sales)</a:t>
                </a:r>
              </a:p>
            </c:rich>
          </c:tx>
          <c:layout>
            <c:manualLayout>
              <c:xMode val="edge"/>
              <c:yMode val="edge"/>
              <c:x val="0.40996547306586678"/>
              <c:y val="0.91800587426571678"/>
            </c:manualLayout>
          </c:layout>
          <c:overlay val="0"/>
        </c:title>
        <c:numFmt formatCode="0.0%;[Red]\ \-0.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592256"/>
        <c:crosses val="autoZero"/>
        <c:crossBetween val="midCat"/>
      </c:valAx>
      <c:valAx>
        <c:axId val="58592256"/>
        <c:scaling>
          <c:orientation val="minMax"/>
          <c:max val="0.1500000000000000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Price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Change</a:t>
                </a:r>
              </a:p>
            </c:rich>
          </c:tx>
          <c:layout>
            <c:manualLayout>
              <c:xMode val="edge"/>
              <c:yMode val="edge"/>
              <c:x val="4.5634920634920638E-4"/>
              <c:y val="0.43732142857142858"/>
            </c:manualLayout>
          </c:layout>
          <c:overlay val="0"/>
        </c:title>
        <c:numFmt formatCode="0.0%;[Red]\ \-0.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589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21914448193976"/>
          <c:y val="0.11871859767529058"/>
          <c:w val="0.28845347456567927"/>
          <c:h val="0.1627265341832270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33CC"/>
                </a:solidFill>
              </a:defRPr>
            </a:pPr>
            <a:r>
              <a:rPr lang="en-US" sz="1000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0.147402610857853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0.13926427263202629"/>
          <c:w val="0.86734492029959676"/>
          <c:h val="0.74534804203211291"/>
        </c:manualLayout>
      </c:layout>
      <c:lineChart>
        <c:grouping val="standard"/>
        <c:varyColors val="0"/>
        <c:ser>
          <c:idx val="0"/>
          <c:order val="0"/>
          <c:tx>
            <c:strRef>
              <c:f>AttrRateTrend!$C$200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AttrRateTrend!$C$201:$C$212</c:f>
              <c:numCache>
                <c:formatCode>0.00</c:formatCode>
                <c:ptCount val="12"/>
                <c:pt idx="0">
                  <c:v>1.0640788460281427</c:v>
                </c:pt>
                <c:pt idx="1">
                  <c:v>1.0560718407615501</c:v>
                </c:pt>
                <c:pt idx="2">
                  <c:v>1.0615592422526736</c:v>
                </c:pt>
                <c:pt idx="3">
                  <c:v>1.0226316758588527</c:v>
                </c:pt>
                <c:pt idx="4">
                  <c:v>1.0106685143318053</c:v>
                </c:pt>
                <c:pt idx="5">
                  <c:v>0.93664588727510179</c:v>
                </c:pt>
                <c:pt idx="6">
                  <c:v>0.91821513950281253</c:v>
                </c:pt>
                <c:pt idx="7">
                  <c:v>0.93690929317479121</c:v>
                </c:pt>
                <c:pt idx="8">
                  <c:v>0.94529213766415487</c:v>
                </c:pt>
                <c:pt idx="9">
                  <c:v>0.97399925918607311</c:v>
                </c:pt>
                <c:pt idx="10">
                  <c:v>1.0320518821600924</c:v>
                </c:pt>
                <c:pt idx="11">
                  <c:v>1.04187628180395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AttrRateTrend!$D$200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AttrRateTrend!$D$201:$D$212</c:f>
              <c:numCache>
                <c:formatCode>0.00</c:formatCode>
                <c:ptCount val="12"/>
                <c:pt idx="0">
                  <c:v>1.0625226543439805</c:v>
                </c:pt>
                <c:pt idx="1">
                  <c:v>1.0528830323213039</c:v>
                </c:pt>
                <c:pt idx="2">
                  <c:v>1.0644147036844791</c:v>
                </c:pt>
                <c:pt idx="3">
                  <c:v>1.0183168229609065</c:v>
                </c:pt>
                <c:pt idx="4">
                  <c:v>1.0149099086251572</c:v>
                </c:pt>
                <c:pt idx="5">
                  <c:v>0.93520909654362205</c:v>
                </c:pt>
                <c:pt idx="6">
                  <c:v>0.91495874825120338</c:v>
                </c:pt>
                <c:pt idx="7">
                  <c:v>0.92859092800055143</c:v>
                </c:pt>
                <c:pt idx="8">
                  <c:v>0.95528421707250988</c:v>
                </c:pt>
                <c:pt idx="9">
                  <c:v>0.98238799480321581</c:v>
                </c:pt>
                <c:pt idx="10">
                  <c:v>1.0203372434055169</c:v>
                </c:pt>
                <c:pt idx="11">
                  <c:v>1.0501846499875518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AttrRateTrend!$E$200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AttrRateTrend!$E$201:$E$212</c:f>
              <c:numCache>
                <c:formatCode>0.00</c:formatCode>
                <c:ptCount val="12"/>
                <c:pt idx="0">
                  <c:v>1.0535496719950119</c:v>
                </c:pt>
                <c:pt idx="1">
                  <c:v>1.072479830769909</c:v>
                </c:pt>
                <c:pt idx="2">
                  <c:v>1.0582135761274412</c:v>
                </c:pt>
                <c:pt idx="3">
                  <c:v>1.0189608775512702</c:v>
                </c:pt>
                <c:pt idx="4">
                  <c:v>1.0166286221874192</c:v>
                </c:pt>
                <c:pt idx="5">
                  <c:v>0.93066149985691371</c:v>
                </c:pt>
                <c:pt idx="6">
                  <c:v>0.92367130986573109</c:v>
                </c:pt>
                <c:pt idx="7">
                  <c:v>0.91286524297525962</c:v>
                </c:pt>
                <c:pt idx="8">
                  <c:v>0.95276622491248508</c:v>
                </c:pt>
                <c:pt idx="9">
                  <c:v>0.99905620795829941</c:v>
                </c:pt>
                <c:pt idx="10">
                  <c:v>1.0177314157337067</c:v>
                </c:pt>
                <c:pt idx="11">
                  <c:v>1.0434155200665545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AttrRateTrend!$F$200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AttrRateTrend!$F$201:$F$212</c:f>
              <c:numCache>
                <c:formatCode>0.00</c:formatCode>
                <c:ptCount val="12"/>
                <c:pt idx="0">
                  <c:v>1.0619710949901349</c:v>
                </c:pt>
                <c:pt idx="1">
                  <c:v>1.0510755502179094</c:v>
                </c:pt>
                <c:pt idx="2">
                  <c:v>1.0683511673397545</c:v>
                </c:pt>
                <c:pt idx="3">
                  <c:v>1.0220379445037771</c:v>
                </c:pt>
                <c:pt idx="4">
                  <c:v>1.0111073432232915</c:v>
                </c:pt>
                <c:pt idx="5">
                  <c:v>0.93705541743097043</c:v>
                </c:pt>
                <c:pt idx="6">
                  <c:v>0.91375697264247013</c:v>
                </c:pt>
                <c:pt idx="7">
                  <c:v>0.93490086783647042</c:v>
                </c:pt>
                <c:pt idx="8">
                  <c:v>0.9461780823671142</c:v>
                </c:pt>
                <c:pt idx="9">
                  <c:v>0.99901961843573717</c:v>
                </c:pt>
                <c:pt idx="10">
                  <c:v>1.0144816143240332</c:v>
                </c:pt>
                <c:pt idx="11">
                  <c:v>1.0400643266883369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AttrRateTrend!$G$200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AttrRateTrend!$G$201:$G$212</c:f>
              <c:numCache>
                <c:formatCode>0.00</c:formatCode>
                <c:ptCount val="12"/>
                <c:pt idx="0">
                  <c:v>1.07259864296929</c:v>
                </c:pt>
                <c:pt idx="1">
                  <c:v>1.0607153634509092</c:v>
                </c:pt>
                <c:pt idx="2">
                  <c:v>1.062994558737282</c:v>
                </c:pt>
                <c:pt idx="3">
                  <c:v>1.0210731778088213</c:v>
                </c:pt>
                <c:pt idx="4">
                  <c:v>1.0172442005090916</c:v>
                </c:pt>
                <c:pt idx="5">
                  <c:v>0.93504592834209588</c:v>
                </c:pt>
                <c:pt idx="6">
                  <c:v>0.91361017289604252</c:v>
                </c:pt>
                <c:pt idx="7">
                  <c:v>0.92611125511102987</c:v>
                </c:pt>
                <c:pt idx="8">
                  <c:v>0.95222429924971064</c:v>
                </c:pt>
                <c:pt idx="9">
                  <c:v>0.98663255270225714</c:v>
                </c:pt>
                <c:pt idx="10">
                  <c:v>1.0246632470636183</c:v>
                </c:pt>
                <c:pt idx="11">
                  <c:v>1.0270866011598514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AttrRateTrend!$H$200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AttrRateTrend!$H$201:$H$212</c:f>
              <c:numCache>
                <c:formatCode>0.00</c:formatCode>
                <c:ptCount val="12"/>
                <c:pt idx="0">
                  <c:v>1.0663477074272483</c:v>
                </c:pt>
                <c:pt idx="1">
                  <c:v>1.0676595995350762</c:v>
                </c:pt>
                <c:pt idx="2">
                  <c:v>1.0662147797099091</c:v>
                </c:pt>
                <c:pt idx="3">
                  <c:v>1.0226448586677743</c:v>
                </c:pt>
                <c:pt idx="4">
                  <c:v>1.0036172954306304</c:v>
                </c:pt>
                <c:pt idx="5">
                  <c:v>0.94687105699440033</c:v>
                </c:pt>
                <c:pt idx="6">
                  <c:v>0.91050574224873304</c:v>
                </c:pt>
                <c:pt idx="7">
                  <c:v>0.91977322869537281</c:v>
                </c:pt>
                <c:pt idx="8">
                  <c:v>0.94695187961022198</c:v>
                </c:pt>
                <c:pt idx="9">
                  <c:v>0.99319707187471129</c:v>
                </c:pt>
                <c:pt idx="10">
                  <c:v>1.0220274071918205</c:v>
                </c:pt>
                <c:pt idx="11">
                  <c:v>1.0341893726141029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AttrRateTrend!$I$200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AttrRateTrend!$I$201:$I$212</c:f>
              <c:numCache>
                <c:formatCode>0.00</c:formatCode>
                <c:ptCount val="12"/>
                <c:pt idx="0">
                  <c:v>1.0647658189768074</c:v>
                </c:pt>
                <c:pt idx="1">
                  <c:v>1.0684953256182008</c:v>
                </c:pt>
                <c:pt idx="2">
                  <c:v>1.0621942771092669</c:v>
                </c:pt>
                <c:pt idx="3">
                  <c:v>1.0228607276583761</c:v>
                </c:pt>
                <c:pt idx="4">
                  <c:v>1.0255082330760459</c:v>
                </c:pt>
                <c:pt idx="5">
                  <c:v>0.93316402502611906</c:v>
                </c:pt>
                <c:pt idx="6">
                  <c:v>0.90902024918975521</c:v>
                </c:pt>
                <c:pt idx="7">
                  <c:v>0.93324255154916835</c:v>
                </c:pt>
                <c:pt idx="8">
                  <c:v>0.94907436306816029</c:v>
                </c:pt>
                <c:pt idx="9">
                  <c:v>0.98605213998898811</c:v>
                </c:pt>
                <c:pt idx="10">
                  <c:v>1.0222708537377747</c:v>
                </c:pt>
                <c:pt idx="11">
                  <c:v>1.0233514350013369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AttrRateTrend!$J$200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AttrRateTrend!$J$201:$J$212</c:f>
              <c:numCache>
                <c:formatCode>0.00</c:formatCode>
                <c:ptCount val="12"/>
                <c:pt idx="0">
                  <c:v>1.0670295739940145</c:v>
                </c:pt>
                <c:pt idx="1">
                  <c:v>1.0607059958591503</c:v>
                </c:pt>
                <c:pt idx="2">
                  <c:v>1.0595477213042537</c:v>
                </c:pt>
                <c:pt idx="3">
                  <c:v>1.0147473109508587</c:v>
                </c:pt>
                <c:pt idx="4">
                  <c:v>1.0236471353301944</c:v>
                </c:pt>
                <c:pt idx="5">
                  <c:v>0.93205662202160866</c:v>
                </c:pt>
                <c:pt idx="6">
                  <c:v>0.91188719792411455</c:v>
                </c:pt>
                <c:pt idx="7">
                  <c:v>0.93925160044250289</c:v>
                </c:pt>
                <c:pt idx="8">
                  <c:v>0.94722297894538754</c:v>
                </c:pt>
                <c:pt idx="9">
                  <c:v>0.99388686404484616</c:v>
                </c:pt>
                <c:pt idx="10">
                  <c:v>1.0255194482155003</c:v>
                </c:pt>
                <c:pt idx="11">
                  <c:v>1.0244975509675684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AttrRateTrend!$K$200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AttrRateTrend!$K$201:$K$212</c:f>
              <c:numCache>
                <c:formatCode>0.00</c:formatCode>
                <c:ptCount val="12"/>
                <c:pt idx="0">
                  <c:v>1.0749867493735632</c:v>
                </c:pt>
                <c:pt idx="1">
                  <c:v>1.0589247233038559</c:v>
                </c:pt>
                <c:pt idx="2">
                  <c:v>1.0532021091776713</c:v>
                </c:pt>
                <c:pt idx="3">
                  <c:v>1.0308628710939769</c:v>
                </c:pt>
                <c:pt idx="4">
                  <c:v>1.0150042786234765</c:v>
                </c:pt>
                <c:pt idx="5">
                  <c:v>0.92289778947849754</c:v>
                </c:pt>
                <c:pt idx="6">
                  <c:v>0.92062631467632727</c:v>
                </c:pt>
                <c:pt idx="7">
                  <c:v>0.92166463050522718</c:v>
                </c:pt>
                <c:pt idx="8">
                  <c:v>0.95654112888981513</c:v>
                </c:pt>
                <c:pt idx="9">
                  <c:v>0.98589083915940323</c:v>
                </c:pt>
                <c:pt idx="10">
                  <c:v>1.017820225748002</c:v>
                </c:pt>
                <c:pt idx="11">
                  <c:v>1.0415783399701821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AttrRateTrend!$L$200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AttrRateTrend!$L$201:$L$212</c:f>
              <c:numCache>
                <c:formatCode>0.00</c:formatCode>
                <c:ptCount val="12"/>
                <c:pt idx="0">
                  <c:v>1.0786705938682861</c:v>
                </c:pt>
                <c:pt idx="1">
                  <c:v>1.0557599513841451</c:v>
                </c:pt>
                <c:pt idx="2">
                  <c:v>1.0657461539982813</c:v>
                </c:pt>
                <c:pt idx="3">
                  <c:v>1.0247752717405372</c:v>
                </c:pt>
                <c:pt idx="4">
                  <c:v>0.99181448417843865</c:v>
                </c:pt>
                <c:pt idx="5">
                  <c:v>0.92182961775018801</c:v>
                </c:pt>
                <c:pt idx="6">
                  <c:v>0.92580614193309574</c:v>
                </c:pt>
                <c:pt idx="7">
                  <c:v>0.93085982265340039</c:v>
                </c:pt>
                <c:pt idx="8">
                  <c:v>0.93787291165419584</c:v>
                </c:pt>
                <c:pt idx="9">
                  <c:v>1.0026719977734484</c:v>
                </c:pt>
                <c:pt idx="10">
                  <c:v>1.033871431625826</c:v>
                </c:pt>
                <c:pt idx="11">
                  <c:v>1.0303216214401576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AttrRateTrend!$M$200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AttrRateTrend!$M$201:$M$212</c:f>
              <c:numCache>
                <c:formatCode>0.00</c:formatCode>
                <c:ptCount val="12"/>
                <c:pt idx="0">
                  <c:v>1.069368427092964</c:v>
                </c:pt>
                <c:pt idx="1">
                  <c:v>1.0670714913369697</c:v>
                </c:pt>
                <c:pt idx="2">
                  <c:v>1.0505503391308779</c:v>
                </c:pt>
                <c:pt idx="3">
                  <c:v>1.0097138968485542</c:v>
                </c:pt>
                <c:pt idx="4">
                  <c:v>1.0121402665359196</c:v>
                </c:pt>
                <c:pt idx="5">
                  <c:v>0.94989941904778019</c:v>
                </c:pt>
                <c:pt idx="6">
                  <c:v>0.90605211055037216</c:v>
                </c:pt>
                <c:pt idx="7">
                  <c:v>0.93503563144124624</c:v>
                </c:pt>
                <c:pt idx="8">
                  <c:v>0.95277459950568133</c:v>
                </c:pt>
                <c:pt idx="9">
                  <c:v>0.98221449683421391</c:v>
                </c:pt>
                <c:pt idx="10">
                  <c:v>1.0275547568140031</c:v>
                </c:pt>
                <c:pt idx="11">
                  <c:v>1.0376245648614186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AttrRateTrend!$N$200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AttrRateTrend!$N$201:$N$212</c:f>
              <c:numCache>
                <c:formatCode>0.00</c:formatCode>
                <c:ptCount val="12"/>
                <c:pt idx="0">
                  <c:v>1.0652486360217641</c:v>
                </c:pt>
                <c:pt idx="1">
                  <c:v>1.0311477056939631</c:v>
                </c:pt>
                <c:pt idx="2">
                  <c:v>1.0645900147229452</c:v>
                </c:pt>
                <c:pt idx="3">
                  <c:v>1.0351066574031806</c:v>
                </c:pt>
                <c:pt idx="4">
                  <c:v>1.0098200999663154</c:v>
                </c:pt>
                <c:pt idx="5">
                  <c:v>0.92735332989740937</c:v>
                </c:pt>
                <c:pt idx="6">
                  <c:v>0.92433822989213732</c:v>
                </c:pt>
                <c:pt idx="7">
                  <c:v>0.93016826576165068</c:v>
                </c:pt>
                <c:pt idx="8">
                  <c:v>0.95489020007284042</c:v>
                </c:pt>
                <c:pt idx="9">
                  <c:v>0.98391182760701168</c:v>
                </c:pt>
                <c:pt idx="10">
                  <c:v>1.0319958554425213</c:v>
                </c:pt>
                <c:pt idx="11">
                  <c:v>1.04142917751826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AttrRateTrend!$O$200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AttrRateTrend!$O$201:$O$212</c:f>
              <c:numCache>
                <c:formatCode>0.00</c:formatCode>
                <c:ptCount val="12"/>
                <c:pt idx="0">
                  <c:v>1.0553671678001881</c:v>
                </c:pt>
                <c:pt idx="1">
                  <c:v>1.0688816784481661</c:v>
                </c:pt>
                <c:pt idx="2">
                  <c:v>1.0620063893055269</c:v>
                </c:pt>
                <c:pt idx="3">
                  <c:v>1.0162650820634989</c:v>
                </c:pt>
                <c:pt idx="4">
                  <c:v>1.0195080314601537</c:v>
                </c:pt>
                <c:pt idx="5">
                  <c:v>0.94232616986035211</c:v>
                </c:pt>
                <c:pt idx="6">
                  <c:v>0.90373562493971826</c:v>
                </c:pt>
                <c:pt idx="7">
                  <c:v>0.93049494039103064</c:v>
                </c:pt>
                <c:pt idx="8">
                  <c:v>0.94695435895923663</c:v>
                </c:pt>
                <c:pt idx="9">
                  <c:v>0.99098146767990292</c:v>
                </c:pt>
                <c:pt idx="10">
                  <c:v>1.0219363920609161</c:v>
                </c:pt>
                <c:pt idx="11">
                  <c:v>1.0415426970313093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AttrRateTrend!$P$200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AttrRateTrend!$P$201:$P$212</c:f>
              <c:numCache>
                <c:formatCode>0.00</c:formatCode>
                <c:ptCount val="12"/>
                <c:pt idx="0">
                  <c:v>1.0605778542267197</c:v>
                </c:pt>
                <c:pt idx="1">
                  <c:v>1.0828654093465635</c:v>
                </c:pt>
                <c:pt idx="2">
                  <c:v>1.0533218318169566</c:v>
                </c:pt>
                <c:pt idx="3">
                  <c:v>1.0079100623930883</c:v>
                </c:pt>
                <c:pt idx="4">
                  <c:v>1.0056977839415366</c:v>
                </c:pt>
                <c:pt idx="5">
                  <c:v>0.94877653468978063</c:v>
                </c:pt>
                <c:pt idx="6">
                  <c:v>0.92381954691412882</c:v>
                </c:pt>
                <c:pt idx="7">
                  <c:v>0.92203923176339564</c:v>
                </c:pt>
                <c:pt idx="8">
                  <c:v>0.94194942831026507</c:v>
                </c:pt>
                <c:pt idx="9">
                  <c:v>0.98661177402192957</c:v>
                </c:pt>
                <c:pt idx="10">
                  <c:v>1.0350821974759976</c:v>
                </c:pt>
                <c:pt idx="11">
                  <c:v>1.0313483450996384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AttrRateTrend!$Q$200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AttrRateTrend!$Q$201:$Q$212</c:f>
              <c:numCache>
                <c:formatCode>0.00</c:formatCode>
                <c:ptCount val="12"/>
                <c:pt idx="0">
                  <c:v>1.0762803614626626</c:v>
                </c:pt>
                <c:pt idx="1">
                  <c:v>1.0584171027390525</c:v>
                </c:pt>
                <c:pt idx="2">
                  <c:v>1.0769256762546147</c:v>
                </c:pt>
                <c:pt idx="3">
                  <c:v>1.0076274582424369</c:v>
                </c:pt>
                <c:pt idx="4">
                  <c:v>1.0099622095268561</c:v>
                </c:pt>
                <c:pt idx="5">
                  <c:v>0.93137921131391099</c:v>
                </c:pt>
                <c:pt idx="6">
                  <c:v>0.91807860716576595</c:v>
                </c:pt>
                <c:pt idx="7">
                  <c:v>0.92865844313295387</c:v>
                </c:pt>
                <c:pt idx="8">
                  <c:v>0.94712888544879936</c:v>
                </c:pt>
                <c:pt idx="9">
                  <c:v>0.99874662227605449</c:v>
                </c:pt>
                <c:pt idx="10">
                  <c:v>1.0167940194566818</c:v>
                </c:pt>
                <c:pt idx="11">
                  <c:v>1.0300014029802107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AttrRateTrend!$R$200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AttrRateTrend!$R$201:$R$212</c:f>
              <c:numCache>
                <c:formatCode>0.00</c:formatCode>
                <c:ptCount val="12"/>
                <c:pt idx="0">
                  <c:v>1.0651833412555216</c:v>
                </c:pt>
                <c:pt idx="1">
                  <c:v>1.0621189099166095</c:v>
                </c:pt>
                <c:pt idx="2">
                  <c:v>1.0713985476481374</c:v>
                </c:pt>
                <c:pt idx="3">
                  <c:v>1.0070236901402529</c:v>
                </c:pt>
                <c:pt idx="4">
                  <c:v>1.013999102738929</c:v>
                </c:pt>
                <c:pt idx="5">
                  <c:v>0.93786633984204015</c:v>
                </c:pt>
                <c:pt idx="6">
                  <c:v>0.92783236321711704</c:v>
                </c:pt>
                <c:pt idx="7">
                  <c:v>0.92345927323260857</c:v>
                </c:pt>
                <c:pt idx="8">
                  <c:v>0.94876396246503525</c:v>
                </c:pt>
                <c:pt idx="9">
                  <c:v>0.98757043349005869</c:v>
                </c:pt>
                <c:pt idx="10">
                  <c:v>1.0184000626564589</c:v>
                </c:pt>
                <c:pt idx="11">
                  <c:v>1.0363839733972293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AttrRateTrend!$S$200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AttrRateTrend!$X$200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2"/>
          <c:order val="22"/>
          <c:tx>
            <c:strRef>
              <c:f>AttrRateTrend!$Y$200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AttrRateTrend!$Y$201:$Y$212</c:f>
              <c:numCache>
                <c:formatCode>0.00</c:formatCode>
                <c:ptCount val="12"/>
                <c:pt idx="0">
                  <c:v>1.0661591963641439</c:v>
                </c:pt>
                <c:pt idx="1">
                  <c:v>1.0609545944189585</c:v>
                </c:pt>
                <c:pt idx="2">
                  <c:v>1.0625769430200045</c:v>
                </c:pt>
                <c:pt idx="3">
                  <c:v>1.0189098991178853</c:v>
                </c:pt>
                <c:pt idx="4">
                  <c:v>1.0125798443553289</c:v>
                </c:pt>
                <c:pt idx="5">
                  <c:v>0.93556487158567447</c:v>
                </c:pt>
                <c:pt idx="6">
                  <c:v>0.91661965448809535</c:v>
                </c:pt>
                <c:pt idx="7">
                  <c:v>0.92837657541666618</c:v>
                </c:pt>
                <c:pt idx="8">
                  <c:v>0.94886685363722589</c:v>
                </c:pt>
                <c:pt idx="9">
                  <c:v>0.98955194798975943</c:v>
                </c:pt>
                <c:pt idx="10">
                  <c:v>1.0239086283195293</c:v>
                </c:pt>
                <c:pt idx="11">
                  <c:v>1.0359309912867287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AttrRateTrend!$AA$200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AttrRateTrend!$AA$201:$AA$212</c:f>
              <c:numCache>
                <c:formatCode>0.00</c:formatCode>
                <c:ptCount val="12"/>
                <c:pt idx="0">
                  <c:v>1.0521602227021778</c:v>
                </c:pt>
                <c:pt idx="1">
                  <c:v>1.0382739392752895</c:v>
                </c:pt>
                <c:pt idx="2">
                  <c:v>1.0489550280545177</c:v>
                </c:pt>
                <c:pt idx="3">
                  <c:v>1.0026101978113546</c:v>
                </c:pt>
                <c:pt idx="4">
                  <c:v>0.99650940581683922</c:v>
                </c:pt>
                <c:pt idx="5">
                  <c:v>0.91892090169801899</c:v>
                </c:pt>
                <c:pt idx="6">
                  <c:v>0.90194820104400197</c:v>
                </c:pt>
                <c:pt idx="7">
                  <c:v>0.9142836192879481</c:v>
                </c:pt>
                <c:pt idx="8">
                  <c:v>0.93880129975792004</c:v>
                </c:pt>
                <c:pt idx="9">
                  <c:v>0.97409127787258742</c:v>
                </c:pt>
                <c:pt idx="10">
                  <c:v>1.010842608065087</c:v>
                </c:pt>
                <c:pt idx="11">
                  <c:v>1.0207331486090065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AttrRateTrend!$AB$200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AttrRateTrend!$AB$201:$AB$212</c:f>
              <c:numCache>
                <c:formatCode>0.00</c:formatCode>
                <c:ptCount val="12"/>
                <c:pt idx="0">
                  <c:v>1.08015817002611</c:v>
                </c:pt>
                <c:pt idx="1">
                  <c:v>1.0836352495626274</c:v>
                </c:pt>
                <c:pt idx="2">
                  <c:v>1.0761988579854913</c:v>
                </c:pt>
                <c:pt idx="3">
                  <c:v>1.035209600424416</c:v>
                </c:pt>
                <c:pt idx="4">
                  <c:v>1.0286502828938184</c:v>
                </c:pt>
                <c:pt idx="5">
                  <c:v>0.95220884147332996</c:v>
                </c:pt>
                <c:pt idx="6">
                  <c:v>0.93129110793218872</c:v>
                </c:pt>
                <c:pt idx="7">
                  <c:v>0.94246953154538426</c:v>
                </c:pt>
                <c:pt idx="8">
                  <c:v>0.95893240751653175</c:v>
                </c:pt>
                <c:pt idx="9">
                  <c:v>1.0050126181069314</c:v>
                </c:pt>
                <c:pt idx="10">
                  <c:v>1.0369746485739717</c:v>
                </c:pt>
                <c:pt idx="11">
                  <c:v>1.0511288339644509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AttrRateTrend!$AC$200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AttrRateTrend!$AC$201:$AC$212</c:f>
              <c:numCache>
                <c:formatCode>0.00</c:formatCode>
                <c:ptCount val="12"/>
                <c:pt idx="0">
                  <c:v>1.0655199120409484</c:v>
                </c:pt>
                <c:pt idx="1">
                  <c:v>1.0637633708504286</c:v>
                </c:pt>
                <c:pt idx="2">
                  <c:v>1.061290584087647</c:v>
                </c:pt>
                <c:pt idx="3">
                  <c:v>1.0175869495536261</c:v>
                </c:pt>
                <c:pt idx="4">
                  <c:v>1.0147621435904024</c:v>
                </c:pt>
                <c:pt idx="5">
                  <c:v>0.93828803629793345</c:v>
                </c:pt>
                <c:pt idx="6">
                  <c:v>0.91416409485908934</c:v>
                </c:pt>
                <c:pt idx="7">
                  <c:v>0.92859673990623681</c:v>
                </c:pt>
                <c:pt idx="8">
                  <c:v>0.94944720894937618</c:v>
                </c:pt>
                <c:pt idx="9">
                  <c:v>0.98858593209411483</c:v>
                </c:pt>
                <c:pt idx="10">
                  <c:v>1.0227357680630584</c:v>
                </c:pt>
                <c:pt idx="11">
                  <c:v>1.0352592597071386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7632"/>
        <c:axId val="45003520"/>
      </c:lineChart>
      <c:catAx>
        <c:axId val="44997632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45003520"/>
        <c:crosses val="autoZero"/>
        <c:auto val="1"/>
        <c:lblAlgn val="ctr"/>
        <c:lblOffset val="100"/>
        <c:noMultiLvlLbl val="0"/>
      </c:catAx>
      <c:valAx>
        <c:axId val="45003520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499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Attrition/Churn</a:t>
            </a:r>
          </a:p>
        </c:rich>
      </c:tx>
      <c:layout>
        <c:manualLayout>
          <c:xMode val="edge"/>
          <c:yMode val="edge"/>
          <c:x val="0.318806255869392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365885765827267E-2"/>
          <c:y val="7.2652907995302538E-2"/>
          <c:w val="0.87677165354330722"/>
          <c:h val="0.8811903057572348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459520"/>
        <c:axId val="46457984"/>
      </c:barChart>
      <c:lineChart>
        <c:grouping val="standard"/>
        <c:varyColors val="0"/>
        <c:ser>
          <c:idx val="0"/>
          <c:order val="0"/>
          <c:tx>
            <c:strRef>
              <c:f>Calc!$CR$10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Calc!$DS$11:$DS$251</c:f>
              <c:numCache>
                <c:formatCode>#,##0_);[Red]\(#,##0\)</c:formatCode>
                <c:ptCount val="241"/>
                <c:pt idx="1">
                  <c:v>28444.881099999999</c:v>
                </c:pt>
                <c:pt idx="2">
                  <c:v>28854.824228165398</c:v>
                </c:pt>
                <c:pt idx="3">
                  <c:v>29239.52585164443</c:v>
                </c:pt>
                <c:pt idx="4">
                  <c:v>29147.530385150338</c:v>
                </c:pt>
                <c:pt idx="5">
                  <c:v>29375.951986854827</c:v>
                </c:pt>
                <c:pt idx="6">
                  <c:v>29612.827766012368</c:v>
                </c:pt>
                <c:pt idx="7">
                  <c:v>29953.526107784524</c:v>
                </c:pt>
                <c:pt idx="8">
                  <c:v>29036.422701069434</c:v>
                </c:pt>
                <c:pt idx="9">
                  <c:v>28496.805425233732</c:v>
                </c:pt>
                <c:pt idx="10">
                  <c:v>29207.810389016042</c:v>
                </c:pt>
                <c:pt idx="11">
                  <c:v>29364.91716355411</c:v>
                </c:pt>
                <c:pt idx="12">
                  <c:v>28651.064108616061</c:v>
                </c:pt>
                <c:pt idx="13">
                  <c:v>28276.30985356879</c:v>
                </c:pt>
                <c:pt idx="14">
                  <c:v>28028.173508950069</c:v>
                </c:pt>
                <c:pt idx="15">
                  <c:v>27963.01863763759</c:v>
                </c:pt>
                <c:pt idx="16">
                  <c:v>28113.087846930895</c:v>
                </c:pt>
                <c:pt idx="17">
                  <c:v>28012.456075083635</c:v>
                </c:pt>
                <c:pt idx="18">
                  <c:v>28646.380834764361</c:v>
                </c:pt>
                <c:pt idx="19">
                  <c:v>28798.683559166704</c:v>
                </c:pt>
                <c:pt idx="20">
                  <c:v>28907.730423886547</c:v>
                </c:pt>
                <c:pt idx="21">
                  <c:v>28251.698146438692</c:v>
                </c:pt>
                <c:pt idx="22">
                  <c:v>28352.101351180278</c:v>
                </c:pt>
                <c:pt idx="23">
                  <c:v>29032.502319780935</c:v>
                </c:pt>
                <c:pt idx="24">
                  <c:v>27931.387851640917</c:v>
                </c:pt>
                <c:pt idx="25">
                  <c:v>28297.060253507505</c:v>
                </c:pt>
                <c:pt idx="26">
                  <c:v>28249.026493633897</c:v>
                </c:pt>
                <c:pt idx="27">
                  <c:v>29243.791798501319</c:v>
                </c:pt>
                <c:pt idx="28">
                  <c:v>29441.54544454347</c:v>
                </c:pt>
                <c:pt idx="29">
                  <c:v>29406.819067894492</c:v>
                </c:pt>
                <c:pt idx="30">
                  <c:v>30039.809879034652</c:v>
                </c:pt>
                <c:pt idx="31">
                  <c:v>29114.881355386762</c:v>
                </c:pt>
                <c:pt idx="32">
                  <c:v>29330.623075473861</c:v>
                </c:pt>
                <c:pt idx="33">
                  <c:v>29302.090425248753</c:v>
                </c:pt>
                <c:pt idx="34">
                  <c:v>28740.345000776517</c:v>
                </c:pt>
                <c:pt idx="35">
                  <c:v>29387.955756103838</c:v>
                </c:pt>
                <c:pt idx="36">
                  <c:v>28450.047520997843</c:v>
                </c:pt>
                <c:pt idx="37">
                  <c:v>28154.083676852562</c:v>
                </c:pt>
                <c:pt idx="38">
                  <c:v>29044.443284578661</c:v>
                </c:pt>
                <c:pt idx="39">
                  <c:v>29314.978822571164</c:v>
                </c:pt>
                <c:pt idx="40">
                  <c:v>29153.439687016467</c:v>
                </c:pt>
                <c:pt idx="41">
                  <c:v>28127.532804120328</c:v>
                </c:pt>
                <c:pt idx="42">
                  <c:v>28219.301951695423</c:v>
                </c:pt>
                <c:pt idx="43">
                  <c:v>28850.298406269485</c:v>
                </c:pt>
                <c:pt idx="44">
                  <c:v>28297.318122078344</c:v>
                </c:pt>
                <c:pt idx="45">
                  <c:v>28433.452418387707</c:v>
                </c:pt>
                <c:pt idx="46">
                  <c:v>27942.541897936146</c:v>
                </c:pt>
                <c:pt idx="47">
                  <c:v>28473.453347816776</c:v>
                </c:pt>
                <c:pt idx="48">
                  <c:v>28182.120832082106</c:v>
                </c:pt>
                <c:pt idx="49">
                  <c:v>27780.887757719</c:v>
                </c:pt>
                <c:pt idx="50">
                  <c:v>28261.810390739509</c:v>
                </c:pt>
                <c:pt idx="51">
                  <c:v>28807.981633936961</c:v>
                </c:pt>
                <c:pt idx="52">
                  <c:v>28943.131700875008</c:v>
                </c:pt>
                <c:pt idx="53">
                  <c:v>30726.175347712997</c:v>
                </c:pt>
                <c:pt idx="54">
                  <c:v>30935.78288718377</c:v>
                </c:pt>
                <c:pt idx="55">
                  <c:v>31045.994231700082</c:v>
                </c:pt>
                <c:pt idx="56">
                  <c:v>30834.28896788217</c:v>
                </c:pt>
                <c:pt idx="57">
                  <c:v>30302.786891834392</c:v>
                </c:pt>
                <c:pt idx="58">
                  <c:v>30207.507884205083</c:v>
                </c:pt>
                <c:pt idx="59">
                  <c:v>30697.010881289312</c:v>
                </c:pt>
                <c:pt idx="60">
                  <c:v>30517.090902361462</c:v>
                </c:pt>
                <c:pt idx="61">
                  <c:v>30328.549985086629</c:v>
                </c:pt>
                <c:pt idx="62">
                  <c:v>30651.685228219616</c:v>
                </c:pt>
                <c:pt idx="63">
                  <c:v>30738.861451092936</c:v>
                </c:pt>
                <c:pt idx="64">
                  <c:v>30645.260447942837</c:v>
                </c:pt>
                <c:pt idx="65">
                  <c:v>31590.044889697845</c:v>
                </c:pt>
                <c:pt idx="66">
                  <c:v>28606.179374456813</c:v>
                </c:pt>
                <c:pt idx="67">
                  <c:v>28776.889294945489</c:v>
                </c:pt>
                <c:pt idx="68">
                  <c:v>28580.898134644052</c:v>
                </c:pt>
                <c:pt idx="69">
                  <c:v>28483.771324631332</c:v>
                </c:pt>
                <c:pt idx="70">
                  <c:v>28167.155287075864</c:v>
                </c:pt>
                <c:pt idx="71">
                  <c:v>28716.65437532595</c:v>
                </c:pt>
                <c:pt idx="72">
                  <c:v>28048.034534873983</c:v>
                </c:pt>
                <c:pt idx="73">
                  <c:v>28101.53555421151</c:v>
                </c:pt>
                <c:pt idx="74">
                  <c:v>29648.650388941936</c:v>
                </c:pt>
                <c:pt idx="75">
                  <c:v>30183.51610874082</c:v>
                </c:pt>
                <c:pt idx="76">
                  <c:v>32502.410837537202</c:v>
                </c:pt>
                <c:pt idx="77">
                  <c:v>32311.732254585088</c:v>
                </c:pt>
                <c:pt idx="78">
                  <c:v>32548.273127224227</c:v>
                </c:pt>
                <c:pt idx="79">
                  <c:v>33323.204905163671</c:v>
                </c:pt>
                <c:pt idx="80">
                  <c:v>32587.50633380302</c:v>
                </c:pt>
                <c:pt idx="81">
                  <c:v>32346.801958260694</c:v>
                </c:pt>
                <c:pt idx="82">
                  <c:v>32577.336096888106</c:v>
                </c:pt>
                <c:pt idx="83">
                  <c:v>32644.280817366143</c:v>
                </c:pt>
                <c:pt idx="84">
                  <c:v>32618.325077107689</c:v>
                </c:pt>
                <c:pt idx="85">
                  <c:v>32511.675594376939</c:v>
                </c:pt>
                <c:pt idx="86">
                  <c:v>33606.060152563601</c:v>
                </c:pt>
                <c:pt idx="87">
                  <c:v>34006.940387686198</c:v>
                </c:pt>
                <c:pt idx="88">
                  <c:v>34076.377565030525</c:v>
                </c:pt>
                <c:pt idx="89">
                  <c:v>33742.722140741251</c:v>
                </c:pt>
                <c:pt idx="90">
                  <c:v>34049.661528946883</c:v>
                </c:pt>
                <c:pt idx="91">
                  <c:v>34833.334345728181</c:v>
                </c:pt>
                <c:pt idx="92">
                  <c:v>33908.959045693264</c:v>
                </c:pt>
                <c:pt idx="93">
                  <c:v>34169.68099762193</c:v>
                </c:pt>
                <c:pt idx="94">
                  <c:v>33946.053727894418</c:v>
                </c:pt>
                <c:pt idx="95">
                  <c:v>33793.270312686873</c:v>
                </c:pt>
                <c:pt idx="96">
                  <c:v>34094.045894186915</c:v>
                </c:pt>
                <c:pt idx="97">
                  <c:v>33478.205566381577</c:v>
                </c:pt>
                <c:pt idx="98">
                  <c:v>33802.745298566428</c:v>
                </c:pt>
                <c:pt idx="99">
                  <c:v>35005.163590004107</c:v>
                </c:pt>
                <c:pt idx="100">
                  <c:v>34763.207652050951</c:v>
                </c:pt>
                <c:pt idx="101">
                  <c:v>34387.377641132945</c:v>
                </c:pt>
                <c:pt idx="102">
                  <c:v>35253.99002023576</c:v>
                </c:pt>
                <c:pt idx="103">
                  <c:v>34932.975956501075</c:v>
                </c:pt>
                <c:pt idx="104">
                  <c:v>34965.563692177879</c:v>
                </c:pt>
                <c:pt idx="105">
                  <c:v>34287.011967417238</c:v>
                </c:pt>
                <c:pt idx="106">
                  <c:v>34911.800672967052</c:v>
                </c:pt>
                <c:pt idx="107">
                  <c:v>35470.64851170381</c:v>
                </c:pt>
                <c:pt idx="108">
                  <c:v>35282.627442263598</c:v>
                </c:pt>
                <c:pt idx="109">
                  <c:v>34421.118785118349</c:v>
                </c:pt>
                <c:pt idx="110">
                  <c:v>35263.369001912084</c:v>
                </c:pt>
                <c:pt idx="111">
                  <c:v>33681.16625490148</c:v>
                </c:pt>
                <c:pt idx="112">
                  <c:v>32577.945207625784</c:v>
                </c:pt>
                <c:pt idx="113">
                  <c:v>32925.336924419789</c:v>
                </c:pt>
                <c:pt idx="114">
                  <c:v>33989.896091871495</c:v>
                </c:pt>
                <c:pt idx="115">
                  <c:v>33719.812449745164</c:v>
                </c:pt>
                <c:pt idx="116">
                  <c:v>32701.998386304273</c:v>
                </c:pt>
                <c:pt idx="117">
                  <c:v>33191.975236867707</c:v>
                </c:pt>
                <c:pt idx="118">
                  <c:v>33016.014067741336</c:v>
                </c:pt>
                <c:pt idx="119">
                  <c:v>32646.792376781017</c:v>
                </c:pt>
                <c:pt idx="120">
                  <c:v>32428.064086193888</c:v>
                </c:pt>
                <c:pt idx="121">
                  <c:v>32169.714102895989</c:v>
                </c:pt>
                <c:pt idx="122">
                  <c:v>32277.443004708297</c:v>
                </c:pt>
                <c:pt idx="123">
                  <c:v>32702.790826737179</c:v>
                </c:pt>
                <c:pt idx="124">
                  <c:v>33003.817784908701</c:v>
                </c:pt>
                <c:pt idx="125">
                  <c:v>33656.352011849907</c:v>
                </c:pt>
                <c:pt idx="126">
                  <c:v>32282.622649563928</c:v>
                </c:pt>
                <c:pt idx="127">
                  <c:v>32971.474104921399</c:v>
                </c:pt>
                <c:pt idx="128">
                  <c:v>32389.980040510782</c:v>
                </c:pt>
                <c:pt idx="129">
                  <c:v>31645.619057212287</c:v>
                </c:pt>
                <c:pt idx="130">
                  <c:v>32006.869818553412</c:v>
                </c:pt>
                <c:pt idx="131">
                  <c:v>32163.575409966128</c:v>
                </c:pt>
                <c:pt idx="132">
                  <c:v>32585.885079356969</c:v>
                </c:pt>
                <c:pt idx="133">
                  <c:v>31461.65672826771</c:v>
                </c:pt>
                <c:pt idx="134">
                  <c:v>32995.339628963899</c:v>
                </c:pt>
                <c:pt idx="135">
                  <c:v>33740.465887265971</c:v>
                </c:pt>
                <c:pt idx="136">
                  <c:v>33252.835743088835</c:v>
                </c:pt>
                <c:pt idx="137">
                  <c:v>33238.098693141859</c:v>
                </c:pt>
                <c:pt idx="138">
                  <c:v>34105.472041708628</c:v>
                </c:pt>
                <c:pt idx="139">
                  <c:v>34086.066561758918</c:v>
                </c:pt>
                <c:pt idx="140">
                  <c:v>33214.66905226298</c:v>
                </c:pt>
                <c:pt idx="141">
                  <c:v>32580.618704023003</c:v>
                </c:pt>
                <c:pt idx="142">
                  <c:v>33082.030276655161</c:v>
                </c:pt>
                <c:pt idx="143">
                  <c:v>33294.157205031275</c:v>
                </c:pt>
                <c:pt idx="144">
                  <c:v>32312.128373433414</c:v>
                </c:pt>
                <c:pt idx="145">
                  <c:v>32592.357273259284</c:v>
                </c:pt>
                <c:pt idx="146">
                  <c:v>32164.050538742729</c:v>
                </c:pt>
                <c:pt idx="147">
                  <c:v>32457.448092025243</c:v>
                </c:pt>
                <c:pt idx="148">
                  <c:v>32645.872908565536</c:v>
                </c:pt>
                <c:pt idx="149">
                  <c:v>33190.618101187407</c:v>
                </c:pt>
                <c:pt idx="150">
                  <c:v>32759.462209407968</c:v>
                </c:pt>
                <c:pt idx="151">
                  <c:v>33431.594480336476</c:v>
                </c:pt>
                <c:pt idx="152">
                  <c:v>32731.078485405698</c:v>
                </c:pt>
                <c:pt idx="153">
                  <c:v>32537.362763791392</c:v>
                </c:pt>
                <c:pt idx="154">
                  <c:v>32382.738338242183</c:v>
                </c:pt>
                <c:pt idx="155">
                  <c:v>31551.736834654443</c:v>
                </c:pt>
                <c:pt idx="156">
                  <c:v>30708.303106489726</c:v>
                </c:pt>
                <c:pt idx="157">
                  <c:v>31251.339076331762</c:v>
                </c:pt>
                <c:pt idx="158">
                  <c:v>30821.179855343133</c:v>
                </c:pt>
                <c:pt idx="159">
                  <c:v>31071.181287796931</c:v>
                </c:pt>
                <c:pt idx="160">
                  <c:v>32765.135706409725</c:v>
                </c:pt>
                <c:pt idx="161">
                  <c:v>33527.640421729258</c:v>
                </c:pt>
                <c:pt idx="162">
                  <c:v>33575.683460445602</c:v>
                </c:pt>
                <c:pt idx="163">
                  <c:v>33505.197581051783</c:v>
                </c:pt>
                <c:pt idx="164">
                  <c:v>31710.850161359514</c:v>
                </c:pt>
                <c:pt idx="165">
                  <c:v>31594.632193373855</c:v>
                </c:pt>
                <c:pt idx="166">
                  <c:v>31929.894683554743</c:v>
                </c:pt>
                <c:pt idx="167">
                  <c:v>31702.071792032253</c:v>
                </c:pt>
                <c:pt idx="168">
                  <c:v>31798.500033501103</c:v>
                </c:pt>
                <c:pt idx="169">
                  <c:v>31202.788526560005</c:v>
                </c:pt>
                <c:pt idx="170">
                  <c:v>34227.28137800283</c:v>
                </c:pt>
                <c:pt idx="171">
                  <c:v>33722.695506361742</c:v>
                </c:pt>
                <c:pt idx="172">
                  <c:v>34113.65788629614</c:v>
                </c:pt>
                <c:pt idx="173">
                  <c:v>34208.087838300162</c:v>
                </c:pt>
                <c:pt idx="174">
                  <c:v>34461.78923890453</c:v>
                </c:pt>
                <c:pt idx="175">
                  <c:v>34492.053227628989</c:v>
                </c:pt>
                <c:pt idx="176">
                  <c:v>33897.732253360206</c:v>
                </c:pt>
                <c:pt idx="177">
                  <c:v>33997.101509705957</c:v>
                </c:pt>
                <c:pt idx="178">
                  <c:v>33379.930729395172</c:v>
                </c:pt>
                <c:pt idx="179">
                  <c:v>33576.64750146561</c:v>
                </c:pt>
                <c:pt idx="180">
                  <c:v>32685.800861363368</c:v>
                </c:pt>
                <c:pt idx="181">
                  <c:v>32633.465706466843</c:v>
                </c:pt>
                <c:pt idx="182">
                  <c:v>33330.837761620096</c:v>
                </c:pt>
                <c:pt idx="183">
                  <c:v>32979.761219787084</c:v>
                </c:pt>
                <c:pt idx="184">
                  <c:v>33511.567687487048</c:v>
                </c:pt>
                <c:pt idx="185">
                  <c:v>33668.05663693454</c:v>
                </c:pt>
                <c:pt idx="186">
                  <c:v>32779.81627427871</c:v>
                </c:pt>
                <c:pt idx="187">
                  <c:v>32542.656026992481</c:v>
                </c:pt>
                <c:pt idx="188">
                  <c:v>32247.279696095098</c:v>
                </c:pt>
                <c:pt idx="189">
                  <c:v>31829.697976248688</c:v>
                </c:pt>
                <c:pt idx="190">
                  <c:v>31779.101236708546</c:v>
                </c:pt>
                <c:pt idx="191">
                  <c:v>32211.68835532125</c:v>
                </c:pt>
                <c:pt idx="192">
                  <c:v>32339.564891490791</c:v>
                </c:pt>
                <c:pt idx="193">
                  <c:v>32077.000594891138</c:v>
                </c:pt>
                <c:pt idx="194">
                  <c:v>32396.459014726435</c:v>
                </c:pt>
                <c:pt idx="195">
                  <c:v>32815.577836956574</c:v>
                </c:pt>
                <c:pt idx="196">
                  <c:v>33151.154881369184</c:v>
                </c:pt>
                <c:pt idx="197">
                  <c:v>33406.648888559394</c:v>
                </c:pt>
                <c:pt idx="198">
                  <c:v>33417.353571888001</c:v>
                </c:pt>
                <c:pt idx="199">
                  <c:v>33644.173455214899</c:v>
                </c:pt>
                <c:pt idx="200">
                  <c:v>33163.428335987039</c:v>
                </c:pt>
                <c:pt idx="201">
                  <c:v>33415.903179999776</c:v>
                </c:pt>
                <c:pt idx="202">
                  <c:v>33439.739016637119</c:v>
                </c:pt>
                <c:pt idx="203">
                  <c:v>33822.516823174556</c:v>
                </c:pt>
                <c:pt idx="204">
                  <c:v>33419.75519496089</c:v>
                </c:pt>
                <c:pt idx="205">
                  <c:v>33276.243987045273</c:v>
                </c:pt>
                <c:pt idx="206">
                  <c:v>33793.457484363244</c:v>
                </c:pt>
                <c:pt idx="207">
                  <c:v>34135.423271333988</c:v>
                </c:pt>
                <c:pt idx="208">
                  <c:v>34413.407567323244</c:v>
                </c:pt>
                <c:pt idx="209">
                  <c:v>34645.904006877863</c:v>
                </c:pt>
                <c:pt idx="210">
                  <c:v>34727.958964047408</c:v>
                </c:pt>
                <c:pt idx="211">
                  <c:v>35111.545313075832</c:v>
                </c:pt>
                <c:pt idx="212">
                  <c:v>34488.72377821619</c:v>
                </c:pt>
                <c:pt idx="213">
                  <c:v>34178.996274016761</c:v>
                </c:pt>
                <c:pt idx="214">
                  <c:v>34261.481523443224</c:v>
                </c:pt>
                <c:pt idx="215">
                  <c:v>34620.440113689234</c:v>
                </c:pt>
                <c:pt idx="216">
                  <c:v>34219.845992198359</c:v>
                </c:pt>
                <c:pt idx="217">
                  <c:v>34089.739010992736</c:v>
                </c:pt>
                <c:pt idx="218">
                  <c:v>34580.179795311924</c:v>
                </c:pt>
                <c:pt idx="219">
                  <c:v>35077.576623111083</c:v>
                </c:pt>
                <c:pt idx="220">
                  <c:v>35403.744127611208</c:v>
                </c:pt>
                <c:pt idx="221">
                  <c:v>35484.692651876314</c:v>
                </c:pt>
                <c:pt idx="222">
                  <c:v>35640.894280800443</c:v>
                </c:pt>
                <c:pt idx="223">
                  <c:v>35927.076795828689</c:v>
                </c:pt>
                <c:pt idx="224">
                  <c:v>35391.977803618487</c:v>
                </c:pt>
                <c:pt idx="225">
                  <c:v>35005.124416158091</c:v>
                </c:pt>
                <c:pt idx="226">
                  <c:v>35048.746153522086</c:v>
                </c:pt>
                <c:pt idx="227">
                  <c:v>35416.193570918469</c:v>
                </c:pt>
                <c:pt idx="228">
                  <c:v>35011.166730081801</c:v>
                </c:pt>
                <c:pt idx="229">
                  <c:v>34982.56375994593</c:v>
                </c:pt>
                <c:pt idx="230">
                  <c:v>35414.319663187103</c:v>
                </c:pt>
                <c:pt idx="231">
                  <c:v>35882.775481746932</c:v>
                </c:pt>
                <c:pt idx="232">
                  <c:v>36159.635634838582</c:v>
                </c:pt>
                <c:pt idx="233">
                  <c:v>36430.581740950445</c:v>
                </c:pt>
                <c:pt idx="234">
                  <c:v>36502.911715821661</c:v>
                </c:pt>
                <c:pt idx="235">
                  <c:v>36713.261684128418</c:v>
                </c:pt>
                <c:pt idx="236">
                  <c:v>36206.151049747241</c:v>
                </c:pt>
                <c:pt idx="237">
                  <c:v>35869.424956220173</c:v>
                </c:pt>
                <c:pt idx="238">
                  <c:v>35862.725318824945</c:v>
                </c:pt>
                <c:pt idx="239">
                  <c:v>36115.071576705559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Calc!$CI$10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Calc!$CI$11:$CI$251</c:f>
              <c:numCache>
                <c:formatCode>#,##0_);[Red]\(#,##0\)</c:formatCode>
                <c:ptCount val="241"/>
                <c:pt idx="0">
                  <c:v>28983.707168771041</c:v>
                </c:pt>
                <c:pt idx="1">
                  <c:v>28919.619299122391</c:v>
                </c:pt>
                <c:pt idx="2">
                  <c:v>29021.198856424766</c:v>
                </c:pt>
                <c:pt idx="3">
                  <c:v>29215.109252500501</c:v>
                </c:pt>
                <c:pt idx="4">
                  <c:v>28918.948101539816</c:v>
                </c:pt>
                <c:pt idx="5">
                  <c:v>29073.256598299733</c:v>
                </c:pt>
                <c:pt idx="6">
                  <c:v>29141.372176968933</c:v>
                </c:pt>
                <c:pt idx="7">
                  <c:v>29255.64027524136</c:v>
                </c:pt>
                <c:pt idx="8">
                  <c:v>28934.19981714134</c:v>
                </c:pt>
                <c:pt idx="9">
                  <c:v>28674.172254005334</c:v>
                </c:pt>
                <c:pt idx="10">
                  <c:v>29344.610062900407</c:v>
                </c:pt>
                <c:pt idx="11">
                  <c:v>29297.697369638365</c:v>
                </c:pt>
                <c:pt idx="12">
                  <c:v>29050.078073812234</c:v>
                </c:pt>
                <c:pt idx="13">
                  <c:v>28932.82433177068</c:v>
                </c:pt>
                <c:pt idx="14">
                  <c:v>28212.259070777709</c:v>
                </c:pt>
                <c:pt idx="15">
                  <c:v>27923.564276076188</c:v>
                </c:pt>
                <c:pt idx="16">
                  <c:v>27849.667729663615</c:v>
                </c:pt>
                <c:pt idx="17">
                  <c:v>27808.438364533722</c:v>
                </c:pt>
                <c:pt idx="18">
                  <c:v>28223.641957894331</c:v>
                </c:pt>
                <c:pt idx="19">
                  <c:v>28159.261904973511</c:v>
                </c:pt>
                <c:pt idx="20">
                  <c:v>28750.367127810619</c:v>
                </c:pt>
                <c:pt idx="21">
                  <c:v>28445.757142174014</c:v>
                </c:pt>
                <c:pt idx="22">
                  <c:v>28524.104176434052</c:v>
                </c:pt>
                <c:pt idx="23">
                  <c:v>28996.287602403474</c:v>
                </c:pt>
                <c:pt idx="24">
                  <c:v>28345.620902638057</c:v>
                </c:pt>
                <c:pt idx="25">
                  <c:v>28940.564595716685</c:v>
                </c:pt>
                <c:pt idx="26">
                  <c:v>28475.107431791123</c:v>
                </c:pt>
                <c:pt idx="27">
                  <c:v>29217.567321560618</c:v>
                </c:pt>
                <c:pt idx="28">
                  <c:v>29178.34599275115</c:v>
                </c:pt>
                <c:pt idx="29">
                  <c:v>29145.367578944435</c:v>
                </c:pt>
                <c:pt idx="30">
                  <c:v>29592.188807598977</c:v>
                </c:pt>
                <c:pt idx="31">
                  <c:v>28481.959384659753</c:v>
                </c:pt>
                <c:pt idx="32">
                  <c:v>29160.944780607359</c:v>
                </c:pt>
                <c:pt idx="33">
                  <c:v>29454.590387753313</c:v>
                </c:pt>
                <c:pt idx="34">
                  <c:v>28997.119299216298</c:v>
                </c:pt>
                <c:pt idx="35">
                  <c:v>29436.733152974972</c:v>
                </c:pt>
                <c:pt idx="36">
                  <c:v>28890.762928998716</c:v>
                </c:pt>
                <c:pt idx="37">
                  <c:v>28767.131848155059</c:v>
                </c:pt>
                <c:pt idx="38">
                  <c:v>29224.283922878534</c:v>
                </c:pt>
                <c:pt idx="39">
                  <c:v>29217.483130198103</c:v>
                </c:pt>
                <c:pt idx="40">
                  <c:v>28990.242073127007</c:v>
                </c:pt>
                <c:pt idx="41">
                  <c:v>27847.68963492498</c:v>
                </c:pt>
                <c:pt idx="42">
                  <c:v>27738.568036833691</c:v>
                </c:pt>
                <c:pt idx="43">
                  <c:v>28231.362387107438</c:v>
                </c:pt>
                <c:pt idx="44">
                  <c:v>28155.179766521844</c:v>
                </c:pt>
                <c:pt idx="45">
                  <c:v>28632.411713029644</c:v>
                </c:pt>
                <c:pt idx="46">
                  <c:v>28099.611484379904</c:v>
                </c:pt>
                <c:pt idx="47">
                  <c:v>28499.146107222517</c:v>
                </c:pt>
                <c:pt idx="48">
                  <c:v>28589.2957978749</c:v>
                </c:pt>
                <c:pt idx="49">
                  <c:v>28416.609478087154</c:v>
                </c:pt>
                <c:pt idx="50">
                  <c:v>28446.534603251406</c:v>
                </c:pt>
                <c:pt idx="51">
                  <c:v>28763.835062400234</c:v>
                </c:pt>
                <c:pt idx="52">
                  <c:v>28728.403426105844</c:v>
                </c:pt>
                <c:pt idx="53">
                  <c:v>30442.34400526002</c:v>
                </c:pt>
                <c:pt idx="54">
                  <c:v>30413.006179557324</c:v>
                </c:pt>
                <c:pt idx="55">
                  <c:v>30349.222972934433</c:v>
                </c:pt>
                <c:pt idx="56">
                  <c:v>30622.397128292734</c:v>
                </c:pt>
                <c:pt idx="57">
                  <c:v>30534.580833577995</c:v>
                </c:pt>
                <c:pt idx="58">
                  <c:v>30400.787445552731</c:v>
                </c:pt>
                <c:pt idx="59">
                  <c:v>30722.307531294133</c:v>
                </c:pt>
                <c:pt idx="60">
                  <c:v>30921.075792485764</c:v>
                </c:pt>
                <c:pt idx="61">
                  <c:v>31012.948507280667</c:v>
                </c:pt>
                <c:pt idx="62">
                  <c:v>30827.840141727076</c:v>
                </c:pt>
                <c:pt idx="63">
                  <c:v>30760.983972251626</c:v>
                </c:pt>
                <c:pt idx="64">
                  <c:v>30371.510959853978</c:v>
                </c:pt>
                <c:pt idx="65">
                  <c:v>31213.412058072725</c:v>
                </c:pt>
                <c:pt idx="66">
                  <c:v>28187.653396921334</c:v>
                </c:pt>
                <c:pt idx="67">
                  <c:v>28124.213544612685</c:v>
                </c:pt>
                <c:pt idx="68">
                  <c:v>28422.600695189249</c:v>
                </c:pt>
                <c:pt idx="69">
                  <c:v>28669.477265178051</c:v>
                </c:pt>
                <c:pt idx="70">
                  <c:v>28355.564117747683</c:v>
                </c:pt>
                <c:pt idx="71">
                  <c:v>28643.663318469447</c:v>
                </c:pt>
                <c:pt idx="72">
                  <c:v>28432.750688510569</c:v>
                </c:pt>
                <c:pt idx="73">
                  <c:v>28793.283009707386</c:v>
                </c:pt>
                <c:pt idx="74">
                  <c:v>29795.400744412771</c:v>
                </c:pt>
                <c:pt idx="75">
                  <c:v>30156.437742157283</c:v>
                </c:pt>
                <c:pt idx="76">
                  <c:v>32237.911102623475</c:v>
                </c:pt>
                <c:pt idx="77">
                  <c:v>31972.641600106737</c:v>
                </c:pt>
                <c:pt idx="78">
                  <c:v>32031.452362883112</c:v>
                </c:pt>
                <c:pt idx="79">
                  <c:v>32521.193548610205</c:v>
                </c:pt>
                <c:pt idx="80">
                  <c:v>32493.027674033536</c:v>
                </c:pt>
                <c:pt idx="81">
                  <c:v>32533.080381629479</c:v>
                </c:pt>
                <c:pt idx="82">
                  <c:v>32728.643032437154</c:v>
                </c:pt>
                <c:pt idx="83">
                  <c:v>32566.504103737785</c:v>
                </c:pt>
                <c:pt idx="84">
                  <c:v>33069.288901674612</c:v>
                </c:pt>
                <c:pt idx="85">
                  <c:v>33138.656007573321</c:v>
                </c:pt>
                <c:pt idx="86">
                  <c:v>33848.730102115369</c:v>
                </c:pt>
                <c:pt idx="87">
                  <c:v>33996.082810549451</c:v>
                </c:pt>
                <c:pt idx="88">
                  <c:v>33756.237574841136</c:v>
                </c:pt>
                <c:pt idx="89">
                  <c:v>33443.663175519388</c:v>
                </c:pt>
                <c:pt idx="90">
                  <c:v>33545.514321977185</c:v>
                </c:pt>
                <c:pt idx="91">
                  <c:v>34069.412844583458</c:v>
                </c:pt>
                <c:pt idx="92">
                  <c:v>33715.645172334262</c:v>
                </c:pt>
                <c:pt idx="93">
                  <c:v>34344.10870507954</c:v>
                </c:pt>
                <c:pt idx="94">
                  <c:v>34251.589288620467</c:v>
                </c:pt>
                <c:pt idx="95">
                  <c:v>33849.442675634855</c:v>
                </c:pt>
                <c:pt idx="96">
                  <c:v>34622.124956335734</c:v>
                </c:pt>
                <c:pt idx="97">
                  <c:v>34259.6679040659</c:v>
                </c:pt>
                <c:pt idx="98">
                  <c:v>34042.769290543984</c:v>
                </c:pt>
                <c:pt idx="99">
                  <c:v>34963.285293560541</c:v>
                </c:pt>
                <c:pt idx="100">
                  <c:v>34497.906181883554</c:v>
                </c:pt>
                <c:pt idx="101">
                  <c:v>34035.003202996602</c:v>
                </c:pt>
                <c:pt idx="102">
                  <c:v>34725.579695393753</c:v>
                </c:pt>
                <c:pt idx="103">
                  <c:v>34203.292904854607</c:v>
                </c:pt>
                <c:pt idx="104">
                  <c:v>34802.391009334817</c:v>
                </c:pt>
                <c:pt idx="105">
                  <c:v>34481.899843158513</c:v>
                </c:pt>
                <c:pt idx="106">
                  <c:v>35146.224552790838</c:v>
                </c:pt>
                <c:pt idx="107">
                  <c:v>35555.087566751718</c:v>
                </c:pt>
                <c:pt idx="108">
                  <c:v>35838.764365177944</c:v>
                </c:pt>
                <c:pt idx="109">
                  <c:v>35223.261843111133</c:v>
                </c:pt>
                <c:pt idx="110">
                  <c:v>35485.257457269145</c:v>
                </c:pt>
                <c:pt idx="111">
                  <c:v>33570.705637823761</c:v>
                </c:pt>
                <c:pt idx="112">
                  <c:v>32394.421692201602</c:v>
                </c:pt>
                <c:pt idx="113">
                  <c:v>32596.550615715165</c:v>
                </c:pt>
                <c:pt idx="114">
                  <c:v>33409.336684043992</c:v>
                </c:pt>
                <c:pt idx="115">
                  <c:v>32991.325261595019</c:v>
                </c:pt>
                <c:pt idx="116">
                  <c:v>32538.865649418178</c:v>
                </c:pt>
                <c:pt idx="117">
                  <c:v>33422.647686615346</c:v>
                </c:pt>
                <c:pt idx="118">
                  <c:v>33202.052843000587</c:v>
                </c:pt>
                <c:pt idx="119">
                  <c:v>32679.232939022397</c:v>
                </c:pt>
                <c:pt idx="120">
                  <c:v>32896.360766859143</c:v>
                </c:pt>
                <c:pt idx="121">
                  <c:v>32914.835712353539</c:v>
                </c:pt>
                <c:pt idx="122">
                  <c:v>32494.139271677952</c:v>
                </c:pt>
                <c:pt idx="123">
                  <c:v>32628.735064593886</c:v>
                </c:pt>
                <c:pt idx="124">
                  <c:v>32754.908635484266</c:v>
                </c:pt>
                <c:pt idx="125">
                  <c:v>33345.334712468051</c:v>
                </c:pt>
                <c:pt idx="126">
                  <c:v>31734.149902134664</c:v>
                </c:pt>
                <c:pt idx="127">
                  <c:v>32217.899795293935</c:v>
                </c:pt>
                <c:pt idx="128">
                  <c:v>32169.354885555538</c:v>
                </c:pt>
                <c:pt idx="129">
                  <c:v>31882.07690388714</c:v>
                </c:pt>
                <c:pt idx="130">
                  <c:v>32221.88481555432</c:v>
                </c:pt>
                <c:pt idx="131">
                  <c:v>32206.462551031032</c:v>
                </c:pt>
                <c:pt idx="132">
                  <c:v>33008.066322056511</c:v>
                </c:pt>
                <c:pt idx="133">
                  <c:v>32126.012985682704</c:v>
                </c:pt>
                <c:pt idx="134">
                  <c:v>33173.322730428612</c:v>
                </c:pt>
                <c:pt idx="135">
                  <c:v>33711.281835293317</c:v>
                </c:pt>
                <c:pt idx="136">
                  <c:v>32987.136626110405</c:v>
                </c:pt>
                <c:pt idx="137">
                  <c:v>32892.086213292387</c:v>
                </c:pt>
                <c:pt idx="138">
                  <c:v>33563.335104203805</c:v>
                </c:pt>
                <c:pt idx="139">
                  <c:v>33274.705067921423</c:v>
                </c:pt>
                <c:pt idx="140">
                  <c:v>33111.859184632915</c:v>
                </c:pt>
                <c:pt idx="141">
                  <c:v>32772.727514014383</c:v>
                </c:pt>
                <c:pt idx="142">
                  <c:v>33236.003112963939</c:v>
                </c:pt>
                <c:pt idx="143">
                  <c:v>33215.47949633497</c:v>
                </c:pt>
                <c:pt idx="144">
                  <c:v>32759.683182665951</c:v>
                </c:pt>
                <c:pt idx="145">
                  <c:v>33371.682647280861</c:v>
                </c:pt>
                <c:pt idx="146">
                  <c:v>32365.197607080649</c:v>
                </c:pt>
                <c:pt idx="147">
                  <c:v>32405.80847380354</c:v>
                </c:pt>
                <c:pt idx="148">
                  <c:v>32327.925361462701</c:v>
                </c:pt>
                <c:pt idx="149">
                  <c:v>32955.95321918749</c:v>
                </c:pt>
                <c:pt idx="150">
                  <c:v>32280.565135071432</c:v>
                </c:pt>
                <c:pt idx="151">
                  <c:v>32678.222303953207</c:v>
                </c:pt>
                <c:pt idx="152">
                  <c:v>32558.398243286283</c:v>
                </c:pt>
                <c:pt idx="153">
                  <c:v>32754.223102706172</c:v>
                </c:pt>
                <c:pt idx="154">
                  <c:v>32581.876444923833</c:v>
                </c:pt>
                <c:pt idx="155">
                  <c:v>31513.238995355165</c:v>
                </c:pt>
                <c:pt idx="156">
                  <c:v>31164.137220573393</c:v>
                </c:pt>
                <c:pt idx="157">
                  <c:v>31977.026350967462</c:v>
                </c:pt>
                <c:pt idx="158">
                  <c:v>31063.160709903856</c:v>
                </c:pt>
                <c:pt idx="159">
                  <c:v>31042.38106037414</c:v>
                </c:pt>
                <c:pt idx="160">
                  <c:v>32465.135040458019</c:v>
                </c:pt>
                <c:pt idx="161">
                  <c:v>33229.701689440495</c:v>
                </c:pt>
                <c:pt idx="162">
                  <c:v>33075.866224761914</c:v>
                </c:pt>
                <c:pt idx="163">
                  <c:v>32767.691082027344</c:v>
                </c:pt>
                <c:pt idx="164">
                  <c:v>31528.281458374226</c:v>
                </c:pt>
                <c:pt idx="165">
                  <c:v>31759.538061568335</c:v>
                </c:pt>
                <c:pt idx="166">
                  <c:v>32215.237041695611</c:v>
                </c:pt>
                <c:pt idx="167">
                  <c:v>31754.105764943004</c:v>
                </c:pt>
                <c:pt idx="168">
                  <c:v>32291.261951433513</c:v>
                </c:pt>
                <c:pt idx="169">
                  <c:v>31935.592408670123</c:v>
                </c:pt>
                <c:pt idx="170">
                  <c:v>34467.807259049536</c:v>
                </c:pt>
                <c:pt idx="171">
                  <c:v>33682.152575233551</c:v>
                </c:pt>
                <c:pt idx="172">
                  <c:v>33853.040327298149</c:v>
                </c:pt>
                <c:pt idx="173">
                  <c:v>33857.22011666969</c:v>
                </c:pt>
                <c:pt idx="174">
                  <c:v>33944.104496481581</c:v>
                </c:pt>
                <c:pt idx="175">
                  <c:v>33772.828517838825</c:v>
                </c:pt>
                <c:pt idx="176">
                  <c:v>33738.298821167984</c:v>
                </c:pt>
                <c:pt idx="177">
                  <c:v>34191.003960663285</c:v>
                </c:pt>
                <c:pt idx="178">
                  <c:v>33604.371032112525</c:v>
                </c:pt>
                <c:pt idx="179">
                  <c:v>33658.15666190131</c:v>
                </c:pt>
                <c:pt idx="180">
                  <c:v>33201.471984092044</c:v>
                </c:pt>
                <c:pt idx="181">
                  <c:v>33282.487970791575</c:v>
                </c:pt>
                <c:pt idx="182">
                  <c:v>33537.815184136511</c:v>
                </c:pt>
                <c:pt idx="183">
                  <c:v>32926.126621703574</c:v>
                </c:pt>
                <c:pt idx="184">
                  <c:v>33259.068504286508</c:v>
                </c:pt>
                <c:pt idx="185">
                  <c:v>33356.94667529688</c:v>
                </c:pt>
                <c:pt idx="186">
                  <c:v>32223.304166435733</c:v>
                </c:pt>
                <c:pt idx="187">
                  <c:v>31792.923238304669</c:v>
                </c:pt>
                <c:pt idx="188">
                  <c:v>32028.339688634984</c:v>
                </c:pt>
                <c:pt idx="189">
                  <c:v>32066.008118232006</c:v>
                </c:pt>
                <c:pt idx="190">
                  <c:v>31994.12222437506</c:v>
                </c:pt>
                <c:pt idx="191">
                  <c:v>32256.233007762647</c:v>
                </c:pt>
                <c:pt idx="192">
                  <c:v>32757.814213812682</c:v>
                </c:pt>
                <c:pt idx="193">
                  <c:v>32840.833838054408</c:v>
                </c:pt>
                <c:pt idx="194">
                  <c:v>32754.777362154968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Calc!$CJ$10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Calc!$CJ$11:$CJ$251</c:f>
              <c:numCache>
                <c:formatCode>#,##0_);[Red]\(#,##0\)</c:formatCode>
                <c:ptCount val="241"/>
                <c:pt idx="0">
                  <c:v>28951.663233946718</c:v>
                </c:pt>
                <c:pt idx="1">
                  <c:v>28974.841774772736</c:v>
                </c:pt>
                <c:pt idx="2">
                  <c:v>29051.975802682555</c:v>
                </c:pt>
                <c:pt idx="3">
                  <c:v>29051.752070155027</c:v>
                </c:pt>
                <c:pt idx="4">
                  <c:v>29069.104650780017</c:v>
                </c:pt>
                <c:pt idx="5">
                  <c:v>29044.525625602826</c:v>
                </c:pt>
                <c:pt idx="6">
                  <c:v>29156.756350170006</c:v>
                </c:pt>
                <c:pt idx="7">
                  <c:v>29110.404089783875</c:v>
                </c:pt>
                <c:pt idx="8">
                  <c:v>28954.670782129342</c:v>
                </c:pt>
                <c:pt idx="9">
                  <c:v>28984.327378015692</c:v>
                </c:pt>
                <c:pt idx="10">
                  <c:v>29105.493228848034</c:v>
                </c:pt>
                <c:pt idx="11">
                  <c:v>29230.795168783672</c:v>
                </c:pt>
                <c:pt idx="12">
                  <c:v>29093.533258407097</c:v>
                </c:pt>
                <c:pt idx="13">
                  <c:v>28731.720492120206</c:v>
                </c:pt>
                <c:pt idx="14">
                  <c:v>28356.215892874858</c:v>
                </c:pt>
                <c:pt idx="15">
                  <c:v>27995.163692172504</c:v>
                </c:pt>
                <c:pt idx="16">
                  <c:v>27860.556790091174</c:v>
                </c:pt>
                <c:pt idx="17">
                  <c:v>27960.582684030556</c:v>
                </c:pt>
                <c:pt idx="18">
                  <c:v>28063.780742467188</c:v>
                </c:pt>
                <c:pt idx="19">
                  <c:v>28377.756996892818</c:v>
                </c:pt>
                <c:pt idx="20">
                  <c:v>28451.795391652715</c:v>
                </c:pt>
                <c:pt idx="21">
                  <c:v>28573.409482139559</c:v>
                </c:pt>
                <c:pt idx="22">
                  <c:v>28655.382973670512</c:v>
                </c:pt>
                <c:pt idx="23">
                  <c:v>28622.004227158526</c:v>
                </c:pt>
                <c:pt idx="24">
                  <c:v>28760.824366919405</c:v>
                </c:pt>
                <c:pt idx="25">
                  <c:v>28587.097643381956</c:v>
                </c:pt>
                <c:pt idx="26">
                  <c:v>28877.746449689479</c:v>
                </c:pt>
                <c:pt idx="27">
                  <c:v>28957.00691536763</c:v>
                </c:pt>
                <c:pt idx="28">
                  <c:v>29180.426964418733</c:v>
                </c:pt>
                <c:pt idx="29">
                  <c:v>29305.300793098188</c:v>
                </c:pt>
                <c:pt idx="30">
                  <c:v>29073.17192373439</c:v>
                </c:pt>
                <c:pt idx="31">
                  <c:v>29078.364324288694</c:v>
                </c:pt>
                <c:pt idx="32">
                  <c:v>29032.498184340144</c:v>
                </c:pt>
                <c:pt idx="33">
                  <c:v>29204.218155858991</c:v>
                </c:pt>
                <c:pt idx="34">
                  <c:v>29296.147613314864</c:v>
                </c:pt>
                <c:pt idx="35">
                  <c:v>29108.205127063327</c:v>
                </c:pt>
                <c:pt idx="36">
                  <c:v>29031.542643376248</c:v>
                </c:pt>
                <c:pt idx="37">
                  <c:v>28960.726233344103</c:v>
                </c:pt>
                <c:pt idx="38">
                  <c:v>29069.632967077236</c:v>
                </c:pt>
                <c:pt idx="39">
                  <c:v>29144.003042067881</c:v>
                </c:pt>
                <c:pt idx="40">
                  <c:v>28685.138279416697</c:v>
                </c:pt>
                <c:pt idx="41">
                  <c:v>28192.166581628557</c:v>
                </c:pt>
                <c:pt idx="42">
                  <c:v>27939.2066862887</c:v>
                </c:pt>
                <c:pt idx="43">
                  <c:v>28041.703396820991</c:v>
                </c:pt>
                <c:pt idx="44">
                  <c:v>28339.651288886311</c:v>
                </c:pt>
                <c:pt idx="45">
                  <c:v>28295.734321310461</c:v>
                </c:pt>
                <c:pt idx="46">
                  <c:v>28410.389768210691</c:v>
                </c:pt>
                <c:pt idx="47">
                  <c:v>28396.017796492441</c:v>
                </c:pt>
                <c:pt idx="48">
                  <c:v>28501.683794394859</c:v>
                </c:pt>
                <c:pt idx="49">
                  <c:v>28484.146626404487</c:v>
                </c:pt>
                <c:pt idx="50">
                  <c:v>28542.326381246265</c:v>
                </c:pt>
                <c:pt idx="51">
                  <c:v>28646.257697252495</c:v>
                </c:pt>
                <c:pt idx="52">
                  <c:v>29311.52749792203</c:v>
                </c:pt>
                <c:pt idx="53">
                  <c:v>29861.251203641063</c:v>
                </c:pt>
                <c:pt idx="54">
                  <c:v>30401.524385917262</c:v>
                </c:pt>
                <c:pt idx="55">
                  <c:v>30461.542093594831</c:v>
                </c:pt>
                <c:pt idx="56">
                  <c:v>30502.066978268384</c:v>
                </c:pt>
                <c:pt idx="57">
                  <c:v>30519.25513580782</c:v>
                </c:pt>
                <c:pt idx="58">
                  <c:v>30552.558603474954</c:v>
                </c:pt>
                <c:pt idx="59">
                  <c:v>30681.390256444211</c:v>
                </c:pt>
                <c:pt idx="60">
                  <c:v>30885.443943686856</c:v>
                </c:pt>
                <c:pt idx="61">
                  <c:v>30920.621480497837</c:v>
                </c:pt>
                <c:pt idx="62">
                  <c:v>30867.257540419789</c:v>
                </c:pt>
                <c:pt idx="63">
                  <c:v>30653.445024610894</c:v>
                </c:pt>
                <c:pt idx="64">
                  <c:v>30781.968996726111</c:v>
                </c:pt>
                <c:pt idx="65">
                  <c:v>29924.19213828268</c:v>
                </c:pt>
                <c:pt idx="66">
                  <c:v>29175.092999868913</c:v>
                </c:pt>
                <c:pt idx="67">
                  <c:v>28244.822545574425</c:v>
                </c:pt>
                <c:pt idx="68">
                  <c:v>28405.430501659994</c:v>
                </c:pt>
                <c:pt idx="69">
                  <c:v>28482.54735937166</c:v>
                </c:pt>
                <c:pt idx="70">
                  <c:v>28556.23490046506</c:v>
                </c:pt>
                <c:pt idx="71">
                  <c:v>28477.3260415759</c:v>
                </c:pt>
                <c:pt idx="72">
                  <c:v>28623.232338895803</c:v>
                </c:pt>
                <c:pt idx="73">
                  <c:v>29007.144814210245</c:v>
                </c:pt>
                <c:pt idx="74">
                  <c:v>29581.707165425814</c:v>
                </c:pt>
                <c:pt idx="75">
                  <c:v>30729.916529731174</c:v>
                </c:pt>
                <c:pt idx="76">
                  <c:v>31455.663481629166</c:v>
                </c:pt>
                <c:pt idx="77">
                  <c:v>32080.668355204441</c:v>
                </c:pt>
                <c:pt idx="78">
                  <c:v>32175.095837200017</c:v>
                </c:pt>
                <c:pt idx="79">
                  <c:v>32348.557861842284</c:v>
                </c:pt>
                <c:pt idx="80">
                  <c:v>32515.767201424405</c:v>
                </c:pt>
                <c:pt idx="81">
                  <c:v>32584.917029366723</c:v>
                </c:pt>
                <c:pt idx="82">
                  <c:v>32609.409172601474</c:v>
                </c:pt>
                <c:pt idx="83">
                  <c:v>32788.145345949852</c:v>
                </c:pt>
                <c:pt idx="84">
                  <c:v>32924.816337661905</c:v>
                </c:pt>
                <c:pt idx="85">
                  <c:v>33352.225003787767</c:v>
                </c:pt>
                <c:pt idx="86">
                  <c:v>33661.156306746045</c:v>
                </c:pt>
                <c:pt idx="87">
                  <c:v>33867.01682916865</c:v>
                </c:pt>
                <c:pt idx="88">
                  <c:v>33731.994520303328</c:v>
                </c:pt>
                <c:pt idx="89">
                  <c:v>33581.805024112567</c:v>
                </c:pt>
                <c:pt idx="90">
                  <c:v>33686.196780693339</c:v>
                </c:pt>
                <c:pt idx="91">
                  <c:v>33776.857446298302</c:v>
                </c:pt>
                <c:pt idx="92">
                  <c:v>34043.055573999089</c:v>
                </c:pt>
                <c:pt idx="93">
                  <c:v>34103.781055344756</c:v>
                </c:pt>
                <c:pt idx="94">
                  <c:v>34148.380223111621</c:v>
                </c:pt>
                <c:pt idx="95">
                  <c:v>34241.052306863683</c:v>
                </c:pt>
                <c:pt idx="96">
                  <c:v>34243.74517867883</c:v>
                </c:pt>
                <c:pt idx="97">
                  <c:v>34308.187383648539</c:v>
                </c:pt>
                <c:pt idx="98">
                  <c:v>34421.90749605681</c:v>
                </c:pt>
                <c:pt idx="99">
                  <c:v>34501.320255329359</c:v>
                </c:pt>
                <c:pt idx="100">
                  <c:v>34498.731559480228</c:v>
                </c:pt>
                <c:pt idx="101">
                  <c:v>34419.496360091303</c:v>
                </c:pt>
                <c:pt idx="102">
                  <c:v>34321.291934414992</c:v>
                </c:pt>
                <c:pt idx="103">
                  <c:v>34577.087869861054</c:v>
                </c:pt>
                <c:pt idx="104">
                  <c:v>34495.861252449315</c:v>
                </c:pt>
                <c:pt idx="105">
                  <c:v>34810.171801761389</c:v>
                </c:pt>
                <c:pt idx="106">
                  <c:v>35061.070654233692</c:v>
                </c:pt>
                <c:pt idx="107">
                  <c:v>35513.358828240169</c:v>
                </c:pt>
                <c:pt idx="108">
                  <c:v>35539.037925013596</c:v>
                </c:pt>
                <c:pt idx="109">
                  <c:v>35515.761221852743</c:v>
                </c:pt>
                <c:pt idx="110">
                  <c:v>34759.741646068018</c:v>
                </c:pt>
                <c:pt idx="111">
                  <c:v>33816.794929098171</c:v>
                </c:pt>
                <c:pt idx="112">
                  <c:v>32853.892648580179</c:v>
                </c:pt>
                <c:pt idx="113">
                  <c:v>32800.102997320253</c:v>
                </c:pt>
                <c:pt idx="114">
                  <c:v>32999.070853784724</c:v>
                </c:pt>
                <c:pt idx="115">
                  <c:v>32979.842531685725</c:v>
                </c:pt>
                <c:pt idx="116">
                  <c:v>32984.279532542852</c:v>
                </c:pt>
                <c:pt idx="117">
                  <c:v>33054.522059678042</c:v>
                </c:pt>
                <c:pt idx="118">
                  <c:v>33101.311156212781</c:v>
                </c:pt>
                <c:pt idx="119">
                  <c:v>32925.882182960711</c:v>
                </c:pt>
                <c:pt idx="120">
                  <c:v>32830.143139411688</c:v>
                </c:pt>
                <c:pt idx="121">
                  <c:v>32768.445250296878</c:v>
                </c:pt>
                <c:pt idx="122">
                  <c:v>32679.236682875126</c:v>
                </c:pt>
                <c:pt idx="123">
                  <c:v>32625.927657252032</c:v>
                </c:pt>
                <c:pt idx="124">
                  <c:v>32909.659470848732</c:v>
                </c:pt>
                <c:pt idx="125">
                  <c:v>32611.46441669566</c:v>
                </c:pt>
                <c:pt idx="126">
                  <c:v>32432.46146996555</c:v>
                </c:pt>
                <c:pt idx="127">
                  <c:v>32040.468194328045</c:v>
                </c:pt>
                <c:pt idx="128">
                  <c:v>32089.777194912207</c:v>
                </c:pt>
                <c:pt idx="129">
                  <c:v>32091.105534999002</c:v>
                </c:pt>
                <c:pt idx="130">
                  <c:v>32103.474756824162</c:v>
                </c:pt>
                <c:pt idx="131">
                  <c:v>32478.804562880618</c:v>
                </c:pt>
                <c:pt idx="132">
                  <c:v>32446.847286256747</c:v>
                </c:pt>
                <c:pt idx="133">
                  <c:v>32769.134012722607</c:v>
                </c:pt>
                <c:pt idx="134">
                  <c:v>33003.539183801542</c:v>
                </c:pt>
                <c:pt idx="135">
                  <c:v>33290.580397277452</c:v>
                </c:pt>
                <c:pt idx="136">
                  <c:v>33196.83489156537</c:v>
                </c:pt>
                <c:pt idx="137">
                  <c:v>33147.519314535537</c:v>
                </c:pt>
                <c:pt idx="138">
                  <c:v>33243.375461805874</c:v>
                </c:pt>
                <c:pt idx="139">
                  <c:v>33316.633118919381</c:v>
                </c:pt>
                <c:pt idx="140">
                  <c:v>33053.097255522909</c:v>
                </c:pt>
                <c:pt idx="141">
                  <c:v>33040.196603870412</c:v>
                </c:pt>
                <c:pt idx="142">
                  <c:v>33074.736707771102</c:v>
                </c:pt>
                <c:pt idx="143">
                  <c:v>33070.388597321617</c:v>
                </c:pt>
                <c:pt idx="144">
                  <c:v>33115.61510876059</c:v>
                </c:pt>
                <c:pt idx="145">
                  <c:v>32832.187812342483</c:v>
                </c:pt>
                <c:pt idx="146">
                  <c:v>32714.229576055019</c:v>
                </c:pt>
                <c:pt idx="147">
                  <c:v>32366.310480782297</c:v>
                </c:pt>
                <c:pt idx="148">
                  <c:v>32563.229018151247</c:v>
                </c:pt>
                <c:pt idx="149">
                  <c:v>32521.481238573877</c:v>
                </c:pt>
                <c:pt idx="150">
                  <c:v>32638.246886070712</c:v>
                </c:pt>
                <c:pt idx="151">
                  <c:v>32505.728560770309</c:v>
                </c:pt>
                <c:pt idx="152">
                  <c:v>32663.614549981885</c:v>
                </c:pt>
                <c:pt idx="153">
                  <c:v>32631.499263638761</c:v>
                </c:pt>
                <c:pt idx="154">
                  <c:v>32283.11284766172</c:v>
                </c:pt>
                <c:pt idx="155">
                  <c:v>31753.08422028413</c:v>
                </c:pt>
                <c:pt idx="156">
                  <c:v>31551.467522298673</c:v>
                </c:pt>
                <c:pt idx="157">
                  <c:v>31401.441427148238</c:v>
                </c:pt>
                <c:pt idx="158">
                  <c:v>31360.856040415154</c:v>
                </c:pt>
                <c:pt idx="159">
                  <c:v>31523.558936912003</c:v>
                </c:pt>
                <c:pt idx="160">
                  <c:v>32245.739263424217</c:v>
                </c:pt>
                <c:pt idx="161">
                  <c:v>32923.56765155348</c:v>
                </c:pt>
                <c:pt idx="162">
                  <c:v>33024.419665409914</c:v>
                </c:pt>
                <c:pt idx="163">
                  <c:v>32457.279588387828</c:v>
                </c:pt>
                <c:pt idx="164">
                  <c:v>32018.503533989966</c:v>
                </c:pt>
                <c:pt idx="165">
                  <c:v>31834.35218721272</c:v>
                </c:pt>
                <c:pt idx="166">
                  <c:v>31909.626956068983</c:v>
                </c:pt>
                <c:pt idx="167">
                  <c:v>32086.868252690707</c:v>
                </c:pt>
                <c:pt idx="168">
                  <c:v>31993.653375015547</c:v>
                </c:pt>
                <c:pt idx="169">
                  <c:v>32898.220539717724</c:v>
                </c:pt>
                <c:pt idx="170">
                  <c:v>33361.850747651071</c:v>
                </c:pt>
                <c:pt idx="171">
                  <c:v>34001.000053860414</c:v>
                </c:pt>
                <c:pt idx="172">
                  <c:v>33797.471006400468</c:v>
                </c:pt>
                <c:pt idx="173">
                  <c:v>33884.788313483143</c:v>
                </c:pt>
                <c:pt idx="174">
                  <c:v>33858.05104366337</c:v>
                </c:pt>
                <c:pt idx="175">
                  <c:v>33818.410611829466</c:v>
                </c:pt>
                <c:pt idx="176">
                  <c:v>33900.710433223365</c:v>
                </c:pt>
                <c:pt idx="177">
                  <c:v>33844.557937981263</c:v>
                </c:pt>
                <c:pt idx="178">
                  <c:v>33817.843884892376</c:v>
                </c:pt>
                <c:pt idx="179">
                  <c:v>33487.999892701962</c:v>
                </c:pt>
                <c:pt idx="180">
                  <c:v>33380.705538928312</c:v>
                </c:pt>
                <c:pt idx="181">
                  <c:v>33340.591713006703</c:v>
                </c:pt>
                <c:pt idx="182">
                  <c:v>33248.809925543886</c:v>
                </c:pt>
                <c:pt idx="183">
                  <c:v>33241.003436708867</c:v>
                </c:pt>
                <c:pt idx="184">
                  <c:v>33180.713933762316</c:v>
                </c:pt>
                <c:pt idx="185">
                  <c:v>32946.439782006375</c:v>
                </c:pt>
                <c:pt idx="186">
                  <c:v>32457.724693345761</c:v>
                </c:pt>
                <c:pt idx="187">
                  <c:v>32014.855697791794</c:v>
                </c:pt>
                <c:pt idx="188">
                  <c:v>31962.423681723885</c:v>
                </c:pt>
                <c:pt idx="189">
                  <c:v>32029.490010414022</c:v>
                </c:pt>
                <c:pt idx="190">
                  <c:v>32105.454450123234</c:v>
                </c:pt>
                <c:pt idx="191">
                  <c:v>32336.056481983465</c:v>
                </c:pt>
                <c:pt idx="192">
                  <c:v>32618.293686543242</c:v>
                </c:pt>
                <c:pt idx="193">
                  <c:v>32784.47513800735</c:v>
                </c:pt>
                <c:pt idx="194">
                  <c:v>32797.805600104686</c:v>
                </c:pt>
                <c:pt idx="196" formatCode="0.0%">
                  <c:v>0</c:v>
                </c:pt>
                <c:pt idx="197" formatCode="0.0%">
                  <c:v>0</c:v>
                </c:pt>
                <c:pt idx="198" formatCode="0.0%">
                  <c:v>0</c:v>
                </c:pt>
                <c:pt idx="199" formatCode="0.0%">
                  <c:v>0</c:v>
                </c:pt>
                <c:pt idx="200" formatCode="0.0%">
                  <c:v>0</c:v>
                </c:pt>
                <c:pt idx="201" formatCode="0.0%">
                  <c:v>0</c:v>
                </c:pt>
                <c:pt idx="202" formatCode="0.0%">
                  <c:v>0</c:v>
                </c:pt>
                <c:pt idx="203" formatCode="0.0%">
                  <c:v>0</c:v>
                </c:pt>
                <c:pt idx="204" formatCode="0.0%">
                  <c:v>0</c:v>
                </c:pt>
                <c:pt idx="205" formatCode="0.0%">
                  <c:v>0</c:v>
                </c:pt>
                <c:pt idx="206" formatCode="0.0%">
                  <c:v>0</c:v>
                </c:pt>
                <c:pt idx="207" formatCode="0.0%">
                  <c:v>0</c:v>
                </c:pt>
                <c:pt idx="208" formatCode="0.0%">
                  <c:v>0</c:v>
                </c:pt>
                <c:pt idx="209" formatCode="0.0%">
                  <c:v>0</c:v>
                </c:pt>
                <c:pt idx="210" formatCode="0.0%">
                  <c:v>0</c:v>
                </c:pt>
                <c:pt idx="211" formatCode="0.0%">
                  <c:v>0</c:v>
                </c:pt>
                <c:pt idx="212" formatCode="0.0%">
                  <c:v>0</c:v>
                </c:pt>
                <c:pt idx="213" formatCode="0.0%">
                  <c:v>0</c:v>
                </c:pt>
                <c:pt idx="214" formatCode="0.0%">
                  <c:v>0</c:v>
                </c:pt>
                <c:pt idx="215" formatCode="0.0%">
                  <c:v>0</c:v>
                </c:pt>
                <c:pt idx="216" formatCode="0.0%">
                  <c:v>0</c:v>
                </c:pt>
                <c:pt idx="217" formatCode="0.0%">
                  <c:v>0</c:v>
                </c:pt>
                <c:pt idx="218" formatCode="0.0%">
                  <c:v>0</c:v>
                </c:pt>
                <c:pt idx="219" formatCode="0.0%">
                  <c:v>0</c:v>
                </c:pt>
                <c:pt idx="220" formatCode="0.0%">
                  <c:v>0</c:v>
                </c:pt>
                <c:pt idx="221" formatCode="0.0%">
                  <c:v>0</c:v>
                </c:pt>
                <c:pt idx="222" formatCode="0.0%">
                  <c:v>0</c:v>
                </c:pt>
                <c:pt idx="223" formatCode="0.0%">
                  <c:v>0</c:v>
                </c:pt>
                <c:pt idx="224" formatCode="0.0%">
                  <c:v>0</c:v>
                </c:pt>
                <c:pt idx="225" formatCode="0.0%">
                  <c:v>0</c:v>
                </c:pt>
                <c:pt idx="226" formatCode="0.0%">
                  <c:v>0</c:v>
                </c:pt>
                <c:pt idx="227" formatCode="0.0%">
                  <c:v>0</c:v>
                </c:pt>
                <c:pt idx="228" formatCode="0.0%">
                  <c:v>0</c:v>
                </c:pt>
                <c:pt idx="229" formatCode="0.0%">
                  <c:v>0</c:v>
                </c:pt>
                <c:pt idx="230" formatCode="0.0%">
                  <c:v>0</c:v>
                </c:pt>
                <c:pt idx="231" formatCode="0.0%">
                  <c:v>0</c:v>
                </c:pt>
                <c:pt idx="232" formatCode="0.0%">
                  <c:v>0</c:v>
                </c:pt>
                <c:pt idx="233" formatCode="0.0%">
                  <c:v>0</c:v>
                </c:pt>
                <c:pt idx="234" formatCode="0.0%">
                  <c:v>0</c:v>
                </c:pt>
                <c:pt idx="235" formatCode="0.0%">
                  <c:v>0</c:v>
                </c:pt>
                <c:pt idx="236" formatCode="0.0%">
                  <c:v>0</c:v>
                </c:pt>
                <c:pt idx="237" formatCode="0.0%">
                  <c:v>0</c:v>
                </c:pt>
                <c:pt idx="238" formatCode="0.0%">
                  <c:v>0</c:v>
                </c:pt>
                <c:pt idx="239" formatCode="0.0%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Calc!$CQ$10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Calc!$CQ$11:$CQ$251</c:f>
              <c:numCache>
                <c:formatCode>#,##0_);[Red]\(#,##0\)</c:formatCode>
                <c:ptCount val="241"/>
                <c:pt idx="0">
                  <c:v>29070</c:v>
                </c:pt>
                <c:pt idx="1">
                  <c:v>29070</c:v>
                </c:pt>
                <c:pt idx="2">
                  <c:v>29070</c:v>
                </c:pt>
                <c:pt idx="3">
                  <c:v>29070</c:v>
                </c:pt>
                <c:pt idx="4">
                  <c:v>29070</c:v>
                </c:pt>
                <c:pt idx="5">
                  <c:v>29070</c:v>
                </c:pt>
                <c:pt idx="6">
                  <c:v>29070</c:v>
                </c:pt>
                <c:pt idx="7">
                  <c:v>29070</c:v>
                </c:pt>
                <c:pt idx="8">
                  <c:v>29070</c:v>
                </c:pt>
                <c:pt idx="9">
                  <c:v>29070</c:v>
                </c:pt>
                <c:pt idx="10">
                  <c:v>29070</c:v>
                </c:pt>
                <c:pt idx="11">
                  <c:v>29070</c:v>
                </c:pt>
                <c:pt idx="12">
                  <c:v>29070</c:v>
                </c:pt>
                <c:pt idx="13">
                  <c:v>29070</c:v>
                </c:pt>
                <c:pt idx="14">
                  <c:v>27907.200000000001</c:v>
                </c:pt>
                <c:pt idx="15">
                  <c:v>27907.200000000001</c:v>
                </c:pt>
                <c:pt idx="16">
                  <c:v>27907.200000000001</c:v>
                </c:pt>
                <c:pt idx="17">
                  <c:v>27907.200000000001</c:v>
                </c:pt>
                <c:pt idx="18">
                  <c:v>28186.272000000001</c:v>
                </c:pt>
                <c:pt idx="19">
                  <c:v>28186.272000000001</c:v>
                </c:pt>
                <c:pt idx="20">
                  <c:v>28609.066079999997</c:v>
                </c:pt>
                <c:pt idx="21">
                  <c:v>28609.066079999997</c:v>
                </c:pt>
                <c:pt idx="22">
                  <c:v>28609.066079999997</c:v>
                </c:pt>
                <c:pt idx="23">
                  <c:v>28609.066079999997</c:v>
                </c:pt>
                <c:pt idx="24">
                  <c:v>28609.066079999997</c:v>
                </c:pt>
                <c:pt idx="25">
                  <c:v>28609.066079999997</c:v>
                </c:pt>
                <c:pt idx="26">
                  <c:v>28609.066079999997</c:v>
                </c:pt>
                <c:pt idx="27">
                  <c:v>29181.247401599998</c:v>
                </c:pt>
                <c:pt idx="28">
                  <c:v>29181.247401599998</c:v>
                </c:pt>
                <c:pt idx="29">
                  <c:v>29181.247401599998</c:v>
                </c:pt>
                <c:pt idx="30">
                  <c:v>29181.247401599998</c:v>
                </c:pt>
                <c:pt idx="31">
                  <c:v>29181.247401599998</c:v>
                </c:pt>
                <c:pt idx="32">
                  <c:v>29181.247401599998</c:v>
                </c:pt>
                <c:pt idx="33">
                  <c:v>29181.247401599998</c:v>
                </c:pt>
                <c:pt idx="34">
                  <c:v>29181.247401599998</c:v>
                </c:pt>
                <c:pt idx="35">
                  <c:v>29181.247401599998</c:v>
                </c:pt>
                <c:pt idx="36">
                  <c:v>29035.341164591999</c:v>
                </c:pt>
                <c:pt idx="37">
                  <c:v>29035.341164591999</c:v>
                </c:pt>
                <c:pt idx="38">
                  <c:v>29035.341164591999</c:v>
                </c:pt>
                <c:pt idx="39">
                  <c:v>29035.341164591999</c:v>
                </c:pt>
                <c:pt idx="40">
                  <c:v>29035.341164591999</c:v>
                </c:pt>
                <c:pt idx="41">
                  <c:v>27873.927518008317</c:v>
                </c:pt>
                <c:pt idx="42">
                  <c:v>27873.927518008317</c:v>
                </c:pt>
                <c:pt idx="43">
                  <c:v>28208.414648224418</c:v>
                </c:pt>
                <c:pt idx="44">
                  <c:v>28255.428672638125</c:v>
                </c:pt>
                <c:pt idx="45">
                  <c:v>28302.521053759188</c:v>
                </c:pt>
                <c:pt idx="46">
                  <c:v>28349.691922182123</c:v>
                </c:pt>
                <c:pt idx="47">
                  <c:v>28396.941408719093</c:v>
                </c:pt>
                <c:pt idx="48">
                  <c:v>28444.26964440029</c:v>
                </c:pt>
                <c:pt idx="49">
                  <c:v>28491.676760474293</c:v>
                </c:pt>
                <c:pt idx="50">
                  <c:v>28539.162888408417</c:v>
                </c:pt>
                <c:pt idx="51">
                  <c:v>28586.728159889099</c:v>
                </c:pt>
                <c:pt idx="52">
                  <c:v>28634.372706822247</c:v>
                </c:pt>
                <c:pt idx="53">
                  <c:v>30403.022461013636</c:v>
                </c:pt>
                <c:pt idx="54">
                  <c:v>30428.358313064477</c:v>
                </c:pt>
                <c:pt idx="55">
                  <c:v>30453.715278325362</c:v>
                </c:pt>
                <c:pt idx="56">
                  <c:v>30479.093374390632</c:v>
                </c:pt>
                <c:pt idx="57">
                  <c:v>30504.492618869288</c:v>
                </c:pt>
                <c:pt idx="58">
                  <c:v>30529.91302938501</c:v>
                </c:pt>
                <c:pt idx="59">
                  <c:v>30860.908169811923</c:v>
                </c:pt>
                <c:pt idx="60">
                  <c:v>30860.908169811923</c:v>
                </c:pt>
                <c:pt idx="61">
                  <c:v>30860.908169811923</c:v>
                </c:pt>
                <c:pt idx="62">
                  <c:v>30860.908169811923</c:v>
                </c:pt>
                <c:pt idx="63">
                  <c:v>30860.908169811923</c:v>
                </c:pt>
                <c:pt idx="64">
                  <c:v>30860.908169811923</c:v>
                </c:pt>
                <c:pt idx="65">
                  <c:v>30860.908169811923</c:v>
                </c:pt>
                <c:pt idx="66">
                  <c:v>28392.03551622697</c:v>
                </c:pt>
                <c:pt idx="67">
                  <c:v>28415.695545823823</c:v>
                </c:pt>
                <c:pt idx="68">
                  <c:v>28439.375292112007</c:v>
                </c:pt>
                <c:pt idx="69">
                  <c:v>28463.074771522097</c:v>
                </c:pt>
                <c:pt idx="70">
                  <c:v>28486.794000498361</c:v>
                </c:pt>
                <c:pt idx="71">
                  <c:v>28510.532995498776</c:v>
                </c:pt>
                <c:pt idx="72">
                  <c:v>28534.29177299502</c:v>
                </c:pt>
                <c:pt idx="73">
                  <c:v>28558.070349472513</c:v>
                </c:pt>
                <c:pt idx="74">
                  <c:v>30010.962178501926</c:v>
                </c:pt>
                <c:pt idx="75">
                  <c:v>30035.971313650676</c:v>
                </c:pt>
                <c:pt idx="76">
                  <c:v>31957.522578441476</c:v>
                </c:pt>
                <c:pt idx="77">
                  <c:v>32077.363288110628</c:v>
                </c:pt>
                <c:pt idx="78">
                  <c:v>32197.653400441039</c:v>
                </c:pt>
                <c:pt idx="79">
                  <c:v>32318.394600692689</c:v>
                </c:pt>
                <c:pt idx="80">
                  <c:v>32439.588580445285</c:v>
                </c:pt>
                <c:pt idx="81">
                  <c:v>32561.237037621951</c:v>
                </c:pt>
                <c:pt idx="82">
                  <c:v>32683.341676513031</c:v>
                </c:pt>
                <c:pt idx="83">
                  <c:v>32805.904207799955</c:v>
                </c:pt>
                <c:pt idx="84">
                  <c:v>32928.926348579203</c:v>
                </c:pt>
                <c:pt idx="85">
                  <c:v>33052.409822386369</c:v>
                </c:pt>
                <c:pt idx="86">
                  <c:v>33839.883486404724</c:v>
                </c:pt>
                <c:pt idx="87">
                  <c:v>33966.783049478741</c:v>
                </c:pt>
                <c:pt idx="88">
                  <c:v>33425.645574425762</c:v>
                </c:pt>
                <c:pt idx="89">
                  <c:v>33550.991745329855</c:v>
                </c:pt>
                <c:pt idx="90">
                  <c:v>33676.807964374842</c:v>
                </c:pt>
                <c:pt idx="91">
                  <c:v>33803.095994241245</c:v>
                </c:pt>
                <c:pt idx="92">
                  <c:v>33929.857604219644</c:v>
                </c:pt>
                <c:pt idx="93">
                  <c:v>34057.094570235466</c:v>
                </c:pt>
                <c:pt idx="94">
                  <c:v>34184.808674873842</c:v>
                </c:pt>
                <c:pt idx="95">
                  <c:v>34227.539685717435</c:v>
                </c:pt>
                <c:pt idx="96">
                  <c:v>34270.324110324582</c:v>
                </c:pt>
                <c:pt idx="97">
                  <c:v>34313.162015462483</c:v>
                </c:pt>
                <c:pt idx="98">
                  <c:v>34356.053467981808</c:v>
                </c:pt>
                <c:pt idx="99">
                  <c:v>34398.998534816783</c:v>
                </c:pt>
                <c:pt idx="100">
                  <c:v>34441.9972829853</c:v>
                </c:pt>
                <c:pt idx="101">
                  <c:v>34485.049779589033</c:v>
                </c:pt>
                <c:pt idx="102">
                  <c:v>34528.156091813522</c:v>
                </c:pt>
                <c:pt idx="103">
                  <c:v>34571.31628692829</c:v>
                </c:pt>
                <c:pt idx="104">
                  <c:v>34614.530432286949</c:v>
                </c:pt>
                <c:pt idx="105">
                  <c:v>34657.798595327309</c:v>
                </c:pt>
                <c:pt idx="106">
                  <c:v>35359.792305875671</c:v>
                </c:pt>
                <c:pt idx="107">
                  <c:v>35368.632253952142</c:v>
                </c:pt>
                <c:pt idx="108">
                  <c:v>35377.474412015632</c:v>
                </c:pt>
                <c:pt idx="109">
                  <c:v>35386.31878061864</c:v>
                </c:pt>
                <c:pt idx="110">
                  <c:v>35395.165360313797</c:v>
                </c:pt>
                <c:pt idx="111">
                  <c:v>32925.733161038108</c:v>
                </c:pt>
                <c:pt idx="112">
                  <c:v>32933.964594328369</c:v>
                </c:pt>
                <c:pt idx="113">
                  <c:v>32942.19808547695</c:v>
                </c:pt>
                <c:pt idx="114">
                  <c:v>32950.43363499832</c:v>
                </c:pt>
                <c:pt idx="115">
                  <c:v>32958.671243407072</c:v>
                </c:pt>
                <c:pt idx="116">
                  <c:v>32966.910911217929</c:v>
                </c:pt>
                <c:pt idx="117">
                  <c:v>32975.152638945736</c:v>
                </c:pt>
                <c:pt idx="118">
                  <c:v>32983.396427105472</c:v>
                </c:pt>
                <c:pt idx="119">
                  <c:v>32991.642276212253</c:v>
                </c:pt>
                <c:pt idx="120">
                  <c:v>32999.890186781311</c:v>
                </c:pt>
                <c:pt idx="121">
                  <c:v>33008.14015932801</c:v>
                </c:pt>
                <c:pt idx="122">
                  <c:v>33016.392194367843</c:v>
                </c:pt>
                <c:pt idx="123">
                  <c:v>33024.646292416437</c:v>
                </c:pt>
                <c:pt idx="124">
                  <c:v>33032.902453989547</c:v>
                </c:pt>
                <c:pt idx="125">
                  <c:v>33041.160679603046</c:v>
                </c:pt>
                <c:pt idx="126">
                  <c:v>32057.938340679764</c:v>
                </c:pt>
                <c:pt idx="127">
                  <c:v>32065.952825264936</c:v>
                </c:pt>
                <c:pt idx="128">
                  <c:v>32073.969313471254</c:v>
                </c:pt>
                <c:pt idx="129">
                  <c:v>32081.987805799625</c:v>
                </c:pt>
                <c:pt idx="130">
                  <c:v>32090.008302751077</c:v>
                </c:pt>
                <c:pt idx="131">
                  <c:v>32098.030804826769</c:v>
                </c:pt>
                <c:pt idx="132">
                  <c:v>33099.026095389672</c:v>
                </c:pt>
                <c:pt idx="133">
                  <c:v>33107.300851913526</c:v>
                </c:pt>
                <c:pt idx="134">
                  <c:v>33115.577677126508</c:v>
                </c:pt>
                <c:pt idx="135">
                  <c:v>33123.856571545795</c:v>
                </c:pt>
                <c:pt idx="136">
                  <c:v>33132.137535688686</c:v>
                </c:pt>
                <c:pt idx="137">
                  <c:v>33140.420570072609</c:v>
                </c:pt>
                <c:pt idx="138">
                  <c:v>33148.705675215133</c:v>
                </c:pt>
                <c:pt idx="139">
                  <c:v>33156.992851633942</c:v>
                </c:pt>
                <c:pt idx="140">
                  <c:v>33165.282099846852</c:v>
                </c:pt>
                <c:pt idx="141">
                  <c:v>33007.70555326996</c:v>
                </c:pt>
                <c:pt idx="142">
                  <c:v>33015.957479658282</c:v>
                </c:pt>
                <c:pt idx="143">
                  <c:v>33024.211469028196</c:v>
                </c:pt>
                <c:pt idx="144">
                  <c:v>33032.467521895458</c:v>
                </c:pt>
                <c:pt idx="145">
                  <c:v>33040.725638775933</c:v>
                </c:pt>
                <c:pt idx="146">
                  <c:v>32553.251032882847</c:v>
                </c:pt>
                <c:pt idx="147">
                  <c:v>32561.38934564107</c:v>
                </c:pt>
                <c:pt idx="148">
                  <c:v>32569.529692977481</c:v>
                </c:pt>
                <c:pt idx="149">
                  <c:v>32577.672075400729</c:v>
                </c:pt>
                <c:pt idx="150">
                  <c:v>32585.816493419581</c:v>
                </c:pt>
                <c:pt idx="151">
                  <c:v>32593.962947542939</c:v>
                </c:pt>
                <c:pt idx="152">
                  <c:v>32602.111438279826</c:v>
                </c:pt>
                <c:pt idx="153">
                  <c:v>32610.261966139398</c:v>
                </c:pt>
                <c:pt idx="154">
                  <c:v>32618.414531630937</c:v>
                </c:pt>
                <c:pt idx="155">
                  <c:v>31158.373524176972</c:v>
                </c:pt>
                <c:pt idx="156">
                  <c:v>31184.338835447117</c:v>
                </c:pt>
                <c:pt idx="157">
                  <c:v>31210.325784476652</c:v>
                </c:pt>
                <c:pt idx="158">
                  <c:v>31236.334389297048</c:v>
                </c:pt>
                <c:pt idx="159">
                  <c:v>31262.364667954793</c:v>
                </c:pt>
                <c:pt idx="160">
                  <c:v>33009.279553629545</c:v>
                </c:pt>
                <c:pt idx="161">
                  <c:v>33036.787286590901</c:v>
                </c:pt>
                <c:pt idx="162">
                  <c:v>33064.31794266306</c:v>
                </c:pt>
                <c:pt idx="163">
                  <c:v>33091.87154094861</c:v>
                </c:pt>
                <c:pt idx="164">
                  <c:v>31794.670176543419</c:v>
                </c:pt>
                <c:pt idx="165">
                  <c:v>31821.165735023867</c:v>
                </c:pt>
                <c:pt idx="166">
                  <c:v>31847.683373136384</c:v>
                </c:pt>
                <c:pt idx="167">
                  <c:v>31874.223109280661</c:v>
                </c:pt>
                <c:pt idx="168">
                  <c:v>31900.784961871726</c:v>
                </c:pt>
                <c:pt idx="169">
                  <c:v>31927.368949339951</c:v>
                </c:pt>
                <c:pt idx="170">
                  <c:v>33871.213595538931</c:v>
                </c:pt>
                <c:pt idx="171">
                  <c:v>33871.213595538931</c:v>
                </c:pt>
                <c:pt idx="172">
                  <c:v>33871.213595538931</c:v>
                </c:pt>
                <c:pt idx="173">
                  <c:v>33871.213595538931</c:v>
                </c:pt>
                <c:pt idx="174">
                  <c:v>33871.213595538931</c:v>
                </c:pt>
                <c:pt idx="175">
                  <c:v>33871.213595538931</c:v>
                </c:pt>
                <c:pt idx="176">
                  <c:v>33871.213595538931</c:v>
                </c:pt>
                <c:pt idx="177">
                  <c:v>33871.213595538931</c:v>
                </c:pt>
                <c:pt idx="178">
                  <c:v>33871.213595538931</c:v>
                </c:pt>
                <c:pt idx="179">
                  <c:v>33871.213595538931</c:v>
                </c:pt>
                <c:pt idx="180">
                  <c:v>33261.531750819231</c:v>
                </c:pt>
                <c:pt idx="181">
                  <c:v>33261.531750819231</c:v>
                </c:pt>
                <c:pt idx="182">
                  <c:v>33261.531750819231</c:v>
                </c:pt>
                <c:pt idx="183">
                  <c:v>33261.531750819231</c:v>
                </c:pt>
                <c:pt idx="184">
                  <c:v>33261.531750819231</c:v>
                </c:pt>
                <c:pt idx="185">
                  <c:v>33261.531750819231</c:v>
                </c:pt>
                <c:pt idx="186">
                  <c:v>31931.07048078646</c:v>
                </c:pt>
                <c:pt idx="187">
                  <c:v>31957.679706187111</c:v>
                </c:pt>
                <c:pt idx="188">
                  <c:v>31984.311105942263</c:v>
                </c:pt>
                <c:pt idx="189">
                  <c:v>32010.964698530544</c:v>
                </c:pt>
                <c:pt idx="190">
                  <c:v>32037.640502445982</c:v>
                </c:pt>
                <c:pt idx="191">
                  <c:v>32064.338536198018</c:v>
                </c:pt>
                <c:pt idx="192">
                  <c:v>32732.879994677744</c:v>
                </c:pt>
                <c:pt idx="193">
                  <c:v>32760.157394673304</c:v>
                </c:pt>
                <c:pt idx="194">
                  <c:v>32787.457525835533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50176"/>
        <c:axId val="46451712"/>
      </c:lineChart>
      <c:dateAx>
        <c:axId val="46450176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645171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6451712"/>
        <c:scaling>
          <c:orientation val="minMax"/>
          <c:max val="37000"/>
          <c:min val="30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rgbClr val="0033CC"/>
                    </a:solidFill>
                  </a:defRPr>
                </a:pPr>
                <a:r>
                  <a:rPr lang="en-US" sz="1100">
                    <a:solidFill>
                      <a:srgbClr val="0033CC"/>
                    </a:solidFill>
                  </a:rPr>
                  <a:t>Attrition</a:t>
                </a:r>
              </a:p>
            </c:rich>
          </c:tx>
          <c:layout>
            <c:manualLayout>
              <c:xMode val="edge"/>
              <c:yMode val="edge"/>
              <c:x val="3.9625081268511164E-2"/>
              <c:y val="1.7062457356764829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6450176"/>
        <c:crosses val="autoZero"/>
        <c:crossBetween val="midCat"/>
      </c:valAx>
      <c:valAx>
        <c:axId val="46457984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46459520"/>
        <c:crosses val="max"/>
        <c:crossBetween val="between"/>
      </c:valAx>
      <c:dateAx>
        <c:axId val="4645952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6457984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016073105540711"/>
          <c:y val="7.7635213631082986E-2"/>
          <c:w val="0.31742071805244526"/>
          <c:h val="0.13427778494901249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9.477122143268676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8.4469883122001724E-2"/>
          <c:w val="0.86734492029959676"/>
          <c:h val="0.82393360378482383"/>
        </c:manualLayout>
      </c:layout>
      <c:lineChart>
        <c:grouping val="standard"/>
        <c:varyColors val="0"/>
        <c:ser>
          <c:idx val="23"/>
          <c:order val="27"/>
          <c:tx>
            <c:strRef>
              <c:f>AttrTrend!$C$200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AttrTrend!$C$201:$C$212</c:f>
              <c:numCache>
                <c:formatCode>0.00</c:formatCode>
                <c:ptCount val="12"/>
                <c:pt idx="0">
                  <c:v>1.0472495514972104</c:v>
                </c:pt>
                <c:pt idx="1">
                  <c:v>1.0408492661545241</c:v>
                </c:pt>
                <c:pt idx="2">
                  <c:v>1.0495189073375122</c:v>
                </c:pt>
                <c:pt idx="3">
                  <c:v>1.0234169229690373</c:v>
                </c:pt>
                <c:pt idx="4">
                  <c:v>1.0160610882102199</c:v>
                </c:pt>
                <c:pt idx="5">
                  <c:v>0.94728417905937812</c:v>
                </c:pt>
                <c:pt idx="6">
                  <c:v>0.93163142359160711</c:v>
                </c:pt>
                <c:pt idx="7">
                  <c:v>0.95253644134288606</c:v>
                </c:pt>
                <c:pt idx="8">
                  <c:v>0.95226188854579275</c:v>
                </c:pt>
                <c:pt idx="9">
                  <c:v>0.9664272425170688</c:v>
                </c:pt>
                <c:pt idx="10">
                  <c:v>1.0275066045451056</c:v>
                </c:pt>
                <c:pt idx="11">
                  <c:v>1.0452564842296588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AttrTrend!$D$200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AttrTrend!$D$201:$D$212</c:f>
              <c:numCache>
                <c:formatCode>0.00</c:formatCode>
                <c:ptCount val="12"/>
                <c:pt idx="0">
                  <c:v>1.0490481593089722</c:v>
                </c:pt>
                <c:pt idx="1">
                  <c:v>1.0407297547337966</c:v>
                </c:pt>
                <c:pt idx="2">
                  <c:v>1.0611455042213094</c:v>
                </c:pt>
                <c:pt idx="3">
                  <c:v>1.0173680371741876</c:v>
                </c:pt>
                <c:pt idx="4">
                  <c:v>1.0176993639102196</c:v>
                </c:pt>
                <c:pt idx="5">
                  <c:v>0.94237848176177763</c:v>
                </c:pt>
                <c:pt idx="6">
                  <c:v>0.92937613423047083</c:v>
                </c:pt>
                <c:pt idx="7">
                  <c:v>0.94436001404864411</c:v>
                </c:pt>
                <c:pt idx="8">
                  <c:v>0.96054934600846265</c:v>
                </c:pt>
                <c:pt idx="9">
                  <c:v>0.97325609162592119</c:v>
                </c:pt>
                <c:pt idx="10">
                  <c:v>1.0139105732551961</c:v>
                </c:pt>
                <c:pt idx="11">
                  <c:v>1.0501785397210419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AttrTrend!$E$200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AttrTrend!$E$201:$E$212</c:f>
              <c:numCache>
                <c:formatCode>0.00</c:formatCode>
                <c:ptCount val="12"/>
                <c:pt idx="0">
                  <c:v>1.0408149577414982</c:v>
                </c:pt>
                <c:pt idx="1">
                  <c:v>1.0585065964350842</c:v>
                </c:pt>
                <c:pt idx="2">
                  <c:v>1.0464815833299694</c:v>
                </c:pt>
                <c:pt idx="3">
                  <c:v>1.0194140198444981</c:v>
                </c:pt>
                <c:pt idx="4">
                  <c:v>1.0210792880395547</c:v>
                </c:pt>
                <c:pt idx="5">
                  <c:v>0.94583985285164651</c:v>
                </c:pt>
                <c:pt idx="6">
                  <c:v>0.94226419734185196</c:v>
                </c:pt>
                <c:pt idx="7">
                  <c:v>0.92364125851726331</c:v>
                </c:pt>
                <c:pt idx="8">
                  <c:v>0.95589015090426344</c:v>
                </c:pt>
                <c:pt idx="9">
                  <c:v>0.98876419358794543</c:v>
                </c:pt>
                <c:pt idx="10">
                  <c:v>1.0112827605999339</c:v>
                </c:pt>
                <c:pt idx="11">
                  <c:v>1.0460211408064914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AttrTrend!$F$200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AttrTrend!$F$201:$F$212</c:f>
              <c:numCache>
                <c:formatCode>0.00</c:formatCode>
                <c:ptCount val="12"/>
                <c:pt idx="0">
                  <c:v>1.045783171507078</c:v>
                </c:pt>
                <c:pt idx="1">
                  <c:v>1.0372375274878056</c:v>
                </c:pt>
                <c:pt idx="2">
                  <c:v>1.0587786737353373</c:v>
                </c:pt>
                <c:pt idx="3">
                  <c:v>1.0253550386861403</c:v>
                </c:pt>
                <c:pt idx="4">
                  <c:v>1.0204120021774996</c:v>
                </c:pt>
                <c:pt idx="5">
                  <c:v>0.9460149272784798</c:v>
                </c:pt>
                <c:pt idx="6">
                  <c:v>0.9245712510282178</c:v>
                </c:pt>
                <c:pt idx="7">
                  <c:v>0.94724425475764706</c:v>
                </c:pt>
                <c:pt idx="8">
                  <c:v>0.95335425561483589</c:v>
                </c:pt>
                <c:pt idx="9">
                  <c:v>0.99124311301123136</c:v>
                </c:pt>
                <c:pt idx="10">
                  <c:v>1.0090053008252433</c:v>
                </c:pt>
                <c:pt idx="11">
                  <c:v>1.0410004838904841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AttrTrend!$G$200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AttrTrend!$G$201:$G$212</c:f>
              <c:numCache>
                <c:formatCode>0.00</c:formatCode>
                <c:ptCount val="12"/>
                <c:pt idx="0">
                  <c:v>1.0572428588349232</c:v>
                </c:pt>
                <c:pt idx="1">
                  <c:v>1.0449242714536162</c:v>
                </c:pt>
                <c:pt idx="2">
                  <c:v>1.0492135047622038</c:v>
                </c:pt>
                <c:pt idx="3">
                  <c:v>1.0258735030858108</c:v>
                </c:pt>
                <c:pt idx="4">
                  <c:v>1.0258720071075824</c:v>
                </c:pt>
                <c:pt idx="5">
                  <c:v>0.9469456393502238</c:v>
                </c:pt>
                <c:pt idx="6">
                  <c:v>0.92741892253347058</c:v>
                </c:pt>
                <c:pt idx="7">
                  <c:v>0.94172514965731502</c:v>
                </c:pt>
                <c:pt idx="8">
                  <c:v>0.95964555153927744</c:v>
                </c:pt>
                <c:pt idx="9">
                  <c:v>0.9790821580300183</c:v>
                </c:pt>
                <c:pt idx="10">
                  <c:v>1.0118407898998345</c:v>
                </c:pt>
                <c:pt idx="11">
                  <c:v>1.0302156437457202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AttrTrend!$H$200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AttrTrend!$H$201:$H$212</c:f>
              <c:numCache>
                <c:formatCode>0.00</c:formatCode>
                <c:ptCount val="12"/>
                <c:pt idx="0">
                  <c:v>1.0549395882690706</c:v>
                </c:pt>
                <c:pt idx="1">
                  <c:v>1.0539380208396067</c:v>
                </c:pt>
                <c:pt idx="2">
                  <c:v>1.0526760962885502</c:v>
                </c:pt>
                <c:pt idx="3">
                  <c:v>1.0174710189827374</c:v>
                </c:pt>
                <c:pt idx="4">
                  <c:v>1.0075821641446236</c:v>
                </c:pt>
                <c:pt idx="5">
                  <c:v>0.96029483608825361</c:v>
                </c:pt>
                <c:pt idx="6">
                  <c:v>0.92186074843921273</c:v>
                </c:pt>
                <c:pt idx="7">
                  <c:v>0.93600379212039653</c:v>
                </c:pt>
                <c:pt idx="8">
                  <c:v>0.95540369708278927</c:v>
                </c:pt>
                <c:pt idx="9">
                  <c:v>0.98611862376715875</c:v>
                </c:pt>
                <c:pt idx="10">
                  <c:v>1.0124617097039281</c:v>
                </c:pt>
                <c:pt idx="11">
                  <c:v>1.0412497042736693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AttrTrend!$I$200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AttrTrend!$I$201:$I$212</c:f>
              <c:numCache>
                <c:formatCode>0.00</c:formatCode>
                <c:ptCount val="12"/>
                <c:pt idx="0">
                  <c:v>1.0558899082151365</c:v>
                </c:pt>
                <c:pt idx="1">
                  <c:v>1.0641144981517532</c:v>
                </c:pt>
                <c:pt idx="2">
                  <c:v>1.0473346362455167</c:v>
                </c:pt>
                <c:pt idx="3">
                  <c:v>1.0258573913396871</c:v>
                </c:pt>
                <c:pt idx="4">
                  <c:v>1.0276024352681494</c:v>
                </c:pt>
                <c:pt idx="5">
                  <c:v>0.94124498551636826</c:v>
                </c:pt>
                <c:pt idx="6">
                  <c:v>0.92143692434714386</c:v>
                </c:pt>
                <c:pt idx="7">
                  <c:v>0.94887992308200042</c:v>
                </c:pt>
                <c:pt idx="8">
                  <c:v>0.95439131231218866</c:v>
                </c:pt>
                <c:pt idx="9">
                  <c:v>0.97457226658956209</c:v>
                </c:pt>
                <c:pt idx="10">
                  <c:v>1.0144127996863812</c:v>
                </c:pt>
                <c:pt idx="11">
                  <c:v>1.0242629192461115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AttrTrend!$J$200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AttrTrend!$J$201:$J$212</c:f>
              <c:numCache>
                <c:formatCode>0.00</c:formatCode>
                <c:ptCount val="12"/>
                <c:pt idx="0">
                  <c:v>1.0542851939426057</c:v>
                </c:pt>
                <c:pt idx="1">
                  <c:v>1.0483234045765255</c:v>
                </c:pt>
                <c:pt idx="2">
                  <c:v>1.0502726459948193</c:v>
                </c:pt>
                <c:pt idx="3">
                  <c:v>1.0178601538603487</c:v>
                </c:pt>
                <c:pt idx="4">
                  <c:v>1.030484016901221</c:v>
                </c:pt>
                <c:pt idx="5">
                  <c:v>0.94314652644025521</c:v>
                </c:pt>
                <c:pt idx="6">
                  <c:v>0.92464774703181907</c:v>
                </c:pt>
                <c:pt idx="7">
                  <c:v>0.95273813513660233</c:v>
                </c:pt>
                <c:pt idx="8">
                  <c:v>0.94938564630414013</c:v>
                </c:pt>
                <c:pt idx="9">
                  <c:v>0.98656637358183163</c:v>
                </c:pt>
                <c:pt idx="10">
                  <c:v>1.0182689221368959</c:v>
                </c:pt>
                <c:pt idx="11">
                  <c:v>1.0240212340929351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AttrTrend!$K$200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AttrTrend!$K$201:$K$212</c:f>
              <c:numCache>
                <c:formatCode>0.00</c:formatCode>
                <c:ptCount val="12"/>
                <c:pt idx="0">
                  <c:v>1.0610466131928888</c:v>
                </c:pt>
                <c:pt idx="1">
                  <c:v>1.0445138481835712</c:v>
                </c:pt>
                <c:pt idx="2">
                  <c:v>1.041566210141057</c:v>
                </c:pt>
                <c:pt idx="3">
                  <c:v>1.0348936025549009</c:v>
                </c:pt>
                <c:pt idx="4">
                  <c:v>1.0228684126716105</c:v>
                </c:pt>
                <c:pt idx="5">
                  <c:v>0.9346594964116931</c:v>
                </c:pt>
                <c:pt idx="6">
                  <c:v>0.9344928640406357</c:v>
                </c:pt>
                <c:pt idx="7">
                  <c:v>0.9362322621703596</c:v>
                </c:pt>
                <c:pt idx="8">
                  <c:v>0.96172087923258576</c:v>
                </c:pt>
                <c:pt idx="9">
                  <c:v>0.97457630540806595</c:v>
                </c:pt>
                <c:pt idx="10">
                  <c:v>1.0112944081402468</c:v>
                </c:pt>
                <c:pt idx="11">
                  <c:v>1.0421350978523864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AttrTrend!$L$200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AttrTrend!$L$201:$L$212</c:f>
              <c:numCache>
                <c:formatCode>0.00</c:formatCode>
                <c:ptCount val="12"/>
                <c:pt idx="0">
                  <c:v>1.0652049270637014</c:v>
                </c:pt>
                <c:pt idx="1">
                  <c:v>1.0425704984931659</c:v>
                </c:pt>
                <c:pt idx="2">
                  <c:v>1.0551159087715785</c:v>
                </c:pt>
                <c:pt idx="3">
                  <c:v>1.0356381141777304</c:v>
                </c:pt>
                <c:pt idx="4">
                  <c:v>1.0020908784158669</c:v>
                </c:pt>
                <c:pt idx="5">
                  <c:v>0.93487785067450224</c:v>
                </c:pt>
                <c:pt idx="6">
                  <c:v>0.93993036134613528</c:v>
                </c:pt>
                <c:pt idx="7">
                  <c:v>0.94506682370504924</c:v>
                </c:pt>
                <c:pt idx="8">
                  <c:v>0.94196587202249016</c:v>
                </c:pt>
                <c:pt idx="9">
                  <c:v>0.99061300413003139</c:v>
                </c:pt>
                <c:pt idx="10">
                  <c:v>1.0221230484619963</c:v>
                </c:pt>
                <c:pt idx="11">
                  <c:v>1.0248027127377513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AttrTrend!$M$200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AttrTrend!$M$201:$M$212</c:f>
              <c:numCache>
                <c:formatCode>0.00</c:formatCode>
                <c:ptCount val="12"/>
                <c:pt idx="0">
                  <c:v>1.0501794911413578</c:v>
                </c:pt>
                <c:pt idx="1">
                  <c:v>1.0464036915616195</c:v>
                </c:pt>
                <c:pt idx="2">
                  <c:v>1.037731818532535</c:v>
                </c:pt>
                <c:pt idx="3">
                  <c:v>1.0091212912888481</c:v>
                </c:pt>
                <c:pt idx="4">
                  <c:v>1.0157916697698421</c:v>
                </c:pt>
                <c:pt idx="5">
                  <c:v>0.95875023785457669</c:v>
                </c:pt>
                <c:pt idx="6">
                  <c:v>0.92232779125193864</c:v>
                </c:pt>
                <c:pt idx="7">
                  <c:v>0.95342476943680576</c:v>
                </c:pt>
                <c:pt idx="8">
                  <c:v>0.96204947575471744</c:v>
                </c:pt>
                <c:pt idx="9">
                  <c:v>0.97617554535374829</c:v>
                </c:pt>
                <c:pt idx="10">
                  <c:v>1.0247152058970588</c:v>
                </c:pt>
                <c:pt idx="11">
                  <c:v>1.0433290121569514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AttrTrend!$N$200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AttrTrend!$N$201:$N$212</c:f>
              <c:numCache>
                <c:formatCode>0.00</c:formatCode>
                <c:ptCount val="12"/>
                <c:pt idx="0">
                  <c:v>1.0478471072971161</c:v>
                </c:pt>
                <c:pt idx="1">
                  <c:v>1.0155977419475586</c:v>
                </c:pt>
                <c:pt idx="2">
                  <c:v>1.0534685172043832</c:v>
                </c:pt>
                <c:pt idx="3">
                  <c:v>1.036730937309758</c:v>
                </c:pt>
                <c:pt idx="4">
                  <c:v>1.0172219054127565</c:v>
                </c:pt>
                <c:pt idx="5">
                  <c:v>0.94037229277338485</c:v>
                </c:pt>
                <c:pt idx="6">
                  <c:v>0.94125888349022335</c:v>
                </c:pt>
                <c:pt idx="7">
                  <c:v>0.95013234204818353</c:v>
                </c:pt>
                <c:pt idx="8">
                  <c:v>0.95546423595156182</c:v>
                </c:pt>
                <c:pt idx="9">
                  <c:v>0.97321632103734623</c:v>
                </c:pt>
                <c:pt idx="10">
                  <c:v>1.0251127248463434</c:v>
                </c:pt>
                <c:pt idx="11">
                  <c:v>1.0435769906813823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AttrTrend!$O$200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AttrTrend!$O$201:$O$212</c:f>
              <c:numCache>
                <c:formatCode>0.00</c:formatCode>
                <c:ptCount val="12"/>
                <c:pt idx="0">
                  <c:v>1.0415890778850008</c:v>
                </c:pt>
                <c:pt idx="1">
                  <c:v>1.0566395186461093</c:v>
                </c:pt>
                <c:pt idx="2">
                  <c:v>1.0448807391723687</c:v>
                </c:pt>
                <c:pt idx="3">
                  <c:v>1.013151768919351</c:v>
                </c:pt>
                <c:pt idx="4">
                  <c:v>1.0134789967735731</c:v>
                </c:pt>
                <c:pt idx="5">
                  <c:v>0.95788438561834832</c:v>
                </c:pt>
                <c:pt idx="6">
                  <c:v>0.92036669964800621</c:v>
                </c:pt>
                <c:pt idx="7">
                  <c:v>0.94865669009805365</c:v>
                </c:pt>
                <c:pt idx="8">
                  <c:v>0.95516772370750924</c:v>
                </c:pt>
                <c:pt idx="9">
                  <c:v>0.9838078397754666</c:v>
                </c:pt>
                <c:pt idx="10">
                  <c:v>1.0164595373160188</c:v>
                </c:pt>
                <c:pt idx="11">
                  <c:v>1.0479170224401939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AttrTrend!$P$200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AttrTrend!$P$201:$P$212</c:f>
              <c:numCache>
                <c:formatCode>0.00</c:formatCode>
                <c:ptCount val="12"/>
                <c:pt idx="0">
                  <c:v>1.0511483615344439</c:v>
                </c:pt>
                <c:pt idx="1">
                  <c:v>1.0734301177867505</c:v>
                </c:pt>
                <c:pt idx="2">
                  <c:v>1.0468604098162679</c:v>
                </c:pt>
                <c:pt idx="3">
                  <c:v>1.0125025143725088</c:v>
                </c:pt>
                <c:pt idx="4">
                  <c:v>1.0043676087662445</c:v>
                </c:pt>
                <c:pt idx="5">
                  <c:v>0.95253198702454389</c:v>
                </c:pt>
                <c:pt idx="6">
                  <c:v>0.92948044362236126</c:v>
                </c:pt>
                <c:pt idx="7">
                  <c:v>0.93700328865509952</c:v>
                </c:pt>
                <c:pt idx="8">
                  <c:v>0.94951706658572232</c:v>
                </c:pt>
                <c:pt idx="9">
                  <c:v>0.97867383938989794</c:v>
                </c:pt>
                <c:pt idx="10">
                  <c:v>1.0304599737659568</c:v>
                </c:pt>
                <c:pt idx="11">
                  <c:v>1.0340243886802039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AttrTrend!$Q$200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AttrTrend!$Q$201:$Q$212</c:f>
              <c:numCache>
                <c:formatCode>0.00</c:formatCode>
                <c:ptCount val="12"/>
                <c:pt idx="0">
                  <c:v>1.0644577087921665</c:v>
                </c:pt>
                <c:pt idx="1">
                  <c:v>1.047696901066953</c:v>
                </c:pt>
                <c:pt idx="2">
                  <c:v>1.0676647332707194</c:v>
                </c:pt>
                <c:pt idx="3">
                  <c:v>1.0106278036247589</c:v>
                </c:pt>
                <c:pt idx="4">
                  <c:v>1.0187821572783011</c:v>
                </c:pt>
                <c:pt idx="5">
                  <c:v>0.94489646363229762</c:v>
                </c:pt>
                <c:pt idx="6">
                  <c:v>0.92949019065744987</c:v>
                </c:pt>
                <c:pt idx="7">
                  <c:v>0.94185869404027867</c:v>
                </c:pt>
                <c:pt idx="8">
                  <c:v>0.9510742672579805</c:v>
                </c:pt>
                <c:pt idx="9">
                  <c:v>0.98704385951614682</c:v>
                </c:pt>
                <c:pt idx="10">
                  <c:v>1.0078557416070577</c:v>
                </c:pt>
                <c:pt idx="11">
                  <c:v>1.0285514792558925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AttrTrend!$R$200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AttrTrend!$R$201:$R$212</c:f>
              <c:numCache>
                <c:formatCode>0.00</c:formatCode>
                <c:ptCount val="12"/>
                <c:pt idx="0">
                  <c:v>1.0480215405044411</c:v>
                </c:pt>
                <c:pt idx="1">
                  <c:v>1.0464721459540594</c:v>
                </c:pt>
                <c:pt idx="2">
                  <c:v>1.0595618323094358</c:v>
                </c:pt>
                <c:pt idx="3">
                  <c:v>1.007632911371491</c:v>
                </c:pt>
                <c:pt idx="4">
                  <c:v>1.0208549291375004</c:v>
                </c:pt>
                <c:pt idx="5">
                  <c:v>0.94948807374476607</c:v>
                </c:pt>
                <c:pt idx="6">
                  <c:v>0.93604967634369696</c:v>
                </c:pt>
                <c:pt idx="7">
                  <c:v>0.93982917506941455</c:v>
                </c:pt>
                <c:pt idx="8">
                  <c:v>0.95626351152552169</c:v>
                </c:pt>
                <c:pt idx="9">
                  <c:v>0.97965499131302036</c:v>
                </c:pt>
                <c:pt idx="10">
                  <c:v>1.014677904243549</c:v>
                </c:pt>
                <c:pt idx="11">
                  <c:v>1.041493308483102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AttrTrend!$S$200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44"/>
          <c:order val="44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45"/>
          <c:order val="45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46"/>
          <c:order val="46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47"/>
          <c:order val="47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48"/>
          <c:order val="48"/>
          <c:tx>
            <c:strRef>
              <c:f>AttrTrend!$X$200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49"/>
          <c:order val="49"/>
          <c:tx>
            <c:strRef>
              <c:f>AttrTrend!$Y$200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AttrTrend!$Y$201:$Y$212</c:f>
              <c:numCache>
                <c:formatCode>0.00</c:formatCode>
                <c:ptCount val="12"/>
                <c:pt idx="0">
                  <c:v>1.0521717635454759</c:v>
                </c:pt>
                <c:pt idx="1">
                  <c:v>1.0476217377170314</c:v>
                </c:pt>
                <c:pt idx="2">
                  <c:v>1.0513919825708478</c:v>
                </c:pt>
                <c:pt idx="3">
                  <c:v>1.0208071893476121</c:v>
                </c:pt>
                <c:pt idx="4">
                  <c:v>1.0176405577490477</c:v>
                </c:pt>
                <c:pt idx="5">
                  <c:v>0.94666313850503092</c:v>
                </c:pt>
                <c:pt idx="6">
                  <c:v>0.92978776618401504</c:v>
                </c:pt>
                <c:pt idx="7">
                  <c:v>0.94370831336787497</c:v>
                </c:pt>
                <c:pt idx="8">
                  <c:v>0.95463155502186503</c:v>
                </c:pt>
                <c:pt idx="9">
                  <c:v>0.98061198553965401</c:v>
                </c:pt>
                <c:pt idx="10">
                  <c:v>1.0169617503081716</c:v>
                </c:pt>
                <c:pt idx="11">
                  <c:v>1.0380022601433734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AttrTrend!$AA$200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AttrTrend!$AA$201:$AA$212</c:f>
              <c:numCache>
                <c:formatCode>0.00</c:formatCode>
                <c:ptCount val="12"/>
                <c:pt idx="0">
                  <c:v>1.0374934187881562</c:v>
                </c:pt>
                <c:pt idx="1">
                  <c:v>1.0220599588860975</c:v>
                </c:pt>
                <c:pt idx="2">
                  <c:v>1.035923905165637</c:v>
                </c:pt>
                <c:pt idx="3">
                  <c:v>1.0020063853132766</c:v>
                </c:pt>
                <c:pt idx="4">
                  <c:v>1.0018674389459066</c:v>
                </c:pt>
                <c:pt idx="5">
                  <c:v>0.93127845181394409</c:v>
                </c:pt>
                <c:pt idx="6">
                  <c:v>0.91526012615797769</c:v>
                </c:pt>
                <c:pt idx="7">
                  <c:v>0.92782160535978997</c:v>
                </c:pt>
                <c:pt idx="8">
                  <c:v>0.94423508430999836</c:v>
                </c:pt>
                <c:pt idx="9">
                  <c:v>0.9659470681829998</c:v>
                </c:pt>
                <c:pt idx="10">
                  <c:v>1.0030415786592068</c:v>
                </c:pt>
                <c:pt idx="11">
                  <c:v>1.0201436736543759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AttrTrend!$AB$200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AttrTrend!$AB$201:$AB$212</c:f>
              <c:numCache>
                <c:formatCode>0.00</c:formatCode>
                <c:ptCount val="12"/>
                <c:pt idx="0">
                  <c:v>1.0668501083027957</c:v>
                </c:pt>
                <c:pt idx="1">
                  <c:v>1.0731835165479653</c:v>
                </c:pt>
                <c:pt idx="2">
                  <c:v>1.0668600599760585</c:v>
                </c:pt>
                <c:pt idx="3">
                  <c:v>1.0396079933819475</c:v>
                </c:pt>
                <c:pt idx="4">
                  <c:v>1.0334136765521889</c:v>
                </c:pt>
                <c:pt idx="5">
                  <c:v>0.96204782519611776</c:v>
                </c:pt>
                <c:pt idx="6">
                  <c:v>0.94431540621005239</c:v>
                </c:pt>
                <c:pt idx="7">
                  <c:v>0.95959502137595998</c:v>
                </c:pt>
                <c:pt idx="8">
                  <c:v>0.9650280257337317</c:v>
                </c:pt>
                <c:pt idx="9">
                  <c:v>0.99527690289630821</c:v>
                </c:pt>
                <c:pt idx="10">
                  <c:v>1.0308819219571363</c:v>
                </c:pt>
                <c:pt idx="11">
                  <c:v>1.0558608466323709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AttrTrend!$AC$200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AttrTrend!$AC$201:$AC$212</c:f>
              <c:numCache>
                <c:formatCode>0.00</c:formatCode>
                <c:ptCount val="12"/>
                <c:pt idx="0">
                  <c:v>1.0513886503907897</c:v>
                </c:pt>
                <c:pt idx="1">
                  <c:v>1.0476496316129991</c:v>
                </c:pt>
                <c:pt idx="2">
                  <c:v>1.0502436880673314</c:v>
                </c:pt>
                <c:pt idx="3">
                  <c:v>1.0198183309302309</c:v>
                </c:pt>
                <c:pt idx="4">
                  <c:v>1.0198824623701856</c:v>
                </c:pt>
                <c:pt idx="5">
                  <c:v>0.94800834264764722</c:v>
                </c:pt>
                <c:pt idx="6">
                  <c:v>0.92674365295329264</c:v>
                </c:pt>
                <c:pt idx="7">
                  <c:v>0.94560278244728402</c:v>
                </c:pt>
                <c:pt idx="8">
                  <c:v>0.95638120796616566</c:v>
                </c:pt>
                <c:pt idx="9">
                  <c:v>0.97922550463391755</c:v>
                </c:pt>
                <c:pt idx="10">
                  <c:v>1.0158685232408595</c:v>
                </c:pt>
                <c:pt idx="11">
                  <c:v>1.0391872227392958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AttrTrend!$C$200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AttrTrend!$C$201:$C$212</c:f>
              <c:numCache>
                <c:formatCode>0.00</c:formatCode>
                <c:ptCount val="12"/>
                <c:pt idx="0">
                  <c:v>1.0472495514972104</c:v>
                </c:pt>
                <c:pt idx="1">
                  <c:v>1.0408492661545241</c:v>
                </c:pt>
                <c:pt idx="2">
                  <c:v>1.0495189073375122</c:v>
                </c:pt>
                <c:pt idx="3">
                  <c:v>1.0234169229690373</c:v>
                </c:pt>
                <c:pt idx="4">
                  <c:v>1.0160610882102199</c:v>
                </c:pt>
                <c:pt idx="5">
                  <c:v>0.94728417905937812</c:v>
                </c:pt>
                <c:pt idx="6">
                  <c:v>0.93163142359160711</c:v>
                </c:pt>
                <c:pt idx="7">
                  <c:v>0.95253644134288606</c:v>
                </c:pt>
                <c:pt idx="8">
                  <c:v>0.95226188854579275</c:v>
                </c:pt>
                <c:pt idx="9">
                  <c:v>0.9664272425170688</c:v>
                </c:pt>
                <c:pt idx="10">
                  <c:v>1.0275066045451056</c:v>
                </c:pt>
                <c:pt idx="11">
                  <c:v>1.0452564842296588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AttrTrend!$D$200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AttrTrend!$D$201:$D$212</c:f>
              <c:numCache>
                <c:formatCode>0.00</c:formatCode>
                <c:ptCount val="12"/>
                <c:pt idx="0">
                  <c:v>1.0490481593089722</c:v>
                </c:pt>
                <c:pt idx="1">
                  <c:v>1.0407297547337966</c:v>
                </c:pt>
                <c:pt idx="2">
                  <c:v>1.0611455042213094</c:v>
                </c:pt>
                <c:pt idx="3">
                  <c:v>1.0173680371741876</c:v>
                </c:pt>
                <c:pt idx="4">
                  <c:v>1.0176993639102196</c:v>
                </c:pt>
                <c:pt idx="5">
                  <c:v>0.94237848176177763</c:v>
                </c:pt>
                <c:pt idx="6">
                  <c:v>0.92937613423047083</c:v>
                </c:pt>
                <c:pt idx="7">
                  <c:v>0.94436001404864411</c:v>
                </c:pt>
                <c:pt idx="8">
                  <c:v>0.96054934600846265</c:v>
                </c:pt>
                <c:pt idx="9">
                  <c:v>0.97325609162592119</c:v>
                </c:pt>
                <c:pt idx="10">
                  <c:v>1.0139105732551961</c:v>
                </c:pt>
                <c:pt idx="11">
                  <c:v>1.0501785397210419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AttrTrend!$E$200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AttrTrend!$E$201:$E$212</c:f>
              <c:numCache>
                <c:formatCode>0.00</c:formatCode>
                <c:ptCount val="12"/>
                <c:pt idx="0">
                  <c:v>1.0408149577414982</c:v>
                </c:pt>
                <c:pt idx="1">
                  <c:v>1.0585065964350842</c:v>
                </c:pt>
                <c:pt idx="2">
                  <c:v>1.0464815833299694</c:v>
                </c:pt>
                <c:pt idx="3">
                  <c:v>1.0194140198444981</c:v>
                </c:pt>
                <c:pt idx="4">
                  <c:v>1.0210792880395547</c:v>
                </c:pt>
                <c:pt idx="5">
                  <c:v>0.94583985285164651</c:v>
                </c:pt>
                <c:pt idx="6">
                  <c:v>0.94226419734185196</c:v>
                </c:pt>
                <c:pt idx="7">
                  <c:v>0.92364125851726331</c:v>
                </c:pt>
                <c:pt idx="8">
                  <c:v>0.95589015090426344</c:v>
                </c:pt>
                <c:pt idx="9">
                  <c:v>0.98876419358794543</c:v>
                </c:pt>
                <c:pt idx="10">
                  <c:v>1.0112827605999339</c:v>
                </c:pt>
                <c:pt idx="11">
                  <c:v>1.0460211408064914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AttrTrend!$F$200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AttrTrend!$F$201:$F$212</c:f>
              <c:numCache>
                <c:formatCode>0.00</c:formatCode>
                <c:ptCount val="12"/>
                <c:pt idx="0">
                  <c:v>1.045783171507078</c:v>
                </c:pt>
                <c:pt idx="1">
                  <c:v>1.0372375274878056</c:v>
                </c:pt>
                <c:pt idx="2">
                  <c:v>1.0587786737353373</c:v>
                </c:pt>
                <c:pt idx="3">
                  <c:v>1.0253550386861403</c:v>
                </c:pt>
                <c:pt idx="4">
                  <c:v>1.0204120021774996</c:v>
                </c:pt>
                <c:pt idx="5">
                  <c:v>0.9460149272784798</c:v>
                </c:pt>
                <c:pt idx="6">
                  <c:v>0.9245712510282178</c:v>
                </c:pt>
                <c:pt idx="7">
                  <c:v>0.94724425475764706</c:v>
                </c:pt>
                <c:pt idx="8">
                  <c:v>0.95335425561483589</c:v>
                </c:pt>
                <c:pt idx="9">
                  <c:v>0.99124311301123136</c:v>
                </c:pt>
                <c:pt idx="10">
                  <c:v>1.0090053008252433</c:v>
                </c:pt>
                <c:pt idx="11">
                  <c:v>1.0410004838904841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AttrTrend!$G$200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AttrTrend!$G$201:$G$212</c:f>
              <c:numCache>
                <c:formatCode>0.00</c:formatCode>
                <c:ptCount val="12"/>
                <c:pt idx="0">
                  <c:v>1.0572428588349232</c:v>
                </c:pt>
                <c:pt idx="1">
                  <c:v>1.0449242714536162</c:v>
                </c:pt>
                <c:pt idx="2">
                  <c:v>1.0492135047622038</c:v>
                </c:pt>
                <c:pt idx="3">
                  <c:v>1.0258735030858108</c:v>
                </c:pt>
                <c:pt idx="4">
                  <c:v>1.0258720071075824</c:v>
                </c:pt>
                <c:pt idx="5">
                  <c:v>0.9469456393502238</c:v>
                </c:pt>
                <c:pt idx="6">
                  <c:v>0.92741892253347058</c:v>
                </c:pt>
                <c:pt idx="7">
                  <c:v>0.94172514965731502</c:v>
                </c:pt>
                <c:pt idx="8">
                  <c:v>0.95964555153927744</c:v>
                </c:pt>
                <c:pt idx="9">
                  <c:v>0.9790821580300183</c:v>
                </c:pt>
                <c:pt idx="10">
                  <c:v>1.0118407898998345</c:v>
                </c:pt>
                <c:pt idx="11">
                  <c:v>1.0302156437457202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AttrTrend!$H$200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AttrTrend!$H$201:$H$212</c:f>
              <c:numCache>
                <c:formatCode>0.00</c:formatCode>
                <c:ptCount val="12"/>
                <c:pt idx="0">
                  <c:v>1.0549395882690706</c:v>
                </c:pt>
                <c:pt idx="1">
                  <c:v>1.0539380208396067</c:v>
                </c:pt>
                <c:pt idx="2">
                  <c:v>1.0526760962885502</c:v>
                </c:pt>
                <c:pt idx="3">
                  <c:v>1.0174710189827374</c:v>
                </c:pt>
                <c:pt idx="4">
                  <c:v>1.0075821641446236</c:v>
                </c:pt>
                <c:pt idx="5">
                  <c:v>0.96029483608825361</c:v>
                </c:pt>
                <c:pt idx="6">
                  <c:v>0.92186074843921273</c:v>
                </c:pt>
                <c:pt idx="7">
                  <c:v>0.93600379212039653</c:v>
                </c:pt>
                <c:pt idx="8">
                  <c:v>0.95540369708278927</c:v>
                </c:pt>
                <c:pt idx="9">
                  <c:v>0.98611862376715875</c:v>
                </c:pt>
                <c:pt idx="10">
                  <c:v>1.0124617097039281</c:v>
                </c:pt>
                <c:pt idx="11">
                  <c:v>1.0412497042736693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AttrTrend!$I$200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AttrTrend!$I$201:$I$212</c:f>
              <c:numCache>
                <c:formatCode>0.00</c:formatCode>
                <c:ptCount val="12"/>
                <c:pt idx="0">
                  <c:v>1.0558899082151365</c:v>
                </c:pt>
                <c:pt idx="1">
                  <c:v>1.0641144981517532</c:v>
                </c:pt>
                <c:pt idx="2">
                  <c:v>1.0473346362455167</c:v>
                </c:pt>
                <c:pt idx="3">
                  <c:v>1.0258573913396871</c:v>
                </c:pt>
                <c:pt idx="4">
                  <c:v>1.0276024352681494</c:v>
                </c:pt>
                <c:pt idx="5">
                  <c:v>0.94124498551636826</c:v>
                </c:pt>
                <c:pt idx="6">
                  <c:v>0.92143692434714386</c:v>
                </c:pt>
                <c:pt idx="7">
                  <c:v>0.94887992308200042</c:v>
                </c:pt>
                <c:pt idx="8">
                  <c:v>0.95439131231218866</c:v>
                </c:pt>
                <c:pt idx="9">
                  <c:v>0.97457226658956209</c:v>
                </c:pt>
                <c:pt idx="10">
                  <c:v>1.0144127996863812</c:v>
                </c:pt>
                <c:pt idx="11">
                  <c:v>1.0242629192461115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AttrTrend!$J$200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AttrTrend!$J$201:$J$212</c:f>
              <c:numCache>
                <c:formatCode>0.00</c:formatCode>
                <c:ptCount val="12"/>
                <c:pt idx="0">
                  <c:v>1.0542851939426057</c:v>
                </c:pt>
                <c:pt idx="1">
                  <c:v>1.0483234045765255</c:v>
                </c:pt>
                <c:pt idx="2">
                  <c:v>1.0502726459948193</c:v>
                </c:pt>
                <c:pt idx="3">
                  <c:v>1.0178601538603487</c:v>
                </c:pt>
                <c:pt idx="4">
                  <c:v>1.030484016901221</c:v>
                </c:pt>
                <c:pt idx="5">
                  <c:v>0.94314652644025521</c:v>
                </c:pt>
                <c:pt idx="6">
                  <c:v>0.92464774703181907</c:v>
                </c:pt>
                <c:pt idx="7">
                  <c:v>0.95273813513660233</c:v>
                </c:pt>
                <c:pt idx="8">
                  <c:v>0.94938564630414013</c:v>
                </c:pt>
                <c:pt idx="9">
                  <c:v>0.98656637358183163</c:v>
                </c:pt>
                <c:pt idx="10">
                  <c:v>1.0182689221368959</c:v>
                </c:pt>
                <c:pt idx="11">
                  <c:v>1.0240212340929351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AttrTrend!$K$200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AttrTrend!$K$201:$K$212</c:f>
              <c:numCache>
                <c:formatCode>0.00</c:formatCode>
                <c:ptCount val="12"/>
                <c:pt idx="0">
                  <c:v>1.0610466131928888</c:v>
                </c:pt>
                <c:pt idx="1">
                  <c:v>1.0445138481835712</c:v>
                </c:pt>
                <c:pt idx="2">
                  <c:v>1.041566210141057</c:v>
                </c:pt>
                <c:pt idx="3">
                  <c:v>1.0348936025549009</c:v>
                </c:pt>
                <c:pt idx="4">
                  <c:v>1.0228684126716105</c:v>
                </c:pt>
                <c:pt idx="5">
                  <c:v>0.9346594964116931</c:v>
                </c:pt>
                <c:pt idx="6">
                  <c:v>0.9344928640406357</c:v>
                </c:pt>
                <c:pt idx="7">
                  <c:v>0.9362322621703596</c:v>
                </c:pt>
                <c:pt idx="8">
                  <c:v>0.96172087923258576</c:v>
                </c:pt>
                <c:pt idx="9">
                  <c:v>0.97457630540806595</c:v>
                </c:pt>
                <c:pt idx="10">
                  <c:v>1.0112944081402468</c:v>
                </c:pt>
                <c:pt idx="11">
                  <c:v>1.0421350978523864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AttrTrend!$L$200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AttrTrend!$L$201:$L$212</c:f>
              <c:numCache>
                <c:formatCode>0.00</c:formatCode>
                <c:ptCount val="12"/>
                <c:pt idx="0">
                  <c:v>1.0652049270637014</c:v>
                </c:pt>
                <c:pt idx="1">
                  <c:v>1.0425704984931659</c:v>
                </c:pt>
                <c:pt idx="2">
                  <c:v>1.0551159087715785</c:v>
                </c:pt>
                <c:pt idx="3">
                  <c:v>1.0356381141777304</c:v>
                </c:pt>
                <c:pt idx="4">
                  <c:v>1.0020908784158669</c:v>
                </c:pt>
                <c:pt idx="5">
                  <c:v>0.93487785067450224</c:v>
                </c:pt>
                <c:pt idx="6">
                  <c:v>0.93993036134613528</c:v>
                </c:pt>
                <c:pt idx="7">
                  <c:v>0.94506682370504924</c:v>
                </c:pt>
                <c:pt idx="8">
                  <c:v>0.94196587202249016</c:v>
                </c:pt>
                <c:pt idx="9">
                  <c:v>0.99061300413003139</c:v>
                </c:pt>
                <c:pt idx="10">
                  <c:v>1.0221230484619963</c:v>
                </c:pt>
                <c:pt idx="11">
                  <c:v>1.0248027127377513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AttrTrend!$M$200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AttrTrend!$M$201:$M$212</c:f>
              <c:numCache>
                <c:formatCode>0.00</c:formatCode>
                <c:ptCount val="12"/>
                <c:pt idx="0">
                  <c:v>1.0501794911413578</c:v>
                </c:pt>
                <c:pt idx="1">
                  <c:v>1.0464036915616195</c:v>
                </c:pt>
                <c:pt idx="2">
                  <c:v>1.037731818532535</c:v>
                </c:pt>
                <c:pt idx="3">
                  <c:v>1.0091212912888481</c:v>
                </c:pt>
                <c:pt idx="4">
                  <c:v>1.0157916697698421</c:v>
                </c:pt>
                <c:pt idx="5">
                  <c:v>0.95875023785457669</c:v>
                </c:pt>
                <c:pt idx="6">
                  <c:v>0.92232779125193864</c:v>
                </c:pt>
                <c:pt idx="7">
                  <c:v>0.95342476943680576</c:v>
                </c:pt>
                <c:pt idx="8">
                  <c:v>0.96204947575471744</c:v>
                </c:pt>
                <c:pt idx="9">
                  <c:v>0.97617554535374829</c:v>
                </c:pt>
                <c:pt idx="10">
                  <c:v>1.0247152058970588</c:v>
                </c:pt>
                <c:pt idx="11">
                  <c:v>1.0433290121569514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AttrTrend!$N$200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AttrTrend!$N$201:$N$212</c:f>
              <c:numCache>
                <c:formatCode>0.00</c:formatCode>
                <c:ptCount val="12"/>
                <c:pt idx="0">
                  <c:v>1.0478471072971161</c:v>
                </c:pt>
                <c:pt idx="1">
                  <c:v>1.0155977419475586</c:v>
                </c:pt>
                <c:pt idx="2">
                  <c:v>1.0534685172043832</c:v>
                </c:pt>
                <c:pt idx="3">
                  <c:v>1.036730937309758</c:v>
                </c:pt>
                <c:pt idx="4">
                  <c:v>1.0172219054127565</c:v>
                </c:pt>
                <c:pt idx="5">
                  <c:v>0.94037229277338485</c:v>
                </c:pt>
                <c:pt idx="6">
                  <c:v>0.94125888349022335</c:v>
                </c:pt>
                <c:pt idx="7">
                  <c:v>0.95013234204818353</c:v>
                </c:pt>
                <c:pt idx="8">
                  <c:v>0.95546423595156182</c:v>
                </c:pt>
                <c:pt idx="9">
                  <c:v>0.97321632103734623</c:v>
                </c:pt>
                <c:pt idx="10">
                  <c:v>1.0251127248463434</c:v>
                </c:pt>
                <c:pt idx="11">
                  <c:v>1.0435769906813823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AttrTrend!$O$200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AttrTrend!$O$201:$O$212</c:f>
              <c:numCache>
                <c:formatCode>0.00</c:formatCode>
                <c:ptCount val="12"/>
                <c:pt idx="0">
                  <c:v>1.0415890778850008</c:v>
                </c:pt>
                <c:pt idx="1">
                  <c:v>1.0566395186461093</c:v>
                </c:pt>
                <c:pt idx="2">
                  <c:v>1.0448807391723687</c:v>
                </c:pt>
                <c:pt idx="3">
                  <c:v>1.013151768919351</c:v>
                </c:pt>
                <c:pt idx="4">
                  <c:v>1.0134789967735731</c:v>
                </c:pt>
                <c:pt idx="5">
                  <c:v>0.95788438561834832</c:v>
                </c:pt>
                <c:pt idx="6">
                  <c:v>0.92036669964800621</c:v>
                </c:pt>
                <c:pt idx="7">
                  <c:v>0.94865669009805365</c:v>
                </c:pt>
                <c:pt idx="8">
                  <c:v>0.95516772370750924</c:v>
                </c:pt>
                <c:pt idx="9">
                  <c:v>0.9838078397754666</c:v>
                </c:pt>
                <c:pt idx="10">
                  <c:v>1.0164595373160188</c:v>
                </c:pt>
                <c:pt idx="11">
                  <c:v>1.0479170224401939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AttrTrend!$P$200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AttrTrend!$P$201:$P$212</c:f>
              <c:numCache>
                <c:formatCode>0.00</c:formatCode>
                <c:ptCount val="12"/>
                <c:pt idx="0">
                  <c:v>1.0511483615344439</c:v>
                </c:pt>
                <c:pt idx="1">
                  <c:v>1.0734301177867505</c:v>
                </c:pt>
                <c:pt idx="2">
                  <c:v>1.0468604098162679</c:v>
                </c:pt>
                <c:pt idx="3">
                  <c:v>1.0125025143725088</c:v>
                </c:pt>
                <c:pt idx="4">
                  <c:v>1.0043676087662445</c:v>
                </c:pt>
                <c:pt idx="5">
                  <c:v>0.95253198702454389</c:v>
                </c:pt>
                <c:pt idx="6">
                  <c:v>0.92948044362236126</c:v>
                </c:pt>
                <c:pt idx="7">
                  <c:v>0.93700328865509952</c:v>
                </c:pt>
                <c:pt idx="8">
                  <c:v>0.94951706658572232</c:v>
                </c:pt>
                <c:pt idx="9">
                  <c:v>0.97867383938989794</c:v>
                </c:pt>
                <c:pt idx="10">
                  <c:v>1.0304599737659568</c:v>
                </c:pt>
                <c:pt idx="11">
                  <c:v>1.0340243886802039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AttrTrend!$Q$200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AttrTrend!$Q$201:$Q$212</c:f>
              <c:numCache>
                <c:formatCode>0.00</c:formatCode>
                <c:ptCount val="12"/>
                <c:pt idx="0">
                  <c:v>1.0644577087921665</c:v>
                </c:pt>
                <c:pt idx="1">
                  <c:v>1.047696901066953</c:v>
                </c:pt>
                <c:pt idx="2">
                  <c:v>1.0676647332707194</c:v>
                </c:pt>
                <c:pt idx="3">
                  <c:v>1.0106278036247589</c:v>
                </c:pt>
                <c:pt idx="4">
                  <c:v>1.0187821572783011</c:v>
                </c:pt>
                <c:pt idx="5">
                  <c:v>0.94489646363229762</c:v>
                </c:pt>
                <c:pt idx="6">
                  <c:v>0.92949019065744987</c:v>
                </c:pt>
                <c:pt idx="7">
                  <c:v>0.94185869404027867</c:v>
                </c:pt>
                <c:pt idx="8">
                  <c:v>0.9510742672579805</c:v>
                </c:pt>
                <c:pt idx="9">
                  <c:v>0.98704385951614682</c:v>
                </c:pt>
                <c:pt idx="10">
                  <c:v>1.0078557416070577</c:v>
                </c:pt>
                <c:pt idx="11">
                  <c:v>1.0285514792558925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AttrTrend!$R$200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AttrTrend!$R$201:$R$212</c:f>
              <c:numCache>
                <c:formatCode>0.00</c:formatCode>
                <c:ptCount val="12"/>
                <c:pt idx="0">
                  <c:v>1.0480215405044411</c:v>
                </c:pt>
                <c:pt idx="1">
                  <c:v>1.0464721459540594</c:v>
                </c:pt>
                <c:pt idx="2">
                  <c:v>1.0595618323094358</c:v>
                </c:pt>
                <c:pt idx="3">
                  <c:v>1.007632911371491</c:v>
                </c:pt>
                <c:pt idx="4">
                  <c:v>1.0208549291375004</c:v>
                </c:pt>
                <c:pt idx="5">
                  <c:v>0.94948807374476607</c:v>
                </c:pt>
                <c:pt idx="6">
                  <c:v>0.93604967634369696</c:v>
                </c:pt>
                <c:pt idx="7">
                  <c:v>0.93982917506941455</c:v>
                </c:pt>
                <c:pt idx="8">
                  <c:v>0.95626351152552169</c:v>
                </c:pt>
                <c:pt idx="9">
                  <c:v>0.97965499131302036</c:v>
                </c:pt>
                <c:pt idx="10">
                  <c:v>1.014677904243549</c:v>
                </c:pt>
                <c:pt idx="11">
                  <c:v>1.041493308483102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AttrTrend!$S$200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AttrTrend!$X$200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2"/>
          <c:order val="22"/>
          <c:tx>
            <c:strRef>
              <c:f>AttrTrend!$Y$200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AttrTrend!$Y$201:$Y$212</c:f>
              <c:numCache>
                <c:formatCode>0.00</c:formatCode>
                <c:ptCount val="12"/>
                <c:pt idx="0">
                  <c:v>1.0521717635454759</c:v>
                </c:pt>
                <c:pt idx="1">
                  <c:v>1.0476217377170314</c:v>
                </c:pt>
                <c:pt idx="2">
                  <c:v>1.0513919825708478</c:v>
                </c:pt>
                <c:pt idx="3">
                  <c:v>1.0208071893476121</c:v>
                </c:pt>
                <c:pt idx="4">
                  <c:v>1.0176405577490477</c:v>
                </c:pt>
                <c:pt idx="5">
                  <c:v>0.94666313850503092</c:v>
                </c:pt>
                <c:pt idx="6">
                  <c:v>0.92978776618401504</c:v>
                </c:pt>
                <c:pt idx="7">
                  <c:v>0.94370831336787497</c:v>
                </c:pt>
                <c:pt idx="8">
                  <c:v>0.95463155502186503</c:v>
                </c:pt>
                <c:pt idx="9">
                  <c:v>0.98061198553965401</c:v>
                </c:pt>
                <c:pt idx="10">
                  <c:v>1.0169617503081716</c:v>
                </c:pt>
                <c:pt idx="11">
                  <c:v>1.0380022601433734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AttrTrend!$AA$200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AttrTrend!$AA$201:$AA$212</c:f>
              <c:numCache>
                <c:formatCode>0.00</c:formatCode>
                <c:ptCount val="12"/>
                <c:pt idx="0">
                  <c:v>1.0374934187881562</c:v>
                </c:pt>
                <c:pt idx="1">
                  <c:v>1.0220599588860975</c:v>
                </c:pt>
                <c:pt idx="2">
                  <c:v>1.035923905165637</c:v>
                </c:pt>
                <c:pt idx="3">
                  <c:v>1.0020063853132766</c:v>
                </c:pt>
                <c:pt idx="4">
                  <c:v>1.0018674389459066</c:v>
                </c:pt>
                <c:pt idx="5">
                  <c:v>0.93127845181394409</c:v>
                </c:pt>
                <c:pt idx="6">
                  <c:v>0.91526012615797769</c:v>
                </c:pt>
                <c:pt idx="7">
                  <c:v>0.92782160535978997</c:v>
                </c:pt>
                <c:pt idx="8">
                  <c:v>0.94423508430999836</c:v>
                </c:pt>
                <c:pt idx="9">
                  <c:v>0.9659470681829998</c:v>
                </c:pt>
                <c:pt idx="10">
                  <c:v>1.0030415786592068</c:v>
                </c:pt>
                <c:pt idx="11">
                  <c:v>1.0201436736543759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AttrTrend!$AB$200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AttrTrend!$AB$201:$AB$212</c:f>
              <c:numCache>
                <c:formatCode>0.00</c:formatCode>
                <c:ptCount val="12"/>
                <c:pt idx="0">
                  <c:v>1.0668501083027957</c:v>
                </c:pt>
                <c:pt idx="1">
                  <c:v>1.0731835165479653</c:v>
                </c:pt>
                <c:pt idx="2">
                  <c:v>1.0668600599760585</c:v>
                </c:pt>
                <c:pt idx="3">
                  <c:v>1.0396079933819475</c:v>
                </c:pt>
                <c:pt idx="4">
                  <c:v>1.0334136765521889</c:v>
                </c:pt>
                <c:pt idx="5">
                  <c:v>0.96204782519611776</c:v>
                </c:pt>
                <c:pt idx="6">
                  <c:v>0.94431540621005239</c:v>
                </c:pt>
                <c:pt idx="7">
                  <c:v>0.95959502137595998</c:v>
                </c:pt>
                <c:pt idx="8">
                  <c:v>0.9650280257337317</c:v>
                </c:pt>
                <c:pt idx="9">
                  <c:v>0.99527690289630821</c:v>
                </c:pt>
                <c:pt idx="10">
                  <c:v>1.0308819219571363</c:v>
                </c:pt>
                <c:pt idx="11">
                  <c:v>1.0558608466323709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AttrTrend!$AC$200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AttrTrend!$AC$201:$AC$212</c:f>
              <c:numCache>
                <c:formatCode>0.00</c:formatCode>
                <c:ptCount val="12"/>
                <c:pt idx="0">
                  <c:v>1.0513886503907897</c:v>
                </c:pt>
                <c:pt idx="1">
                  <c:v>1.0476496316129991</c:v>
                </c:pt>
                <c:pt idx="2">
                  <c:v>1.0502436880673314</c:v>
                </c:pt>
                <c:pt idx="3">
                  <c:v>1.0198183309302309</c:v>
                </c:pt>
                <c:pt idx="4">
                  <c:v>1.0198824623701856</c:v>
                </c:pt>
                <c:pt idx="5">
                  <c:v>0.94800834264764722</c:v>
                </c:pt>
                <c:pt idx="6">
                  <c:v>0.92674365295329264</c:v>
                </c:pt>
                <c:pt idx="7">
                  <c:v>0.94560278244728402</c:v>
                </c:pt>
                <c:pt idx="8">
                  <c:v>0.95638120796616566</c:v>
                </c:pt>
                <c:pt idx="9">
                  <c:v>0.97922550463391755</c:v>
                </c:pt>
                <c:pt idx="10">
                  <c:v>1.0158685232408595</c:v>
                </c:pt>
                <c:pt idx="11">
                  <c:v>1.0391872227392958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28320"/>
        <c:axId val="46729856"/>
      </c:lineChart>
      <c:catAx>
        <c:axId val="46728320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46729856"/>
        <c:crosses val="autoZero"/>
        <c:auto val="1"/>
        <c:lblAlgn val="ctr"/>
        <c:lblOffset val="100"/>
        <c:noMultiLvlLbl val="0"/>
      </c:catAx>
      <c:valAx>
        <c:axId val="46729856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467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AttrTrend!$A$1</c:f>
          <c:strCache>
            <c:ptCount val="1"/>
            <c:pt idx="0">
              <c:v>Attrition/Churn</c:v>
            </c:pt>
          </c:strCache>
        </c:strRef>
      </c:tx>
      <c:layout>
        <c:manualLayout>
          <c:xMode val="edge"/>
          <c:yMode val="edge"/>
          <c:x val="0.42294664144635552"/>
          <c:y val="0"/>
        </c:manualLayout>
      </c:layout>
      <c:overlay val="1"/>
      <c:txPr>
        <a:bodyPr/>
        <a:lstStyle/>
        <a:p>
          <a:pPr>
            <a:defRPr sz="2400"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482646373113978E-2"/>
          <c:y val="7.2652907995302538E-2"/>
          <c:w val="0.90871895482338449"/>
          <c:h val="0.8838681102362204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069440"/>
        <c:axId val="47067520"/>
      </c:barChart>
      <c:lineChart>
        <c:grouping val="standard"/>
        <c:varyColors val="0"/>
        <c:ser>
          <c:idx val="0"/>
          <c:order val="0"/>
          <c:tx>
            <c:strRef>
              <c:f>Calc!$CR$10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Calc!$CR$11:$CR$251</c:f>
              <c:numCache>
                <c:formatCode>#,##0_);[Red]\(#,##0\)</c:formatCode>
                <c:ptCount val="241"/>
                <c:pt idx="0">
                  <c:v>30722</c:v>
                </c:pt>
                <c:pt idx="1">
                  <c:v>27927</c:v>
                </c:pt>
                <c:pt idx="2">
                  <c:v>31900</c:v>
                </c:pt>
                <c:pt idx="3">
                  <c:v>29831</c:v>
                </c:pt>
                <c:pt idx="4">
                  <c:v>29991</c:v>
                </c:pt>
                <c:pt idx="5">
                  <c:v>27826</c:v>
                </c:pt>
                <c:pt idx="6">
                  <c:v>27013</c:v>
                </c:pt>
                <c:pt idx="7">
                  <c:v>28964</c:v>
                </c:pt>
                <c:pt idx="8">
                  <c:v>26464</c:v>
                </c:pt>
                <c:pt idx="9">
                  <c:v>29195</c:v>
                </c:pt>
                <c:pt idx="10">
                  <c:v>29960</c:v>
                </c:pt>
                <c:pt idx="11">
                  <c:v>30608</c:v>
                </c:pt>
                <c:pt idx="12">
                  <c:v>30776</c:v>
                </c:pt>
                <c:pt idx="13">
                  <c:v>27943</c:v>
                </c:pt>
                <c:pt idx="14">
                  <c:v>30733</c:v>
                </c:pt>
                <c:pt idx="15">
                  <c:v>28707</c:v>
                </c:pt>
                <c:pt idx="16">
                  <c:v>29409</c:v>
                </c:pt>
                <c:pt idx="17">
                  <c:v>25796</c:v>
                </c:pt>
                <c:pt idx="18">
                  <c:v>25831</c:v>
                </c:pt>
                <c:pt idx="19">
                  <c:v>27661</c:v>
                </c:pt>
                <c:pt idx="20">
                  <c:v>26840</c:v>
                </c:pt>
                <c:pt idx="21">
                  <c:v>28786</c:v>
                </c:pt>
                <c:pt idx="22">
                  <c:v>28596</c:v>
                </c:pt>
                <c:pt idx="23">
                  <c:v>29930</c:v>
                </c:pt>
                <c:pt idx="24">
                  <c:v>29678</c:v>
                </c:pt>
                <c:pt idx="25">
                  <c:v>27964</c:v>
                </c:pt>
                <c:pt idx="26">
                  <c:v>30565</c:v>
                </c:pt>
                <c:pt idx="27">
                  <c:v>29861</c:v>
                </c:pt>
                <c:pt idx="28">
                  <c:v>30645</c:v>
                </c:pt>
                <c:pt idx="29">
                  <c:v>27516</c:v>
                </c:pt>
                <c:pt idx="30">
                  <c:v>27157</c:v>
                </c:pt>
                <c:pt idx="31">
                  <c:v>27766</c:v>
                </c:pt>
                <c:pt idx="32">
                  <c:v>27383</c:v>
                </c:pt>
                <c:pt idx="33">
                  <c:v>30337</c:v>
                </c:pt>
                <c:pt idx="34">
                  <c:v>28095</c:v>
                </c:pt>
                <c:pt idx="35">
                  <c:v>29432</c:v>
                </c:pt>
                <c:pt idx="36">
                  <c:v>30008</c:v>
                </c:pt>
                <c:pt idx="37">
                  <c:v>28375</c:v>
                </c:pt>
                <c:pt idx="38">
                  <c:v>31927</c:v>
                </c:pt>
                <c:pt idx="39">
                  <c:v>30572</c:v>
                </c:pt>
                <c:pt idx="40">
                  <c:v>29406</c:v>
                </c:pt>
                <c:pt idx="41">
                  <c:v>26576</c:v>
                </c:pt>
                <c:pt idx="42">
                  <c:v>26013</c:v>
                </c:pt>
                <c:pt idx="43">
                  <c:v>27508</c:v>
                </c:pt>
                <c:pt idx="44">
                  <c:v>26179</c:v>
                </c:pt>
                <c:pt idx="45">
                  <c:v>28894</c:v>
                </c:pt>
                <c:pt idx="46">
                  <c:v>28345</c:v>
                </c:pt>
                <c:pt idx="47">
                  <c:v>28669</c:v>
                </c:pt>
                <c:pt idx="48">
                  <c:v>30089</c:v>
                </c:pt>
                <c:pt idx="49">
                  <c:v>27436</c:v>
                </c:pt>
                <c:pt idx="50">
                  <c:v>31071</c:v>
                </c:pt>
                <c:pt idx="51">
                  <c:v>29598</c:v>
                </c:pt>
                <c:pt idx="52">
                  <c:v>29688</c:v>
                </c:pt>
                <c:pt idx="53">
                  <c:v>28838</c:v>
                </c:pt>
                <c:pt idx="54">
                  <c:v>28476</c:v>
                </c:pt>
                <c:pt idx="55">
                  <c:v>29851</c:v>
                </c:pt>
                <c:pt idx="56">
                  <c:v>29099</c:v>
                </c:pt>
                <c:pt idx="57">
                  <c:v>30546</c:v>
                </c:pt>
                <c:pt idx="58">
                  <c:v>30299</c:v>
                </c:pt>
                <c:pt idx="59">
                  <c:v>30864</c:v>
                </c:pt>
                <c:pt idx="60">
                  <c:v>33114</c:v>
                </c:pt>
                <c:pt idx="61">
                  <c:v>29946</c:v>
                </c:pt>
                <c:pt idx="62">
                  <c:v>34069</c:v>
                </c:pt>
                <c:pt idx="63">
                  <c:v>30865</c:v>
                </c:pt>
                <c:pt idx="64">
                  <c:v>31689</c:v>
                </c:pt>
                <c:pt idx="65">
                  <c:v>30202</c:v>
                </c:pt>
                <c:pt idx="66">
                  <c:v>25866</c:v>
                </c:pt>
                <c:pt idx="67">
                  <c:v>27494</c:v>
                </c:pt>
                <c:pt idx="68">
                  <c:v>26706</c:v>
                </c:pt>
                <c:pt idx="69">
                  <c:v>28917</c:v>
                </c:pt>
                <c:pt idx="70">
                  <c:v>28332</c:v>
                </c:pt>
                <c:pt idx="71">
                  <c:v>29952</c:v>
                </c:pt>
                <c:pt idx="72">
                  <c:v>30138</c:v>
                </c:pt>
                <c:pt idx="73">
                  <c:v>27805</c:v>
                </c:pt>
                <c:pt idx="74">
                  <c:v>32751</c:v>
                </c:pt>
                <c:pt idx="75">
                  <c:v>30794</c:v>
                </c:pt>
                <c:pt idx="76">
                  <c:v>33433</c:v>
                </c:pt>
                <c:pt idx="77">
                  <c:v>30601</c:v>
                </c:pt>
                <c:pt idx="78">
                  <c:v>29692</c:v>
                </c:pt>
                <c:pt idx="79">
                  <c:v>32197</c:v>
                </c:pt>
                <c:pt idx="80">
                  <c:v>29719</c:v>
                </c:pt>
                <c:pt idx="81">
                  <c:v>33124</c:v>
                </c:pt>
                <c:pt idx="82">
                  <c:v>33415</c:v>
                </c:pt>
                <c:pt idx="83">
                  <c:v>34023</c:v>
                </c:pt>
                <c:pt idx="84">
                  <c:v>35034</c:v>
                </c:pt>
                <c:pt idx="85">
                  <c:v>33776</c:v>
                </c:pt>
                <c:pt idx="86">
                  <c:v>36494</c:v>
                </c:pt>
                <c:pt idx="87">
                  <c:v>34538</c:v>
                </c:pt>
                <c:pt idx="88">
                  <c:v>35453</c:v>
                </c:pt>
                <c:pt idx="89">
                  <c:v>31574</c:v>
                </c:pt>
                <c:pt idx="90">
                  <c:v>30785</c:v>
                </c:pt>
                <c:pt idx="91">
                  <c:v>33213</c:v>
                </c:pt>
                <c:pt idx="92">
                  <c:v>31660</c:v>
                </c:pt>
                <c:pt idx="93">
                  <c:v>35373</c:v>
                </c:pt>
                <c:pt idx="94">
                  <c:v>33186</c:v>
                </c:pt>
                <c:pt idx="95">
                  <c:v>33844</c:v>
                </c:pt>
                <c:pt idx="96">
                  <c:v>35961</c:v>
                </c:pt>
                <c:pt idx="97">
                  <c:v>33094</c:v>
                </c:pt>
                <c:pt idx="98">
                  <c:v>36843</c:v>
                </c:pt>
                <c:pt idx="99">
                  <c:v>35821</c:v>
                </c:pt>
                <c:pt idx="100">
                  <c:v>35682</c:v>
                </c:pt>
                <c:pt idx="101">
                  <c:v>32545</c:v>
                </c:pt>
                <c:pt idx="102">
                  <c:v>31905</c:v>
                </c:pt>
                <c:pt idx="103">
                  <c:v>33054</c:v>
                </c:pt>
                <c:pt idx="104">
                  <c:v>32281</c:v>
                </c:pt>
                <c:pt idx="105">
                  <c:v>35324</c:v>
                </c:pt>
                <c:pt idx="106">
                  <c:v>34990</c:v>
                </c:pt>
                <c:pt idx="107">
                  <c:v>35219</c:v>
                </c:pt>
                <c:pt idx="108">
                  <c:v>37085</c:v>
                </c:pt>
                <c:pt idx="109">
                  <c:v>34010</c:v>
                </c:pt>
                <c:pt idx="110">
                  <c:v>38767</c:v>
                </c:pt>
                <c:pt idx="111">
                  <c:v>35131</c:v>
                </c:pt>
                <c:pt idx="112">
                  <c:v>32859</c:v>
                </c:pt>
                <c:pt idx="113">
                  <c:v>31108</c:v>
                </c:pt>
                <c:pt idx="114">
                  <c:v>31331</c:v>
                </c:pt>
                <c:pt idx="115">
                  <c:v>32146</c:v>
                </c:pt>
                <c:pt idx="116">
                  <c:v>30255</c:v>
                </c:pt>
                <c:pt idx="117">
                  <c:v>33728</c:v>
                </c:pt>
                <c:pt idx="118">
                  <c:v>33492</c:v>
                </c:pt>
                <c:pt idx="119">
                  <c:v>32874</c:v>
                </c:pt>
                <c:pt idx="120">
                  <c:v>34622</c:v>
                </c:pt>
                <c:pt idx="121">
                  <c:v>31779</c:v>
                </c:pt>
                <c:pt idx="122">
                  <c:v>35283</c:v>
                </c:pt>
                <c:pt idx="123">
                  <c:v>33777</c:v>
                </c:pt>
                <c:pt idx="124">
                  <c:v>33849</c:v>
                </c:pt>
                <c:pt idx="125">
                  <c:v>31588</c:v>
                </c:pt>
                <c:pt idx="126">
                  <c:v>29713</c:v>
                </c:pt>
                <c:pt idx="127">
                  <c:v>31689</c:v>
                </c:pt>
                <c:pt idx="128">
                  <c:v>30569</c:v>
                </c:pt>
                <c:pt idx="129">
                  <c:v>31894</c:v>
                </c:pt>
                <c:pt idx="130">
                  <c:v>32114</c:v>
                </c:pt>
                <c:pt idx="131">
                  <c:v>32355</c:v>
                </c:pt>
                <c:pt idx="132">
                  <c:v>35349</c:v>
                </c:pt>
                <c:pt idx="133">
                  <c:v>32020</c:v>
                </c:pt>
                <c:pt idx="134">
                  <c:v>36464</c:v>
                </c:pt>
                <c:pt idx="135">
                  <c:v>34424</c:v>
                </c:pt>
                <c:pt idx="136">
                  <c:v>34210</c:v>
                </c:pt>
                <c:pt idx="137">
                  <c:v>31481</c:v>
                </c:pt>
                <c:pt idx="138">
                  <c:v>31112</c:v>
                </c:pt>
                <c:pt idx="139">
                  <c:v>32943</c:v>
                </c:pt>
                <c:pt idx="140">
                  <c:v>30285</c:v>
                </c:pt>
                <c:pt idx="141">
                  <c:v>33368</c:v>
                </c:pt>
                <c:pt idx="142">
                  <c:v>33933</c:v>
                </c:pt>
                <c:pt idx="143">
                  <c:v>34701</c:v>
                </c:pt>
                <c:pt idx="144">
                  <c:v>34706</c:v>
                </c:pt>
                <c:pt idx="145">
                  <c:v>32230</c:v>
                </c:pt>
                <c:pt idx="146">
                  <c:v>35257</c:v>
                </c:pt>
                <c:pt idx="147">
                  <c:v>33315</c:v>
                </c:pt>
                <c:pt idx="148">
                  <c:v>34138</c:v>
                </c:pt>
                <c:pt idx="149">
                  <c:v>30571</c:v>
                </c:pt>
                <c:pt idx="150">
                  <c:v>29544</c:v>
                </c:pt>
                <c:pt idx="151">
                  <c:v>32100</c:v>
                </c:pt>
                <c:pt idx="152">
                  <c:v>30395</c:v>
                </c:pt>
                <c:pt idx="153">
                  <c:v>33146</c:v>
                </c:pt>
                <c:pt idx="154">
                  <c:v>32664</c:v>
                </c:pt>
                <c:pt idx="155">
                  <c:v>32528</c:v>
                </c:pt>
                <c:pt idx="156">
                  <c:v>32629</c:v>
                </c:pt>
                <c:pt idx="157">
                  <c:v>30898</c:v>
                </c:pt>
                <c:pt idx="158">
                  <c:v>33343</c:v>
                </c:pt>
                <c:pt idx="159">
                  <c:v>31726</c:v>
                </c:pt>
                <c:pt idx="160">
                  <c:v>34097</c:v>
                </c:pt>
                <c:pt idx="161">
                  <c:v>31372</c:v>
                </c:pt>
                <c:pt idx="162">
                  <c:v>30354</c:v>
                </c:pt>
                <c:pt idx="163">
                  <c:v>31944</c:v>
                </c:pt>
                <c:pt idx="164">
                  <c:v>29606</c:v>
                </c:pt>
                <c:pt idx="165">
                  <c:v>32711</c:v>
                </c:pt>
                <c:pt idx="166">
                  <c:v>31213</c:v>
                </c:pt>
                <c:pt idx="167">
                  <c:v>31749</c:v>
                </c:pt>
                <c:pt idx="168">
                  <c:v>33540</c:v>
                </c:pt>
                <c:pt idx="169">
                  <c:v>30849</c:v>
                </c:pt>
                <c:pt idx="170">
                  <c:v>37303</c:v>
                </c:pt>
                <c:pt idx="171">
                  <c:v>34512</c:v>
                </c:pt>
                <c:pt idx="172">
                  <c:v>35015</c:v>
                </c:pt>
                <c:pt idx="173">
                  <c:v>32375</c:v>
                </c:pt>
                <c:pt idx="174">
                  <c:v>31187</c:v>
                </c:pt>
                <c:pt idx="175">
                  <c:v>32638</c:v>
                </c:pt>
                <c:pt idx="176">
                  <c:v>31294</c:v>
                </c:pt>
                <c:pt idx="177">
                  <c:v>35026</c:v>
                </c:pt>
                <c:pt idx="178">
                  <c:v>33455</c:v>
                </c:pt>
                <c:pt idx="179">
                  <c:v>33340</c:v>
                </c:pt>
                <c:pt idx="180">
                  <c:v>34356</c:v>
                </c:pt>
                <c:pt idx="181">
                  <c:v>33589</c:v>
                </c:pt>
                <c:pt idx="182">
                  <c:v>36632</c:v>
                </c:pt>
                <c:pt idx="183">
                  <c:v>33881</c:v>
                </c:pt>
                <c:pt idx="184">
                  <c:v>34370</c:v>
                </c:pt>
                <c:pt idx="185">
                  <c:v>31599</c:v>
                </c:pt>
                <c:pt idx="186">
                  <c:v>30171</c:v>
                </c:pt>
                <c:pt idx="187">
                  <c:v>31271</c:v>
                </c:pt>
                <c:pt idx="188">
                  <c:v>30435</c:v>
                </c:pt>
                <c:pt idx="189">
                  <c:v>32078</c:v>
                </c:pt>
                <c:pt idx="190">
                  <c:v>31887</c:v>
                </c:pt>
                <c:pt idx="191">
                  <c:v>32405</c:v>
                </c:pt>
                <c:pt idx="192">
                  <c:v>35081</c:v>
                </c:pt>
                <c:pt idx="193">
                  <c:v>31711</c:v>
                </c:pt>
                <c:pt idx="194">
                  <c:v>35977.50296006049</c:v>
                </c:pt>
                <c:pt idx="195">
                  <c:v>32925.741197973221</c:v>
                </c:pt>
                <c:pt idx="196">
                  <c:v>34266.788175606118</c:v>
                </c:pt>
                <c:pt idx="197">
                  <c:v>31804.420193345508</c:v>
                </c:pt>
                <c:pt idx="198">
                  <c:v>30187.360210547664</c:v>
                </c:pt>
                <c:pt idx="199">
                  <c:v>32186.524882348051</c:v>
                </c:pt>
                <c:pt idx="200">
                  <c:v>30961.596038571693</c:v>
                </c:pt>
                <c:pt idx="201">
                  <c:v>33263.92792771598</c:v>
                </c:pt>
                <c:pt idx="202">
                  <c:v>32979.24987358044</c:v>
                </c:pt>
                <c:pt idx="203">
                  <c:v>34543.064213469283</c:v>
                </c:pt>
                <c:pt idx="204">
                  <c:v>35044.583767015421</c:v>
                </c:pt>
                <c:pt idx="205">
                  <c:v>31953.529002187417</c:v>
                </c:pt>
                <c:pt idx="206">
                  <c:v>36583.332577607936</c:v>
                </c:pt>
                <c:pt idx="207">
                  <c:v>33676.35221334947</c:v>
                </c:pt>
                <c:pt idx="208">
                  <c:v>34401.775304345327</c:v>
                </c:pt>
                <c:pt idx="209">
                  <c:v>31775.41715368706</c:v>
                </c:pt>
                <c:pt idx="210">
                  <c:v>30800.56929611088</c:v>
                </c:pt>
                <c:pt idx="211">
                  <c:v>32923.546847896512</c:v>
                </c:pt>
                <c:pt idx="212">
                  <c:v>30441.31835223865</c:v>
                </c:pt>
                <c:pt idx="213">
                  <c:v>33915.544704232263</c:v>
                </c:pt>
                <c:pt idx="214">
                  <c:v>34037.404374657453</c:v>
                </c:pt>
                <c:pt idx="215">
                  <c:v>34858.299217709398</c:v>
                </c:pt>
                <c:pt idx="216">
                  <c:v>35377.843806748206</c:v>
                </c:pt>
                <c:pt idx="217">
                  <c:v>32278.285064852698</c:v>
                </c:pt>
                <c:pt idx="218">
                  <c:v>36218.995024860131</c:v>
                </c:pt>
                <c:pt idx="219">
                  <c:v>34621.113669316554</c:v>
                </c:pt>
                <c:pt idx="220">
                  <c:v>35381.2991520422</c:v>
                </c:pt>
                <c:pt idx="221">
                  <c:v>31106.494015557844</c:v>
                </c:pt>
                <c:pt idx="222">
                  <c:v>30716.039986563304</c:v>
                </c:pt>
                <c:pt idx="223">
                  <c:v>32994.794653600395</c:v>
                </c:pt>
                <c:pt idx="224">
                  <c:v>31383.378767482431</c:v>
                </c:pt>
                <c:pt idx="225">
                  <c:v>34047.573506811437</c:v>
                </c:pt>
                <c:pt idx="226">
                  <c:v>33758.052079166315</c:v>
                </c:pt>
                <c:pt idx="227">
                  <c:v>34786.455858896559</c:v>
                </c:pt>
                <c:pt idx="228">
                  <c:v>35314.761945299892</c:v>
                </c:pt>
                <c:pt idx="229">
                  <c:v>33466.334258105933</c:v>
                </c:pt>
                <c:pt idx="230">
                  <c:v>36564.635992138858</c:v>
                </c:pt>
                <c:pt idx="231">
                  <c:v>34643.230455728706</c:v>
                </c:pt>
                <c:pt idx="232">
                  <c:v>35003.472030453522</c:v>
                </c:pt>
                <c:pt idx="233">
                  <c:v>32387.312662610904</c:v>
                </c:pt>
                <c:pt idx="234">
                  <c:v>31144.935783168759</c:v>
                </c:pt>
                <c:pt idx="235">
                  <c:v>32786.575652694424</c:v>
                </c:pt>
                <c:pt idx="236">
                  <c:v>31494.855177354151</c:v>
                </c:pt>
                <c:pt idx="237">
                  <c:v>34813.057652107302</c:v>
                </c:pt>
                <c:pt idx="238">
                  <c:v>33860.276769583346</c:v>
                </c:pt>
                <c:pt idx="239">
                  <c:v>33718.035995890954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Calc!$CI$10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Calc!$CI$11:$CI$251</c:f>
              <c:numCache>
                <c:formatCode>#,##0_);[Red]\(#,##0\)</c:formatCode>
                <c:ptCount val="241"/>
                <c:pt idx="0">
                  <c:v>28983.707168771041</c:v>
                </c:pt>
                <c:pt idx="1">
                  <c:v>28919.619299122391</c:v>
                </c:pt>
                <c:pt idx="2">
                  <c:v>29021.198856424766</c:v>
                </c:pt>
                <c:pt idx="3">
                  <c:v>29215.109252500501</c:v>
                </c:pt>
                <c:pt idx="4">
                  <c:v>28918.948101539816</c:v>
                </c:pt>
                <c:pt idx="5">
                  <c:v>29073.256598299733</c:v>
                </c:pt>
                <c:pt idx="6">
                  <c:v>29141.372176968933</c:v>
                </c:pt>
                <c:pt idx="7">
                  <c:v>29255.64027524136</c:v>
                </c:pt>
                <c:pt idx="8">
                  <c:v>28934.19981714134</c:v>
                </c:pt>
                <c:pt idx="9">
                  <c:v>28674.172254005334</c:v>
                </c:pt>
                <c:pt idx="10">
                  <c:v>29344.610062900407</c:v>
                </c:pt>
                <c:pt idx="11">
                  <c:v>29297.697369638365</c:v>
                </c:pt>
                <c:pt idx="12">
                  <c:v>29050.078073812234</c:v>
                </c:pt>
                <c:pt idx="13">
                  <c:v>28932.82433177068</c:v>
                </c:pt>
                <c:pt idx="14">
                  <c:v>28212.259070777709</c:v>
                </c:pt>
                <c:pt idx="15">
                  <c:v>27923.564276076188</c:v>
                </c:pt>
                <c:pt idx="16">
                  <c:v>27849.667729663615</c:v>
                </c:pt>
                <c:pt idx="17">
                  <c:v>27808.438364533722</c:v>
                </c:pt>
                <c:pt idx="18">
                  <c:v>28223.641957894331</c:v>
                </c:pt>
                <c:pt idx="19">
                  <c:v>28159.261904973511</c:v>
                </c:pt>
                <c:pt idx="20">
                  <c:v>28750.367127810619</c:v>
                </c:pt>
                <c:pt idx="21">
                  <c:v>28445.757142174014</c:v>
                </c:pt>
                <c:pt idx="22">
                  <c:v>28524.104176434052</c:v>
                </c:pt>
                <c:pt idx="23">
                  <c:v>28996.287602403474</c:v>
                </c:pt>
                <c:pt idx="24">
                  <c:v>28345.620902638057</c:v>
                </c:pt>
                <c:pt idx="25">
                  <c:v>28940.564595716685</c:v>
                </c:pt>
                <c:pt idx="26">
                  <c:v>28475.107431791123</c:v>
                </c:pt>
                <c:pt idx="27">
                  <c:v>29217.567321560618</c:v>
                </c:pt>
                <c:pt idx="28">
                  <c:v>29178.34599275115</c:v>
                </c:pt>
                <c:pt idx="29">
                  <c:v>29145.367578944435</c:v>
                </c:pt>
                <c:pt idx="30">
                  <c:v>29592.188807598977</c:v>
                </c:pt>
                <c:pt idx="31">
                  <c:v>28481.959384659753</c:v>
                </c:pt>
                <c:pt idx="32">
                  <c:v>29160.944780607359</c:v>
                </c:pt>
                <c:pt idx="33">
                  <c:v>29454.590387753313</c:v>
                </c:pt>
                <c:pt idx="34">
                  <c:v>28997.119299216298</c:v>
                </c:pt>
                <c:pt idx="35">
                  <c:v>29436.733152974972</c:v>
                </c:pt>
                <c:pt idx="36">
                  <c:v>28890.762928998716</c:v>
                </c:pt>
                <c:pt idx="37">
                  <c:v>28767.131848155059</c:v>
                </c:pt>
                <c:pt idx="38">
                  <c:v>29224.283922878534</c:v>
                </c:pt>
                <c:pt idx="39">
                  <c:v>29217.483130198103</c:v>
                </c:pt>
                <c:pt idx="40">
                  <c:v>28990.242073127007</c:v>
                </c:pt>
                <c:pt idx="41">
                  <c:v>27847.68963492498</c:v>
                </c:pt>
                <c:pt idx="42">
                  <c:v>27738.568036833691</c:v>
                </c:pt>
                <c:pt idx="43">
                  <c:v>28231.362387107438</c:v>
                </c:pt>
                <c:pt idx="44">
                  <c:v>28155.179766521844</c:v>
                </c:pt>
                <c:pt idx="45">
                  <c:v>28632.411713029644</c:v>
                </c:pt>
                <c:pt idx="46">
                  <c:v>28099.611484379904</c:v>
                </c:pt>
                <c:pt idx="47">
                  <c:v>28499.146107222517</c:v>
                </c:pt>
                <c:pt idx="48">
                  <c:v>28589.2957978749</c:v>
                </c:pt>
                <c:pt idx="49">
                  <c:v>28416.609478087154</c:v>
                </c:pt>
                <c:pt idx="50">
                  <c:v>28446.534603251406</c:v>
                </c:pt>
                <c:pt idx="51">
                  <c:v>28763.835062400234</c:v>
                </c:pt>
                <c:pt idx="52">
                  <c:v>28728.403426105844</c:v>
                </c:pt>
                <c:pt idx="53">
                  <c:v>30442.34400526002</c:v>
                </c:pt>
                <c:pt idx="54">
                  <c:v>30413.006179557324</c:v>
                </c:pt>
                <c:pt idx="55">
                  <c:v>30349.222972934433</c:v>
                </c:pt>
                <c:pt idx="56">
                  <c:v>30622.397128292734</c:v>
                </c:pt>
                <c:pt idx="57">
                  <c:v>30534.580833577995</c:v>
                </c:pt>
                <c:pt idx="58">
                  <c:v>30400.787445552731</c:v>
                </c:pt>
                <c:pt idx="59">
                  <c:v>30722.307531294133</c:v>
                </c:pt>
                <c:pt idx="60">
                  <c:v>30921.075792485764</c:v>
                </c:pt>
                <c:pt idx="61">
                  <c:v>31012.948507280667</c:v>
                </c:pt>
                <c:pt idx="62">
                  <c:v>30827.840141727076</c:v>
                </c:pt>
                <c:pt idx="63">
                  <c:v>30760.983972251626</c:v>
                </c:pt>
                <c:pt idx="64">
                  <c:v>30371.510959853978</c:v>
                </c:pt>
                <c:pt idx="65">
                  <c:v>31213.412058072725</c:v>
                </c:pt>
                <c:pt idx="66">
                  <c:v>28187.653396921334</c:v>
                </c:pt>
                <c:pt idx="67">
                  <c:v>28124.213544612685</c:v>
                </c:pt>
                <c:pt idx="68">
                  <c:v>28422.600695189249</c:v>
                </c:pt>
                <c:pt idx="69">
                  <c:v>28669.477265178051</c:v>
                </c:pt>
                <c:pt idx="70">
                  <c:v>28355.564117747683</c:v>
                </c:pt>
                <c:pt idx="71">
                  <c:v>28643.663318469447</c:v>
                </c:pt>
                <c:pt idx="72">
                  <c:v>28432.750688510569</c:v>
                </c:pt>
                <c:pt idx="73">
                  <c:v>28793.283009707386</c:v>
                </c:pt>
                <c:pt idx="74">
                  <c:v>29795.400744412771</c:v>
                </c:pt>
                <c:pt idx="75">
                  <c:v>30156.437742157283</c:v>
                </c:pt>
                <c:pt idx="76">
                  <c:v>32237.911102623475</c:v>
                </c:pt>
                <c:pt idx="77">
                  <c:v>31972.641600106737</c:v>
                </c:pt>
                <c:pt idx="78">
                  <c:v>32031.452362883112</c:v>
                </c:pt>
                <c:pt idx="79">
                  <c:v>32521.193548610205</c:v>
                </c:pt>
                <c:pt idx="80">
                  <c:v>32493.027674033536</c:v>
                </c:pt>
                <c:pt idx="81">
                  <c:v>32533.080381629479</c:v>
                </c:pt>
                <c:pt idx="82">
                  <c:v>32728.643032437154</c:v>
                </c:pt>
                <c:pt idx="83">
                  <c:v>32566.504103737785</c:v>
                </c:pt>
                <c:pt idx="84">
                  <c:v>33069.288901674612</c:v>
                </c:pt>
                <c:pt idx="85">
                  <c:v>33138.656007573321</c:v>
                </c:pt>
                <c:pt idx="86">
                  <c:v>33848.730102115369</c:v>
                </c:pt>
                <c:pt idx="87">
                  <c:v>33996.082810549451</c:v>
                </c:pt>
                <c:pt idx="88">
                  <c:v>33756.237574841136</c:v>
                </c:pt>
                <c:pt idx="89">
                  <c:v>33443.663175519388</c:v>
                </c:pt>
                <c:pt idx="90">
                  <c:v>33545.514321977185</c:v>
                </c:pt>
                <c:pt idx="91">
                  <c:v>34069.412844583458</c:v>
                </c:pt>
                <c:pt idx="92">
                  <c:v>33715.645172334262</c:v>
                </c:pt>
                <c:pt idx="93">
                  <c:v>34344.10870507954</c:v>
                </c:pt>
                <c:pt idx="94">
                  <c:v>34251.589288620467</c:v>
                </c:pt>
                <c:pt idx="95">
                  <c:v>33849.442675634855</c:v>
                </c:pt>
                <c:pt idx="96">
                  <c:v>34622.124956335734</c:v>
                </c:pt>
                <c:pt idx="97">
                  <c:v>34259.6679040659</c:v>
                </c:pt>
                <c:pt idx="98">
                  <c:v>34042.769290543984</c:v>
                </c:pt>
                <c:pt idx="99">
                  <c:v>34963.285293560541</c:v>
                </c:pt>
                <c:pt idx="100">
                  <c:v>34497.906181883554</c:v>
                </c:pt>
                <c:pt idx="101">
                  <c:v>34035.003202996602</c:v>
                </c:pt>
                <c:pt idx="102">
                  <c:v>34725.579695393753</c:v>
                </c:pt>
                <c:pt idx="103">
                  <c:v>34203.292904854607</c:v>
                </c:pt>
                <c:pt idx="104">
                  <c:v>34802.391009334817</c:v>
                </c:pt>
                <c:pt idx="105">
                  <c:v>34481.899843158513</c:v>
                </c:pt>
                <c:pt idx="106">
                  <c:v>35146.224552790838</c:v>
                </c:pt>
                <c:pt idx="107">
                  <c:v>35555.087566751718</c:v>
                </c:pt>
                <c:pt idx="108">
                  <c:v>35838.764365177944</c:v>
                </c:pt>
                <c:pt idx="109">
                  <c:v>35223.261843111133</c:v>
                </c:pt>
                <c:pt idx="110">
                  <c:v>35485.257457269145</c:v>
                </c:pt>
                <c:pt idx="111">
                  <c:v>33570.705637823761</c:v>
                </c:pt>
                <c:pt idx="112">
                  <c:v>32394.421692201602</c:v>
                </c:pt>
                <c:pt idx="113">
                  <c:v>32596.550615715165</c:v>
                </c:pt>
                <c:pt idx="114">
                  <c:v>33409.336684043992</c:v>
                </c:pt>
                <c:pt idx="115">
                  <c:v>32991.325261595019</c:v>
                </c:pt>
                <c:pt idx="116">
                  <c:v>32538.865649418178</c:v>
                </c:pt>
                <c:pt idx="117">
                  <c:v>33422.647686615346</c:v>
                </c:pt>
                <c:pt idx="118">
                  <c:v>33202.052843000587</c:v>
                </c:pt>
                <c:pt idx="119">
                  <c:v>32679.232939022397</c:v>
                </c:pt>
                <c:pt idx="120">
                  <c:v>32896.360766859143</c:v>
                </c:pt>
                <c:pt idx="121">
                  <c:v>32914.835712353539</c:v>
                </c:pt>
                <c:pt idx="122">
                  <c:v>32494.139271677952</c:v>
                </c:pt>
                <c:pt idx="123">
                  <c:v>32628.735064593886</c:v>
                </c:pt>
                <c:pt idx="124">
                  <c:v>32754.908635484266</c:v>
                </c:pt>
                <c:pt idx="125">
                  <c:v>33345.334712468051</c:v>
                </c:pt>
                <c:pt idx="126">
                  <c:v>31734.149902134664</c:v>
                </c:pt>
                <c:pt idx="127">
                  <c:v>32217.899795293935</c:v>
                </c:pt>
                <c:pt idx="128">
                  <c:v>32169.354885555538</c:v>
                </c:pt>
                <c:pt idx="129">
                  <c:v>31882.07690388714</c:v>
                </c:pt>
                <c:pt idx="130">
                  <c:v>32221.88481555432</c:v>
                </c:pt>
                <c:pt idx="131">
                  <c:v>32206.462551031032</c:v>
                </c:pt>
                <c:pt idx="132">
                  <c:v>33008.066322056511</c:v>
                </c:pt>
                <c:pt idx="133">
                  <c:v>32126.012985682704</c:v>
                </c:pt>
                <c:pt idx="134">
                  <c:v>33173.322730428612</c:v>
                </c:pt>
                <c:pt idx="135">
                  <c:v>33711.281835293317</c:v>
                </c:pt>
                <c:pt idx="136">
                  <c:v>32987.136626110405</c:v>
                </c:pt>
                <c:pt idx="137">
                  <c:v>32892.086213292387</c:v>
                </c:pt>
                <c:pt idx="138">
                  <c:v>33563.335104203805</c:v>
                </c:pt>
                <c:pt idx="139">
                  <c:v>33274.705067921423</c:v>
                </c:pt>
                <c:pt idx="140">
                  <c:v>33111.859184632915</c:v>
                </c:pt>
                <c:pt idx="141">
                  <c:v>32772.727514014383</c:v>
                </c:pt>
                <c:pt idx="142">
                  <c:v>33236.003112963939</c:v>
                </c:pt>
                <c:pt idx="143">
                  <c:v>33215.47949633497</c:v>
                </c:pt>
                <c:pt idx="144">
                  <c:v>32759.683182665951</c:v>
                </c:pt>
                <c:pt idx="145">
                  <c:v>33371.682647280861</c:v>
                </c:pt>
                <c:pt idx="146">
                  <c:v>32365.197607080649</c:v>
                </c:pt>
                <c:pt idx="147">
                  <c:v>32405.80847380354</c:v>
                </c:pt>
                <c:pt idx="148">
                  <c:v>32327.925361462701</c:v>
                </c:pt>
                <c:pt idx="149">
                  <c:v>32955.95321918749</c:v>
                </c:pt>
                <c:pt idx="150">
                  <c:v>32280.565135071432</c:v>
                </c:pt>
                <c:pt idx="151">
                  <c:v>32678.222303953207</c:v>
                </c:pt>
                <c:pt idx="152">
                  <c:v>32558.398243286283</c:v>
                </c:pt>
                <c:pt idx="153">
                  <c:v>32754.223102706172</c:v>
                </c:pt>
                <c:pt idx="154">
                  <c:v>32581.876444923833</c:v>
                </c:pt>
                <c:pt idx="155">
                  <c:v>31513.238995355165</c:v>
                </c:pt>
                <c:pt idx="156">
                  <c:v>31164.137220573393</c:v>
                </c:pt>
                <c:pt idx="157">
                  <c:v>31977.026350967462</c:v>
                </c:pt>
                <c:pt idx="158">
                  <c:v>31063.160709903856</c:v>
                </c:pt>
                <c:pt idx="159">
                  <c:v>31042.38106037414</c:v>
                </c:pt>
                <c:pt idx="160">
                  <c:v>32465.135040458019</c:v>
                </c:pt>
                <c:pt idx="161">
                  <c:v>33229.701689440495</c:v>
                </c:pt>
                <c:pt idx="162">
                  <c:v>33075.866224761914</c:v>
                </c:pt>
                <c:pt idx="163">
                  <c:v>32767.691082027344</c:v>
                </c:pt>
                <c:pt idx="164">
                  <c:v>31528.281458374226</c:v>
                </c:pt>
                <c:pt idx="165">
                  <c:v>31759.538061568335</c:v>
                </c:pt>
                <c:pt idx="166">
                  <c:v>32215.237041695611</c:v>
                </c:pt>
                <c:pt idx="167">
                  <c:v>31754.105764943004</c:v>
                </c:pt>
                <c:pt idx="168">
                  <c:v>32291.261951433513</c:v>
                </c:pt>
                <c:pt idx="169">
                  <c:v>31935.592408670123</c:v>
                </c:pt>
                <c:pt idx="170">
                  <c:v>34467.807259049536</c:v>
                </c:pt>
                <c:pt idx="171">
                  <c:v>33682.152575233551</c:v>
                </c:pt>
                <c:pt idx="172">
                  <c:v>33853.040327298149</c:v>
                </c:pt>
                <c:pt idx="173">
                  <c:v>33857.22011666969</c:v>
                </c:pt>
                <c:pt idx="174">
                  <c:v>33944.104496481581</c:v>
                </c:pt>
                <c:pt idx="175">
                  <c:v>33772.828517838825</c:v>
                </c:pt>
                <c:pt idx="176">
                  <c:v>33738.298821167984</c:v>
                </c:pt>
                <c:pt idx="177">
                  <c:v>34191.003960663285</c:v>
                </c:pt>
                <c:pt idx="178">
                  <c:v>33604.371032112525</c:v>
                </c:pt>
                <c:pt idx="179">
                  <c:v>33658.15666190131</c:v>
                </c:pt>
                <c:pt idx="180">
                  <c:v>33201.471984092044</c:v>
                </c:pt>
                <c:pt idx="181">
                  <c:v>33282.487970791575</c:v>
                </c:pt>
                <c:pt idx="182">
                  <c:v>33537.815184136511</c:v>
                </c:pt>
                <c:pt idx="183">
                  <c:v>32926.126621703574</c:v>
                </c:pt>
                <c:pt idx="184">
                  <c:v>33259.068504286508</c:v>
                </c:pt>
                <c:pt idx="185">
                  <c:v>33356.94667529688</c:v>
                </c:pt>
                <c:pt idx="186">
                  <c:v>32223.304166435733</c:v>
                </c:pt>
                <c:pt idx="187">
                  <c:v>31792.923238304669</c:v>
                </c:pt>
                <c:pt idx="188">
                  <c:v>32028.339688634984</c:v>
                </c:pt>
                <c:pt idx="189">
                  <c:v>32066.008118232006</c:v>
                </c:pt>
                <c:pt idx="190">
                  <c:v>31994.12222437506</c:v>
                </c:pt>
                <c:pt idx="191">
                  <c:v>32256.233007762647</c:v>
                </c:pt>
                <c:pt idx="192">
                  <c:v>32757.814213812682</c:v>
                </c:pt>
                <c:pt idx="193">
                  <c:v>32840.833838054408</c:v>
                </c:pt>
                <c:pt idx="194">
                  <c:v>32754.777362154968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Calc!$CJ$10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Calc!$CJ$11:$CJ$251</c:f>
              <c:numCache>
                <c:formatCode>#,##0_);[Red]\(#,##0\)</c:formatCode>
                <c:ptCount val="241"/>
                <c:pt idx="0">
                  <c:v>28951.663233946718</c:v>
                </c:pt>
                <c:pt idx="1">
                  <c:v>28974.841774772736</c:v>
                </c:pt>
                <c:pt idx="2">
                  <c:v>29051.975802682555</c:v>
                </c:pt>
                <c:pt idx="3">
                  <c:v>29051.752070155027</c:v>
                </c:pt>
                <c:pt idx="4">
                  <c:v>29069.104650780017</c:v>
                </c:pt>
                <c:pt idx="5">
                  <c:v>29044.525625602826</c:v>
                </c:pt>
                <c:pt idx="6">
                  <c:v>29156.756350170006</c:v>
                </c:pt>
                <c:pt idx="7">
                  <c:v>29110.404089783875</c:v>
                </c:pt>
                <c:pt idx="8">
                  <c:v>28954.670782129342</c:v>
                </c:pt>
                <c:pt idx="9">
                  <c:v>28984.327378015692</c:v>
                </c:pt>
                <c:pt idx="10">
                  <c:v>29105.493228848034</c:v>
                </c:pt>
                <c:pt idx="11">
                  <c:v>29230.795168783672</c:v>
                </c:pt>
                <c:pt idx="12">
                  <c:v>29093.533258407097</c:v>
                </c:pt>
                <c:pt idx="13">
                  <c:v>28731.720492120206</c:v>
                </c:pt>
                <c:pt idx="14">
                  <c:v>28356.215892874858</c:v>
                </c:pt>
                <c:pt idx="15">
                  <c:v>27995.163692172504</c:v>
                </c:pt>
                <c:pt idx="16">
                  <c:v>27860.556790091174</c:v>
                </c:pt>
                <c:pt idx="17">
                  <c:v>27960.582684030556</c:v>
                </c:pt>
                <c:pt idx="18">
                  <c:v>28063.780742467188</c:v>
                </c:pt>
                <c:pt idx="19">
                  <c:v>28377.756996892818</c:v>
                </c:pt>
                <c:pt idx="20">
                  <c:v>28451.795391652715</c:v>
                </c:pt>
                <c:pt idx="21">
                  <c:v>28573.409482139559</c:v>
                </c:pt>
                <c:pt idx="22">
                  <c:v>28655.382973670512</c:v>
                </c:pt>
                <c:pt idx="23">
                  <c:v>28622.004227158526</c:v>
                </c:pt>
                <c:pt idx="24">
                  <c:v>28760.824366919405</c:v>
                </c:pt>
                <c:pt idx="25">
                  <c:v>28587.097643381956</c:v>
                </c:pt>
                <c:pt idx="26">
                  <c:v>28877.746449689479</c:v>
                </c:pt>
                <c:pt idx="27">
                  <c:v>28957.00691536763</c:v>
                </c:pt>
                <c:pt idx="28">
                  <c:v>29180.426964418733</c:v>
                </c:pt>
                <c:pt idx="29">
                  <c:v>29305.300793098188</c:v>
                </c:pt>
                <c:pt idx="30">
                  <c:v>29073.17192373439</c:v>
                </c:pt>
                <c:pt idx="31">
                  <c:v>29078.364324288694</c:v>
                </c:pt>
                <c:pt idx="32">
                  <c:v>29032.498184340144</c:v>
                </c:pt>
                <c:pt idx="33">
                  <c:v>29204.218155858991</c:v>
                </c:pt>
                <c:pt idx="34">
                  <c:v>29296.147613314864</c:v>
                </c:pt>
                <c:pt idx="35">
                  <c:v>29108.205127063327</c:v>
                </c:pt>
                <c:pt idx="36">
                  <c:v>29031.542643376248</c:v>
                </c:pt>
                <c:pt idx="37">
                  <c:v>28960.726233344103</c:v>
                </c:pt>
                <c:pt idx="38">
                  <c:v>29069.632967077236</c:v>
                </c:pt>
                <c:pt idx="39">
                  <c:v>29144.003042067881</c:v>
                </c:pt>
                <c:pt idx="40">
                  <c:v>28685.138279416697</c:v>
                </c:pt>
                <c:pt idx="41">
                  <c:v>28192.166581628557</c:v>
                </c:pt>
                <c:pt idx="42">
                  <c:v>27939.2066862887</c:v>
                </c:pt>
                <c:pt idx="43">
                  <c:v>28041.703396820991</c:v>
                </c:pt>
                <c:pt idx="44">
                  <c:v>28339.651288886311</c:v>
                </c:pt>
                <c:pt idx="45">
                  <c:v>28295.734321310461</c:v>
                </c:pt>
                <c:pt idx="46">
                  <c:v>28410.389768210691</c:v>
                </c:pt>
                <c:pt idx="47">
                  <c:v>28396.017796492441</c:v>
                </c:pt>
                <c:pt idx="48">
                  <c:v>28501.683794394859</c:v>
                </c:pt>
                <c:pt idx="49">
                  <c:v>28484.146626404487</c:v>
                </c:pt>
                <c:pt idx="50">
                  <c:v>28542.326381246265</c:v>
                </c:pt>
                <c:pt idx="51">
                  <c:v>28646.257697252495</c:v>
                </c:pt>
                <c:pt idx="52">
                  <c:v>29311.52749792203</c:v>
                </c:pt>
                <c:pt idx="53">
                  <c:v>29861.251203641063</c:v>
                </c:pt>
                <c:pt idx="54">
                  <c:v>30401.524385917262</c:v>
                </c:pt>
                <c:pt idx="55">
                  <c:v>30461.542093594831</c:v>
                </c:pt>
                <c:pt idx="56">
                  <c:v>30502.066978268384</c:v>
                </c:pt>
                <c:pt idx="57">
                  <c:v>30519.25513580782</c:v>
                </c:pt>
                <c:pt idx="58">
                  <c:v>30552.558603474954</c:v>
                </c:pt>
                <c:pt idx="59">
                  <c:v>30681.390256444211</c:v>
                </c:pt>
                <c:pt idx="60">
                  <c:v>30885.443943686856</c:v>
                </c:pt>
                <c:pt idx="61">
                  <c:v>30920.621480497837</c:v>
                </c:pt>
                <c:pt idx="62">
                  <c:v>30867.257540419789</c:v>
                </c:pt>
                <c:pt idx="63">
                  <c:v>30653.445024610894</c:v>
                </c:pt>
                <c:pt idx="64">
                  <c:v>30781.968996726111</c:v>
                </c:pt>
                <c:pt idx="65">
                  <c:v>29924.19213828268</c:v>
                </c:pt>
                <c:pt idx="66">
                  <c:v>29175.092999868913</c:v>
                </c:pt>
                <c:pt idx="67">
                  <c:v>28244.822545574425</c:v>
                </c:pt>
                <c:pt idx="68">
                  <c:v>28405.430501659994</c:v>
                </c:pt>
                <c:pt idx="69">
                  <c:v>28482.54735937166</c:v>
                </c:pt>
                <c:pt idx="70">
                  <c:v>28556.23490046506</c:v>
                </c:pt>
                <c:pt idx="71">
                  <c:v>28477.3260415759</c:v>
                </c:pt>
                <c:pt idx="72">
                  <c:v>28623.232338895803</c:v>
                </c:pt>
                <c:pt idx="73">
                  <c:v>29007.144814210245</c:v>
                </c:pt>
                <c:pt idx="74">
                  <c:v>29581.707165425814</c:v>
                </c:pt>
                <c:pt idx="75">
                  <c:v>30729.916529731174</c:v>
                </c:pt>
                <c:pt idx="76">
                  <c:v>31455.663481629166</c:v>
                </c:pt>
                <c:pt idx="77">
                  <c:v>32080.668355204441</c:v>
                </c:pt>
                <c:pt idx="78">
                  <c:v>32175.095837200017</c:v>
                </c:pt>
                <c:pt idx="79">
                  <c:v>32348.557861842284</c:v>
                </c:pt>
                <c:pt idx="80">
                  <c:v>32515.767201424405</c:v>
                </c:pt>
                <c:pt idx="81">
                  <c:v>32584.917029366723</c:v>
                </c:pt>
                <c:pt idx="82">
                  <c:v>32609.409172601474</c:v>
                </c:pt>
                <c:pt idx="83">
                  <c:v>32788.145345949852</c:v>
                </c:pt>
                <c:pt idx="84">
                  <c:v>32924.816337661905</c:v>
                </c:pt>
                <c:pt idx="85">
                  <c:v>33352.225003787767</c:v>
                </c:pt>
                <c:pt idx="86">
                  <c:v>33661.156306746045</c:v>
                </c:pt>
                <c:pt idx="87">
                  <c:v>33867.01682916865</c:v>
                </c:pt>
                <c:pt idx="88">
                  <c:v>33731.994520303328</c:v>
                </c:pt>
                <c:pt idx="89">
                  <c:v>33581.805024112567</c:v>
                </c:pt>
                <c:pt idx="90">
                  <c:v>33686.196780693339</c:v>
                </c:pt>
                <c:pt idx="91">
                  <c:v>33776.857446298302</c:v>
                </c:pt>
                <c:pt idx="92">
                  <c:v>34043.055573999089</c:v>
                </c:pt>
                <c:pt idx="93">
                  <c:v>34103.781055344756</c:v>
                </c:pt>
                <c:pt idx="94">
                  <c:v>34148.380223111621</c:v>
                </c:pt>
                <c:pt idx="95">
                  <c:v>34241.052306863683</c:v>
                </c:pt>
                <c:pt idx="96">
                  <c:v>34243.74517867883</c:v>
                </c:pt>
                <c:pt idx="97">
                  <c:v>34308.187383648539</c:v>
                </c:pt>
                <c:pt idx="98">
                  <c:v>34421.90749605681</c:v>
                </c:pt>
                <c:pt idx="99">
                  <c:v>34501.320255329359</c:v>
                </c:pt>
                <c:pt idx="100">
                  <c:v>34498.731559480228</c:v>
                </c:pt>
                <c:pt idx="101">
                  <c:v>34419.496360091303</c:v>
                </c:pt>
                <c:pt idx="102">
                  <c:v>34321.291934414992</c:v>
                </c:pt>
                <c:pt idx="103">
                  <c:v>34577.087869861054</c:v>
                </c:pt>
                <c:pt idx="104">
                  <c:v>34495.861252449315</c:v>
                </c:pt>
                <c:pt idx="105">
                  <c:v>34810.171801761389</c:v>
                </c:pt>
                <c:pt idx="106">
                  <c:v>35061.070654233692</c:v>
                </c:pt>
                <c:pt idx="107">
                  <c:v>35513.358828240169</c:v>
                </c:pt>
                <c:pt idx="108">
                  <c:v>35539.037925013596</c:v>
                </c:pt>
                <c:pt idx="109">
                  <c:v>35515.761221852743</c:v>
                </c:pt>
                <c:pt idx="110">
                  <c:v>34759.741646068018</c:v>
                </c:pt>
                <c:pt idx="111">
                  <c:v>33816.794929098171</c:v>
                </c:pt>
                <c:pt idx="112">
                  <c:v>32853.892648580179</c:v>
                </c:pt>
                <c:pt idx="113">
                  <c:v>32800.102997320253</c:v>
                </c:pt>
                <c:pt idx="114">
                  <c:v>32999.070853784724</c:v>
                </c:pt>
                <c:pt idx="115">
                  <c:v>32979.842531685725</c:v>
                </c:pt>
                <c:pt idx="116">
                  <c:v>32984.279532542852</c:v>
                </c:pt>
                <c:pt idx="117">
                  <c:v>33054.522059678042</c:v>
                </c:pt>
                <c:pt idx="118">
                  <c:v>33101.311156212781</c:v>
                </c:pt>
                <c:pt idx="119">
                  <c:v>32925.882182960711</c:v>
                </c:pt>
                <c:pt idx="120">
                  <c:v>32830.143139411688</c:v>
                </c:pt>
                <c:pt idx="121">
                  <c:v>32768.445250296878</c:v>
                </c:pt>
                <c:pt idx="122">
                  <c:v>32679.236682875126</c:v>
                </c:pt>
                <c:pt idx="123">
                  <c:v>32625.927657252032</c:v>
                </c:pt>
                <c:pt idx="124">
                  <c:v>32909.659470848732</c:v>
                </c:pt>
                <c:pt idx="125">
                  <c:v>32611.46441669566</c:v>
                </c:pt>
                <c:pt idx="126">
                  <c:v>32432.46146996555</c:v>
                </c:pt>
                <c:pt idx="127">
                  <c:v>32040.468194328045</c:v>
                </c:pt>
                <c:pt idx="128">
                  <c:v>32089.777194912207</c:v>
                </c:pt>
                <c:pt idx="129">
                  <c:v>32091.105534999002</c:v>
                </c:pt>
                <c:pt idx="130">
                  <c:v>32103.474756824162</c:v>
                </c:pt>
                <c:pt idx="131">
                  <c:v>32478.804562880618</c:v>
                </c:pt>
                <c:pt idx="132">
                  <c:v>32446.847286256747</c:v>
                </c:pt>
                <c:pt idx="133">
                  <c:v>32769.134012722607</c:v>
                </c:pt>
                <c:pt idx="134">
                  <c:v>33003.539183801542</c:v>
                </c:pt>
                <c:pt idx="135">
                  <c:v>33290.580397277452</c:v>
                </c:pt>
                <c:pt idx="136">
                  <c:v>33196.83489156537</c:v>
                </c:pt>
                <c:pt idx="137">
                  <c:v>33147.519314535537</c:v>
                </c:pt>
                <c:pt idx="138">
                  <c:v>33243.375461805874</c:v>
                </c:pt>
                <c:pt idx="139">
                  <c:v>33316.633118919381</c:v>
                </c:pt>
                <c:pt idx="140">
                  <c:v>33053.097255522909</c:v>
                </c:pt>
                <c:pt idx="141">
                  <c:v>33040.196603870412</c:v>
                </c:pt>
                <c:pt idx="142">
                  <c:v>33074.736707771102</c:v>
                </c:pt>
                <c:pt idx="143">
                  <c:v>33070.388597321617</c:v>
                </c:pt>
                <c:pt idx="144">
                  <c:v>33115.61510876059</c:v>
                </c:pt>
                <c:pt idx="145">
                  <c:v>32832.187812342483</c:v>
                </c:pt>
                <c:pt idx="146">
                  <c:v>32714.229576055019</c:v>
                </c:pt>
                <c:pt idx="147">
                  <c:v>32366.310480782297</c:v>
                </c:pt>
                <c:pt idx="148">
                  <c:v>32563.229018151247</c:v>
                </c:pt>
                <c:pt idx="149">
                  <c:v>32521.481238573877</c:v>
                </c:pt>
                <c:pt idx="150">
                  <c:v>32638.246886070712</c:v>
                </c:pt>
                <c:pt idx="151">
                  <c:v>32505.728560770309</c:v>
                </c:pt>
                <c:pt idx="152">
                  <c:v>32663.614549981885</c:v>
                </c:pt>
                <c:pt idx="153">
                  <c:v>32631.499263638761</c:v>
                </c:pt>
                <c:pt idx="154">
                  <c:v>32283.11284766172</c:v>
                </c:pt>
                <c:pt idx="155">
                  <c:v>31753.08422028413</c:v>
                </c:pt>
                <c:pt idx="156">
                  <c:v>31551.467522298673</c:v>
                </c:pt>
                <c:pt idx="157">
                  <c:v>31401.441427148238</c:v>
                </c:pt>
                <c:pt idx="158">
                  <c:v>31360.856040415154</c:v>
                </c:pt>
                <c:pt idx="159">
                  <c:v>31523.558936912003</c:v>
                </c:pt>
                <c:pt idx="160">
                  <c:v>32245.739263424217</c:v>
                </c:pt>
                <c:pt idx="161">
                  <c:v>32923.56765155348</c:v>
                </c:pt>
                <c:pt idx="162">
                  <c:v>33024.419665409914</c:v>
                </c:pt>
                <c:pt idx="163">
                  <c:v>32457.279588387828</c:v>
                </c:pt>
                <c:pt idx="164">
                  <c:v>32018.503533989966</c:v>
                </c:pt>
                <c:pt idx="165">
                  <c:v>31834.35218721272</c:v>
                </c:pt>
                <c:pt idx="166">
                  <c:v>31909.626956068983</c:v>
                </c:pt>
                <c:pt idx="167">
                  <c:v>32086.868252690707</c:v>
                </c:pt>
                <c:pt idx="168">
                  <c:v>31993.653375015547</c:v>
                </c:pt>
                <c:pt idx="169">
                  <c:v>32898.220539717724</c:v>
                </c:pt>
                <c:pt idx="170">
                  <c:v>33361.850747651071</c:v>
                </c:pt>
                <c:pt idx="171">
                  <c:v>34001.000053860414</c:v>
                </c:pt>
                <c:pt idx="172">
                  <c:v>33797.471006400468</c:v>
                </c:pt>
                <c:pt idx="173">
                  <c:v>33884.788313483143</c:v>
                </c:pt>
                <c:pt idx="174">
                  <c:v>33858.05104366337</c:v>
                </c:pt>
                <c:pt idx="175">
                  <c:v>33818.410611829466</c:v>
                </c:pt>
                <c:pt idx="176">
                  <c:v>33900.710433223365</c:v>
                </c:pt>
                <c:pt idx="177">
                  <c:v>33844.557937981263</c:v>
                </c:pt>
                <c:pt idx="178">
                  <c:v>33817.843884892376</c:v>
                </c:pt>
                <c:pt idx="179">
                  <c:v>33487.999892701962</c:v>
                </c:pt>
                <c:pt idx="180">
                  <c:v>33380.705538928312</c:v>
                </c:pt>
                <c:pt idx="181">
                  <c:v>33340.591713006703</c:v>
                </c:pt>
                <c:pt idx="182">
                  <c:v>33248.809925543886</c:v>
                </c:pt>
                <c:pt idx="183">
                  <c:v>33241.003436708867</c:v>
                </c:pt>
                <c:pt idx="184">
                  <c:v>33180.713933762316</c:v>
                </c:pt>
                <c:pt idx="185">
                  <c:v>32946.439782006375</c:v>
                </c:pt>
                <c:pt idx="186">
                  <c:v>32457.724693345761</c:v>
                </c:pt>
                <c:pt idx="187">
                  <c:v>32014.855697791794</c:v>
                </c:pt>
                <c:pt idx="188">
                  <c:v>31962.423681723885</c:v>
                </c:pt>
                <c:pt idx="189">
                  <c:v>32029.490010414022</c:v>
                </c:pt>
                <c:pt idx="190">
                  <c:v>32105.454450123234</c:v>
                </c:pt>
                <c:pt idx="191">
                  <c:v>32336.056481983465</c:v>
                </c:pt>
                <c:pt idx="192">
                  <c:v>32618.293686543242</c:v>
                </c:pt>
                <c:pt idx="193">
                  <c:v>32784.47513800735</c:v>
                </c:pt>
                <c:pt idx="194">
                  <c:v>32797.805600104686</c:v>
                </c:pt>
                <c:pt idx="196" formatCode="0.0%">
                  <c:v>0</c:v>
                </c:pt>
                <c:pt idx="197" formatCode="0.0%">
                  <c:v>0</c:v>
                </c:pt>
                <c:pt idx="198" formatCode="0.0%">
                  <c:v>0</c:v>
                </c:pt>
                <c:pt idx="199" formatCode="0.0%">
                  <c:v>0</c:v>
                </c:pt>
                <c:pt idx="200" formatCode="0.0%">
                  <c:v>0</c:v>
                </c:pt>
                <c:pt idx="201" formatCode="0.0%">
                  <c:v>0</c:v>
                </c:pt>
                <c:pt idx="202" formatCode="0.0%">
                  <c:v>0</c:v>
                </c:pt>
                <c:pt idx="203" formatCode="0.0%">
                  <c:v>0</c:v>
                </c:pt>
                <c:pt idx="204" formatCode="0.0%">
                  <c:v>0</c:v>
                </c:pt>
                <c:pt idx="205" formatCode="0.0%">
                  <c:v>0</c:v>
                </c:pt>
                <c:pt idx="206" formatCode="0.0%">
                  <c:v>0</c:v>
                </c:pt>
                <c:pt idx="207" formatCode="0.0%">
                  <c:v>0</c:v>
                </c:pt>
                <c:pt idx="208" formatCode="0.0%">
                  <c:v>0</c:v>
                </c:pt>
                <c:pt idx="209" formatCode="0.0%">
                  <c:v>0</c:v>
                </c:pt>
                <c:pt idx="210" formatCode="0.0%">
                  <c:v>0</c:v>
                </c:pt>
                <c:pt idx="211" formatCode="0.0%">
                  <c:v>0</c:v>
                </c:pt>
                <c:pt idx="212" formatCode="0.0%">
                  <c:v>0</c:v>
                </c:pt>
                <c:pt idx="213" formatCode="0.0%">
                  <c:v>0</c:v>
                </c:pt>
                <c:pt idx="214" formatCode="0.0%">
                  <c:v>0</c:v>
                </c:pt>
                <c:pt idx="215" formatCode="0.0%">
                  <c:v>0</c:v>
                </c:pt>
                <c:pt idx="216" formatCode="0.0%">
                  <c:v>0</c:v>
                </c:pt>
                <c:pt idx="217" formatCode="0.0%">
                  <c:v>0</c:v>
                </c:pt>
                <c:pt idx="218" formatCode="0.0%">
                  <c:v>0</c:v>
                </c:pt>
                <c:pt idx="219" formatCode="0.0%">
                  <c:v>0</c:v>
                </c:pt>
                <c:pt idx="220" formatCode="0.0%">
                  <c:v>0</c:v>
                </c:pt>
                <c:pt idx="221" formatCode="0.0%">
                  <c:v>0</c:v>
                </c:pt>
                <c:pt idx="222" formatCode="0.0%">
                  <c:v>0</c:v>
                </c:pt>
                <c:pt idx="223" formatCode="0.0%">
                  <c:v>0</c:v>
                </c:pt>
                <c:pt idx="224" formatCode="0.0%">
                  <c:v>0</c:v>
                </c:pt>
                <c:pt idx="225" formatCode="0.0%">
                  <c:v>0</c:v>
                </c:pt>
                <c:pt idx="226" formatCode="0.0%">
                  <c:v>0</c:v>
                </c:pt>
                <c:pt idx="227" formatCode="0.0%">
                  <c:v>0</c:v>
                </c:pt>
                <c:pt idx="228" formatCode="0.0%">
                  <c:v>0</c:v>
                </c:pt>
                <c:pt idx="229" formatCode="0.0%">
                  <c:v>0</c:v>
                </c:pt>
                <c:pt idx="230" formatCode="0.0%">
                  <c:v>0</c:v>
                </c:pt>
                <c:pt idx="231" formatCode="0.0%">
                  <c:v>0</c:v>
                </c:pt>
                <c:pt idx="232" formatCode="0.0%">
                  <c:v>0</c:v>
                </c:pt>
                <c:pt idx="233" formatCode="0.0%">
                  <c:v>0</c:v>
                </c:pt>
                <c:pt idx="234" formatCode="0.0%">
                  <c:v>0</c:v>
                </c:pt>
                <c:pt idx="235" formatCode="0.0%">
                  <c:v>0</c:v>
                </c:pt>
                <c:pt idx="236" formatCode="0.0%">
                  <c:v>0</c:v>
                </c:pt>
                <c:pt idx="237" formatCode="0.0%">
                  <c:v>0</c:v>
                </c:pt>
                <c:pt idx="238" formatCode="0.0%">
                  <c:v>0</c:v>
                </c:pt>
                <c:pt idx="239" formatCode="0.0%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Calc!$CQ$10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Calc!$CQ$11:$CQ$251</c:f>
              <c:numCache>
                <c:formatCode>#,##0_);[Red]\(#,##0\)</c:formatCode>
                <c:ptCount val="241"/>
                <c:pt idx="0">
                  <c:v>29070</c:v>
                </c:pt>
                <c:pt idx="1">
                  <c:v>29070</c:v>
                </c:pt>
                <c:pt idx="2">
                  <c:v>29070</c:v>
                </c:pt>
                <c:pt idx="3">
                  <c:v>29070</c:v>
                </c:pt>
                <c:pt idx="4">
                  <c:v>29070</c:v>
                </c:pt>
                <c:pt idx="5">
                  <c:v>29070</c:v>
                </c:pt>
                <c:pt idx="6">
                  <c:v>29070</c:v>
                </c:pt>
                <c:pt idx="7">
                  <c:v>29070</c:v>
                </c:pt>
                <c:pt idx="8">
                  <c:v>29070</c:v>
                </c:pt>
                <c:pt idx="9">
                  <c:v>29070</c:v>
                </c:pt>
                <c:pt idx="10">
                  <c:v>29070</c:v>
                </c:pt>
                <c:pt idx="11">
                  <c:v>29070</c:v>
                </c:pt>
                <c:pt idx="12">
                  <c:v>29070</c:v>
                </c:pt>
                <c:pt idx="13">
                  <c:v>29070</c:v>
                </c:pt>
                <c:pt idx="14">
                  <c:v>27907.200000000001</c:v>
                </c:pt>
                <c:pt idx="15">
                  <c:v>27907.200000000001</c:v>
                </c:pt>
                <c:pt idx="16">
                  <c:v>27907.200000000001</c:v>
                </c:pt>
                <c:pt idx="17">
                  <c:v>27907.200000000001</c:v>
                </c:pt>
                <c:pt idx="18">
                  <c:v>28186.272000000001</c:v>
                </c:pt>
                <c:pt idx="19">
                  <c:v>28186.272000000001</c:v>
                </c:pt>
                <c:pt idx="20">
                  <c:v>28609.066079999997</c:v>
                </c:pt>
                <c:pt idx="21">
                  <c:v>28609.066079999997</c:v>
                </c:pt>
                <c:pt idx="22">
                  <c:v>28609.066079999997</c:v>
                </c:pt>
                <c:pt idx="23">
                  <c:v>28609.066079999997</c:v>
                </c:pt>
                <c:pt idx="24">
                  <c:v>28609.066079999997</c:v>
                </c:pt>
                <c:pt idx="25">
                  <c:v>28609.066079999997</c:v>
                </c:pt>
                <c:pt idx="26">
                  <c:v>28609.066079999997</c:v>
                </c:pt>
                <c:pt idx="27">
                  <c:v>29181.247401599998</c:v>
                </c:pt>
                <c:pt idx="28">
                  <c:v>29181.247401599998</c:v>
                </c:pt>
                <c:pt idx="29">
                  <c:v>29181.247401599998</c:v>
                </c:pt>
                <c:pt idx="30">
                  <c:v>29181.247401599998</c:v>
                </c:pt>
                <c:pt idx="31">
                  <c:v>29181.247401599998</c:v>
                </c:pt>
                <c:pt idx="32">
                  <c:v>29181.247401599998</c:v>
                </c:pt>
                <c:pt idx="33">
                  <c:v>29181.247401599998</c:v>
                </c:pt>
                <c:pt idx="34">
                  <c:v>29181.247401599998</c:v>
                </c:pt>
                <c:pt idx="35">
                  <c:v>29181.247401599998</c:v>
                </c:pt>
                <c:pt idx="36">
                  <c:v>29035.341164591999</c:v>
                </c:pt>
                <c:pt idx="37">
                  <c:v>29035.341164591999</c:v>
                </c:pt>
                <c:pt idx="38">
                  <c:v>29035.341164591999</c:v>
                </c:pt>
                <c:pt idx="39">
                  <c:v>29035.341164591999</c:v>
                </c:pt>
                <c:pt idx="40">
                  <c:v>29035.341164591999</c:v>
                </c:pt>
                <c:pt idx="41">
                  <c:v>27873.927518008317</c:v>
                </c:pt>
                <c:pt idx="42">
                  <c:v>27873.927518008317</c:v>
                </c:pt>
                <c:pt idx="43">
                  <c:v>28208.414648224418</c:v>
                </c:pt>
                <c:pt idx="44">
                  <c:v>28255.428672638125</c:v>
                </c:pt>
                <c:pt idx="45">
                  <c:v>28302.521053759188</c:v>
                </c:pt>
                <c:pt idx="46">
                  <c:v>28349.691922182123</c:v>
                </c:pt>
                <c:pt idx="47">
                  <c:v>28396.941408719093</c:v>
                </c:pt>
                <c:pt idx="48">
                  <c:v>28444.26964440029</c:v>
                </c:pt>
                <c:pt idx="49">
                  <c:v>28491.676760474293</c:v>
                </c:pt>
                <c:pt idx="50">
                  <c:v>28539.162888408417</c:v>
                </c:pt>
                <c:pt idx="51">
                  <c:v>28586.728159889099</c:v>
                </c:pt>
                <c:pt idx="52">
                  <c:v>28634.372706822247</c:v>
                </c:pt>
                <c:pt idx="53">
                  <c:v>30403.022461013636</c:v>
                </c:pt>
                <c:pt idx="54">
                  <c:v>30428.358313064477</c:v>
                </c:pt>
                <c:pt idx="55">
                  <c:v>30453.715278325362</c:v>
                </c:pt>
                <c:pt idx="56">
                  <c:v>30479.093374390632</c:v>
                </c:pt>
                <c:pt idx="57">
                  <c:v>30504.492618869288</c:v>
                </c:pt>
                <c:pt idx="58">
                  <c:v>30529.91302938501</c:v>
                </c:pt>
                <c:pt idx="59">
                  <c:v>30860.908169811923</c:v>
                </c:pt>
                <c:pt idx="60">
                  <c:v>30860.908169811923</c:v>
                </c:pt>
                <c:pt idx="61">
                  <c:v>30860.908169811923</c:v>
                </c:pt>
                <c:pt idx="62">
                  <c:v>30860.908169811923</c:v>
                </c:pt>
                <c:pt idx="63">
                  <c:v>30860.908169811923</c:v>
                </c:pt>
                <c:pt idx="64">
                  <c:v>30860.908169811923</c:v>
                </c:pt>
                <c:pt idx="65">
                  <c:v>30860.908169811923</c:v>
                </c:pt>
                <c:pt idx="66">
                  <c:v>28392.03551622697</c:v>
                </c:pt>
                <c:pt idx="67">
                  <c:v>28415.695545823823</c:v>
                </c:pt>
                <c:pt idx="68">
                  <c:v>28439.375292112007</c:v>
                </c:pt>
                <c:pt idx="69">
                  <c:v>28463.074771522097</c:v>
                </c:pt>
                <c:pt idx="70">
                  <c:v>28486.794000498361</c:v>
                </c:pt>
                <c:pt idx="71">
                  <c:v>28510.532995498776</c:v>
                </c:pt>
                <c:pt idx="72">
                  <c:v>28534.29177299502</c:v>
                </c:pt>
                <c:pt idx="73">
                  <c:v>28558.070349472513</c:v>
                </c:pt>
                <c:pt idx="74">
                  <c:v>30010.962178501926</c:v>
                </c:pt>
                <c:pt idx="75">
                  <c:v>30035.971313650676</c:v>
                </c:pt>
                <c:pt idx="76">
                  <c:v>31957.522578441476</c:v>
                </c:pt>
                <c:pt idx="77">
                  <c:v>32077.363288110628</c:v>
                </c:pt>
                <c:pt idx="78">
                  <c:v>32197.653400441039</c:v>
                </c:pt>
                <c:pt idx="79">
                  <c:v>32318.394600692689</c:v>
                </c:pt>
                <c:pt idx="80">
                  <c:v>32439.588580445285</c:v>
                </c:pt>
                <c:pt idx="81">
                  <c:v>32561.237037621951</c:v>
                </c:pt>
                <c:pt idx="82">
                  <c:v>32683.341676513031</c:v>
                </c:pt>
                <c:pt idx="83">
                  <c:v>32805.904207799955</c:v>
                </c:pt>
                <c:pt idx="84">
                  <c:v>32928.926348579203</c:v>
                </c:pt>
                <c:pt idx="85">
                  <c:v>33052.409822386369</c:v>
                </c:pt>
                <c:pt idx="86">
                  <c:v>33839.883486404724</c:v>
                </c:pt>
                <c:pt idx="87">
                  <c:v>33966.783049478741</c:v>
                </c:pt>
                <c:pt idx="88">
                  <c:v>33425.645574425762</c:v>
                </c:pt>
                <c:pt idx="89">
                  <c:v>33550.991745329855</c:v>
                </c:pt>
                <c:pt idx="90">
                  <c:v>33676.807964374842</c:v>
                </c:pt>
                <c:pt idx="91">
                  <c:v>33803.095994241245</c:v>
                </c:pt>
                <c:pt idx="92">
                  <c:v>33929.857604219644</c:v>
                </c:pt>
                <c:pt idx="93">
                  <c:v>34057.094570235466</c:v>
                </c:pt>
                <c:pt idx="94">
                  <c:v>34184.808674873842</c:v>
                </c:pt>
                <c:pt idx="95">
                  <c:v>34227.539685717435</c:v>
                </c:pt>
                <c:pt idx="96">
                  <c:v>34270.324110324582</c:v>
                </c:pt>
                <c:pt idx="97">
                  <c:v>34313.162015462483</c:v>
                </c:pt>
                <c:pt idx="98">
                  <c:v>34356.053467981808</c:v>
                </c:pt>
                <c:pt idx="99">
                  <c:v>34398.998534816783</c:v>
                </c:pt>
                <c:pt idx="100">
                  <c:v>34441.9972829853</c:v>
                </c:pt>
                <c:pt idx="101">
                  <c:v>34485.049779589033</c:v>
                </c:pt>
                <c:pt idx="102">
                  <c:v>34528.156091813522</c:v>
                </c:pt>
                <c:pt idx="103">
                  <c:v>34571.31628692829</c:v>
                </c:pt>
                <c:pt idx="104">
                  <c:v>34614.530432286949</c:v>
                </c:pt>
                <c:pt idx="105">
                  <c:v>34657.798595327309</c:v>
                </c:pt>
                <c:pt idx="106">
                  <c:v>35359.792305875671</c:v>
                </c:pt>
                <c:pt idx="107">
                  <c:v>35368.632253952142</c:v>
                </c:pt>
                <c:pt idx="108">
                  <c:v>35377.474412015632</c:v>
                </c:pt>
                <c:pt idx="109">
                  <c:v>35386.31878061864</c:v>
                </c:pt>
                <c:pt idx="110">
                  <c:v>35395.165360313797</c:v>
                </c:pt>
                <c:pt idx="111">
                  <c:v>32925.733161038108</c:v>
                </c:pt>
                <c:pt idx="112">
                  <c:v>32933.964594328369</c:v>
                </c:pt>
                <c:pt idx="113">
                  <c:v>32942.19808547695</c:v>
                </c:pt>
                <c:pt idx="114">
                  <c:v>32950.43363499832</c:v>
                </c:pt>
                <c:pt idx="115">
                  <c:v>32958.671243407072</c:v>
                </c:pt>
                <c:pt idx="116">
                  <c:v>32966.910911217929</c:v>
                </c:pt>
                <c:pt idx="117">
                  <c:v>32975.152638945736</c:v>
                </c:pt>
                <c:pt idx="118">
                  <c:v>32983.396427105472</c:v>
                </c:pt>
                <c:pt idx="119">
                  <c:v>32991.642276212253</c:v>
                </c:pt>
                <c:pt idx="120">
                  <c:v>32999.890186781311</c:v>
                </c:pt>
                <c:pt idx="121">
                  <c:v>33008.14015932801</c:v>
                </c:pt>
                <c:pt idx="122">
                  <c:v>33016.392194367843</c:v>
                </c:pt>
                <c:pt idx="123">
                  <c:v>33024.646292416437</c:v>
                </c:pt>
                <c:pt idx="124">
                  <c:v>33032.902453989547</c:v>
                </c:pt>
                <c:pt idx="125">
                  <c:v>33041.160679603046</c:v>
                </c:pt>
                <c:pt idx="126">
                  <c:v>32057.938340679764</c:v>
                </c:pt>
                <c:pt idx="127">
                  <c:v>32065.952825264936</c:v>
                </c:pt>
                <c:pt idx="128">
                  <c:v>32073.969313471254</c:v>
                </c:pt>
                <c:pt idx="129">
                  <c:v>32081.987805799625</c:v>
                </c:pt>
                <c:pt idx="130">
                  <c:v>32090.008302751077</c:v>
                </c:pt>
                <c:pt idx="131">
                  <c:v>32098.030804826769</c:v>
                </c:pt>
                <c:pt idx="132">
                  <c:v>33099.026095389672</c:v>
                </c:pt>
                <c:pt idx="133">
                  <c:v>33107.300851913526</c:v>
                </c:pt>
                <c:pt idx="134">
                  <c:v>33115.577677126508</c:v>
                </c:pt>
                <c:pt idx="135">
                  <c:v>33123.856571545795</c:v>
                </c:pt>
                <c:pt idx="136">
                  <c:v>33132.137535688686</c:v>
                </c:pt>
                <c:pt idx="137">
                  <c:v>33140.420570072609</c:v>
                </c:pt>
                <c:pt idx="138">
                  <c:v>33148.705675215133</c:v>
                </c:pt>
                <c:pt idx="139">
                  <c:v>33156.992851633942</c:v>
                </c:pt>
                <c:pt idx="140">
                  <c:v>33165.282099846852</c:v>
                </c:pt>
                <c:pt idx="141">
                  <c:v>33007.70555326996</c:v>
                </c:pt>
                <c:pt idx="142">
                  <c:v>33015.957479658282</c:v>
                </c:pt>
                <c:pt idx="143">
                  <c:v>33024.211469028196</c:v>
                </c:pt>
                <c:pt idx="144">
                  <c:v>33032.467521895458</c:v>
                </c:pt>
                <c:pt idx="145">
                  <c:v>33040.725638775933</c:v>
                </c:pt>
                <c:pt idx="146">
                  <c:v>32553.251032882847</c:v>
                </c:pt>
                <c:pt idx="147">
                  <c:v>32561.38934564107</c:v>
                </c:pt>
                <c:pt idx="148">
                  <c:v>32569.529692977481</c:v>
                </c:pt>
                <c:pt idx="149">
                  <c:v>32577.672075400729</c:v>
                </c:pt>
                <c:pt idx="150">
                  <c:v>32585.816493419581</c:v>
                </c:pt>
                <c:pt idx="151">
                  <c:v>32593.962947542939</c:v>
                </c:pt>
                <c:pt idx="152">
                  <c:v>32602.111438279826</c:v>
                </c:pt>
                <c:pt idx="153">
                  <c:v>32610.261966139398</c:v>
                </c:pt>
                <c:pt idx="154">
                  <c:v>32618.414531630937</c:v>
                </c:pt>
                <c:pt idx="155">
                  <c:v>31158.373524176972</c:v>
                </c:pt>
                <c:pt idx="156">
                  <c:v>31184.338835447117</c:v>
                </c:pt>
                <c:pt idx="157">
                  <c:v>31210.325784476652</c:v>
                </c:pt>
                <c:pt idx="158">
                  <c:v>31236.334389297048</c:v>
                </c:pt>
                <c:pt idx="159">
                  <c:v>31262.364667954793</c:v>
                </c:pt>
                <c:pt idx="160">
                  <c:v>33009.279553629545</c:v>
                </c:pt>
                <c:pt idx="161">
                  <c:v>33036.787286590901</c:v>
                </c:pt>
                <c:pt idx="162">
                  <c:v>33064.31794266306</c:v>
                </c:pt>
                <c:pt idx="163">
                  <c:v>33091.87154094861</c:v>
                </c:pt>
                <c:pt idx="164">
                  <c:v>31794.670176543419</c:v>
                </c:pt>
                <c:pt idx="165">
                  <c:v>31821.165735023867</c:v>
                </c:pt>
                <c:pt idx="166">
                  <c:v>31847.683373136384</c:v>
                </c:pt>
                <c:pt idx="167">
                  <c:v>31874.223109280661</c:v>
                </c:pt>
                <c:pt idx="168">
                  <c:v>31900.784961871726</c:v>
                </c:pt>
                <c:pt idx="169">
                  <c:v>31927.368949339951</c:v>
                </c:pt>
                <c:pt idx="170">
                  <c:v>33871.213595538931</c:v>
                </c:pt>
                <c:pt idx="171">
                  <c:v>33871.213595538931</c:v>
                </c:pt>
                <c:pt idx="172">
                  <c:v>33871.213595538931</c:v>
                </c:pt>
                <c:pt idx="173">
                  <c:v>33871.213595538931</c:v>
                </c:pt>
                <c:pt idx="174">
                  <c:v>33871.213595538931</c:v>
                </c:pt>
                <c:pt idx="175">
                  <c:v>33871.213595538931</c:v>
                </c:pt>
                <c:pt idx="176">
                  <c:v>33871.213595538931</c:v>
                </c:pt>
                <c:pt idx="177">
                  <c:v>33871.213595538931</c:v>
                </c:pt>
                <c:pt idx="178">
                  <c:v>33871.213595538931</c:v>
                </c:pt>
                <c:pt idx="179">
                  <c:v>33871.213595538931</c:v>
                </c:pt>
                <c:pt idx="180">
                  <c:v>33261.531750819231</c:v>
                </c:pt>
                <c:pt idx="181">
                  <c:v>33261.531750819231</c:v>
                </c:pt>
                <c:pt idx="182">
                  <c:v>33261.531750819231</c:v>
                </c:pt>
                <c:pt idx="183">
                  <c:v>33261.531750819231</c:v>
                </c:pt>
                <c:pt idx="184">
                  <c:v>33261.531750819231</c:v>
                </c:pt>
                <c:pt idx="185">
                  <c:v>33261.531750819231</c:v>
                </c:pt>
                <c:pt idx="186">
                  <c:v>31931.07048078646</c:v>
                </c:pt>
                <c:pt idx="187">
                  <c:v>31957.679706187111</c:v>
                </c:pt>
                <c:pt idx="188">
                  <c:v>31984.311105942263</c:v>
                </c:pt>
                <c:pt idx="189">
                  <c:v>32010.964698530544</c:v>
                </c:pt>
                <c:pt idx="190">
                  <c:v>32037.640502445982</c:v>
                </c:pt>
                <c:pt idx="191">
                  <c:v>32064.338536198018</c:v>
                </c:pt>
                <c:pt idx="192">
                  <c:v>32732.879994677744</c:v>
                </c:pt>
                <c:pt idx="193">
                  <c:v>32760.157394673304</c:v>
                </c:pt>
                <c:pt idx="194">
                  <c:v>32787.457525835533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Calc!$DT$10</c:f>
              <c:strCache>
                <c:ptCount val="1"/>
                <c:pt idx="0">
                  <c:v>Attrits Based on Attr Rate Trend, 3-Mo Avg</c:v>
                </c:pt>
              </c:strCache>
            </c:strRef>
          </c:tx>
          <c:spPr>
            <a:ln w="22225"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Calc!$DT$11:$DT$250</c:f>
              <c:numCache>
                <c:formatCode>#,##0_);[Red]\(#,##0\)</c:formatCode>
                <c:ptCount val="240"/>
                <c:pt idx="1">
                  <c:v>28649.852664082697</c:v>
                </c:pt>
                <c:pt idx="2">
                  <c:v>28846.41039326994</c:v>
                </c:pt>
                <c:pt idx="3">
                  <c:v>29080.62682165339</c:v>
                </c:pt>
                <c:pt idx="4">
                  <c:v>29254.336074549865</c:v>
                </c:pt>
                <c:pt idx="5">
                  <c:v>29378.770046005844</c:v>
                </c:pt>
                <c:pt idx="6">
                  <c:v>29647.435286883905</c:v>
                </c:pt>
                <c:pt idx="7">
                  <c:v>29534.258858288773</c:v>
                </c:pt>
                <c:pt idx="8">
                  <c:v>29162.251411362562</c:v>
                </c:pt>
                <c:pt idx="9">
                  <c:v>28913.6795051064</c:v>
                </c:pt>
                <c:pt idx="10">
                  <c:v>29023.177659267963</c:v>
                </c:pt>
                <c:pt idx="11">
                  <c:v>29074.597220395404</c:v>
                </c:pt>
                <c:pt idx="12">
                  <c:v>28764.097041912988</c:v>
                </c:pt>
                <c:pt idx="13">
                  <c:v>28318.515823711641</c:v>
                </c:pt>
                <c:pt idx="14">
                  <c:v>28089.167333385485</c:v>
                </c:pt>
                <c:pt idx="15">
                  <c:v>28034.759997839516</c:v>
                </c:pt>
                <c:pt idx="16">
                  <c:v>28029.520853217375</c:v>
                </c:pt>
                <c:pt idx="17">
                  <c:v>28257.308252259634</c:v>
                </c:pt>
                <c:pt idx="18">
                  <c:v>28485.840156338236</c:v>
                </c:pt>
                <c:pt idx="19">
                  <c:v>28784.26493927254</c:v>
                </c:pt>
                <c:pt idx="20">
                  <c:v>28652.70404316398</c:v>
                </c:pt>
                <c:pt idx="21">
                  <c:v>28503.843307168503</c:v>
                </c:pt>
                <c:pt idx="22">
                  <c:v>28545.433939133301</c:v>
                </c:pt>
                <c:pt idx="23">
                  <c:v>28438.663840867375</c:v>
                </c:pt>
                <c:pt idx="24">
                  <c:v>28420.316808309784</c:v>
                </c:pt>
                <c:pt idx="25">
                  <c:v>28159.158199594105</c:v>
                </c:pt>
                <c:pt idx="26">
                  <c:v>28596.626181880903</c:v>
                </c:pt>
                <c:pt idx="27">
                  <c:v>28978.121245559563</c:v>
                </c:pt>
                <c:pt idx="28">
                  <c:v>29364.052103646431</c:v>
                </c:pt>
                <c:pt idx="29">
                  <c:v>29629.391463824202</c:v>
                </c:pt>
                <c:pt idx="30">
                  <c:v>29520.5034341053</c:v>
                </c:pt>
                <c:pt idx="31">
                  <c:v>29495.104769965092</c:v>
                </c:pt>
                <c:pt idx="32">
                  <c:v>29249.198285369795</c:v>
                </c:pt>
                <c:pt idx="33">
                  <c:v>29124.352833833047</c:v>
                </c:pt>
                <c:pt idx="34">
                  <c:v>29143.463727376369</c:v>
                </c:pt>
                <c:pt idx="35">
                  <c:v>28859.449425959403</c:v>
                </c:pt>
                <c:pt idx="36">
                  <c:v>28664.028984651417</c:v>
                </c:pt>
                <c:pt idx="37">
                  <c:v>28549.524827476358</c:v>
                </c:pt>
                <c:pt idx="38">
                  <c:v>28837.83526133413</c:v>
                </c:pt>
                <c:pt idx="39">
                  <c:v>29170.953931388765</c:v>
                </c:pt>
                <c:pt idx="40">
                  <c:v>28865.31710456932</c:v>
                </c:pt>
                <c:pt idx="41">
                  <c:v>28500.091480944073</c:v>
                </c:pt>
                <c:pt idx="42">
                  <c:v>28399.044387361748</c:v>
                </c:pt>
                <c:pt idx="43">
                  <c:v>28455.639493347753</c:v>
                </c:pt>
                <c:pt idx="44">
                  <c:v>28527.02298224518</c:v>
                </c:pt>
                <c:pt idx="45">
                  <c:v>28224.437479467397</c:v>
                </c:pt>
                <c:pt idx="46">
                  <c:v>28283.149221380208</c:v>
                </c:pt>
                <c:pt idx="47">
                  <c:v>28199.372025945009</c:v>
                </c:pt>
                <c:pt idx="48">
                  <c:v>28145.487312539295</c:v>
                </c:pt>
                <c:pt idx="49">
                  <c:v>28074.939660180204</c:v>
                </c:pt>
                <c:pt idx="50">
                  <c:v>28283.559927465158</c:v>
                </c:pt>
                <c:pt idx="51">
                  <c:v>28670.974575183824</c:v>
                </c:pt>
                <c:pt idx="52">
                  <c:v>29492.429560841654</c:v>
                </c:pt>
                <c:pt idx="53">
                  <c:v>30201.696645257256</c:v>
                </c:pt>
                <c:pt idx="54">
                  <c:v>30902.65082219895</c:v>
                </c:pt>
                <c:pt idx="55">
                  <c:v>30938.688695588673</c:v>
                </c:pt>
                <c:pt idx="56">
                  <c:v>30727.690030472211</c:v>
                </c:pt>
                <c:pt idx="57">
                  <c:v>30448.194581307213</c:v>
                </c:pt>
                <c:pt idx="58">
                  <c:v>30402.435219109597</c:v>
                </c:pt>
                <c:pt idx="59">
                  <c:v>30473.869889285284</c:v>
                </c:pt>
                <c:pt idx="60">
                  <c:v>30514.2172562458</c:v>
                </c:pt>
                <c:pt idx="61">
                  <c:v>30499.108705222567</c:v>
                </c:pt>
                <c:pt idx="62">
                  <c:v>30573.032221466394</c:v>
                </c:pt>
                <c:pt idx="63">
                  <c:v>30678.602375751798</c:v>
                </c:pt>
                <c:pt idx="64">
                  <c:v>30991.388929577875</c:v>
                </c:pt>
                <c:pt idx="65">
                  <c:v>30280.494904032501</c:v>
                </c:pt>
                <c:pt idx="66">
                  <c:v>29657.704519700052</c:v>
                </c:pt>
                <c:pt idx="67">
                  <c:v>28654.655601348786</c:v>
                </c:pt>
                <c:pt idx="68">
                  <c:v>28613.852918073626</c:v>
                </c:pt>
                <c:pt idx="69">
                  <c:v>28410.608248783752</c:v>
                </c:pt>
                <c:pt idx="70">
                  <c:v>28455.860329011048</c:v>
                </c:pt>
                <c:pt idx="71">
                  <c:v>28310.614732425267</c:v>
                </c:pt>
                <c:pt idx="72">
                  <c:v>28288.741488137148</c:v>
                </c:pt>
                <c:pt idx="73">
                  <c:v>28599.406826009144</c:v>
                </c:pt>
                <c:pt idx="74">
                  <c:v>29311.234017298091</c:v>
                </c:pt>
                <c:pt idx="75">
                  <c:v>30778.19244507332</c:v>
                </c:pt>
                <c:pt idx="76">
                  <c:v>31665.886400287705</c:v>
                </c:pt>
                <c:pt idx="77">
                  <c:v>32454.138739782171</c:v>
                </c:pt>
                <c:pt idx="78">
                  <c:v>32727.73676232433</c:v>
                </c:pt>
                <c:pt idx="79">
                  <c:v>32819.66145539697</c:v>
                </c:pt>
                <c:pt idx="80">
                  <c:v>32752.504399075795</c:v>
                </c:pt>
                <c:pt idx="81">
                  <c:v>32503.881462983936</c:v>
                </c:pt>
                <c:pt idx="82">
                  <c:v>32522.806290838314</c:v>
                </c:pt>
                <c:pt idx="83">
                  <c:v>32613.313997120644</c:v>
                </c:pt>
                <c:pt idx="84">
                  <c:v>32591.427162950258</c:v>
                </c:pt>
                <c:pt idx="85">
                  <c:v>32912.020274682742</c:v>
                </c:pt>
                <c:pt idx="86">
                  <c:v>33374.892044875574</c:v>
                </c:pt>
                <c:pt idx="87">
                  <c:v>33896.459368426782</c:v>
                </c:pt>
                <c:pt idx="88">
                  <c:v>33942.013364485989</c:v>
                </c:pt>
                <c:pt idx="89">
                  <c:v>33956.253744906222</c:v>
                </c:pt>
                <c:pt idx="90">
                  <c:v>34208.572671805443</c:v>
                </c:pt>
                <c:pt idx="91">
                  <c:v>34263.984973456107</c:v>
                </c:pt>
                <c:pt idx="92">
                  <c:v>34303.991463014456</c:v>
                </c:pt>
                <c:pt idx="93">
                  <c:v>34008.231257069863</c:v>
                </c:pt>
                <c:pt idx="94">
                  <c:v>33969.668346067738</c:v>
                </c:pt>
                <c:pt idx="95">
                  <c:v>33944.456644922735</c:v>
                </c:pt>
                <c:pt idx="96">
                  <c:v>33788.507257751793</c:v>
                </c:pt>
                <c:pt idx="97">
                  <c:v>33791.665586378302</c:v>
                </c:pt>
                <c:pt idx="98">
                  <c:v>34095.37148498404</c:v>
                </c:pt>
                <c:pt idx="99">
                  <c:v>34523.705513540488</c:v>
                </c:pt>
                <c:pt idx="100">
                  <c:v>34718.582961062668</c:v>
                </c:pt>
                <c:pt idx="101">
                  <c:v>34801.525104473221</c:v>
                </c:pt>
                <c:pt idx="102">
                  <c:v>34858.114539289927</c:v>
                </c:pt>
                <c:pt idx="103">
                  <c:v>35050.843222971569</c:v>
                </c:pt>
                <c:pt idx="104">
                  <c:v>34728.517205365402</c:v>
                </c:pt>
                <c:pt idx="105">
                  <c:v>34721.458777520718</c:v>
                </c:pt>
                <c:pt idx="106">
                  <c:v>34889.820384029365</c:v>
                </c:pt>
                <c:pt idx="107">
                  <c:v>35221.692208978151</c:v>
                </c:pt>
                <c:pt idx="108">
                  <c:v>35058.131579695255</c:v>
                </c:pt>
                <c:pt idx="109">
                  <c:v>34989.038409764682</c:v>
                </c:pt>
                <c:pt idx="110">
                  <c:v>34455.218013977305</c:v>
                </c:pt>
                <c:pt idx="111">
                  <c:v>33840.826821479786</c:v>
                </c:pt>
                <c:pt idx="112">
                  <c:v>33061.482795649012</c:v>
                </c:pt>
                <c:pt idx="113">
                  <c:v>33164.392741305688</c:v>
                </c:pt>
                <c:pt idx="114">
                  <c:v>33545.015155345485</c:v>
                </c:pt>
                <c:pt idx="115">
                  <c:v>33470.568975973641</c:v>
                </c:pt>
                <c:pt idx="116">
                  <c:v>33204.595357639046</c:v>
                </c:pt>
                <c:pt idx="117">
                  <c:v>32969.995896971108</c:v>
                </c:pt>
                <c:pt idx="118">
                  <c:v>32951.593893796686</c:v>
                </c:pt>
                <c:pt idx="119">
                  <c:v>32696.956843572083</c:v>
                </c:pt>
                <c:pt idx="120">
                  <c:v>32414.856855290298</c:v>
                </c:pt>
                <c:pt idx="121">
                  <c:v>32291.740397932725</c:v>
                </c:pt>
                <c:pt idx="122">
                  <c:v>32383.315978113824</c:v>
                </c:pt>
                <c:pt idx="123">
                  <c:v>32661.350538784725</c:v>
                </c:pt>
                <c:pt idx="124">
                  <c:v>33120.986874498594</c:v>
                </c:pt>
                <c:pt idx="125">
                  <c:v>32980.930815440843</c:v>
                </c:pt>
                <c:pt idx="126">
                  <c:v>32970.149588778411</c:v>
                </c:pt>
                <c:pt idx="127">
                  <c:v>32548.025598332035</c:v>
                </c:pt>
                <c:pt idx="128">
                  <c:v>32335.691067548159</c:v>
                </c:pt>
                <c:pt idx="129">
                  <c:v>32014.156305425495</c:v>
                </c:pt>
                <c:pt idx="130">
                  <c:v>31938.688095243942</c:v>
                </c:pt>
                <c:pt idx="131">
                  <c:v>32252.110102625506</c:v>
                </c:pt>
                <c:pt idx="132">
                  <c:v>32070.372405863603</c:v>
                </c:pt>
                <c:pt idx="133">
                  <c:v>32347.627145529525</c:v>
                </c:pt>
                <c:pt idx="134">
                  <c:v>32732.487414832529</c:v>
                </c:pt>
                <c:pt idx="135">
                  <c:v>33329.547086439568</c:v>
                </c:pt>
                <c:pt idx="136">
                  <c:v>33410.466774498891</c:v>
                </c:pt>
                <c:pt idx="137">
                  <c:v>33532.135492646434</c:v>
                </c:pt>
                <c:pt idx="138">
                  <c:v>33809.879098869802</c:v>
                </c:pt>
                <c:pt idx="139">
                  <c:v>33802.069218576842</c:v>
                </c:pt>
                <c:pt idx="140">
                  <c:v>33293.784772681633</c:v>
                </c:pt>
                <c:pt idx="141">
                  <c:v>32959.10601098038</c:v>
                </c:pt>
                <c:pt idx="142">
                  <c:v>32985.602061903141</c:v>
                </c:pt>
                <c:pt idx="143">
                  <c:v>32896.10528503995</c:v>
                </c:pt>
                <c:pt idx="144">
                  <c:v>32732.880950574658</c:v>
                </c:pt>
                <c:pt idx="145">
                  <c:v>32356.178728478477</c:v>
                </c:pt>
                <c:pt idx="146">
                  <c:v>32404.618634675749</c:v>
                </c:pt>
                <c:pt idx="147">
                  <c:v>32422.457179777837</c:v>
                </c:pt>
                <c:pt idx="148">
                  <c:v>32764.646367259393</c:v>
                </c:pt>
                <c:pt idx="149">
                  <c:v>32865.317739720304</c:v>
                </c:pt>
                <c:pt idx="150">
                  <c:v>33127.224930310615</c:v>
                </c:pt>
                <c:pt idx="151">
                  <c:v>32974.045058383381</c:v>
                </c:pt>
                <c:pt idx="152">
                  <c:v>32900.011909844521</c:v>
                </c:pt>
                <c:pt idx="153">
                  <c:v>32550.393195813089</c:v>
                </c:pt>
                <c:pt idx="154">
                  <c:v>32157.279312229337</c:v>
                </c:pt>
                <c:pt idx="155">
                  <c:v>31547.592759795447</c:v>
                </c:pt>
                <c:pt idx="156">
                  <c:v>31170.459672491979</c:v>
                </c:pt>
                <c:pt idx="157">
                  <c:v>30926.940679388208</c:v>
                </c:pt>
                <c:pt idx="158">
                  <c:v>31047.900073157274</c:v>
                </c:pt>
                <c:pt idx="159">
                  <c:v>31552.498949849931</c:v>
                </c:pt>
                <c:pt idx="160">
                  <c:v>32454.652471978639</c:v>
                </c:pt>
                <c:pt idx="161">
                  <c:v>33289.486529528192</c:v>
                </c:pt>
                <c:pt idx="162">
                  <c:v>33536.17382107555</c:v>
                </c:pt>
                <c:pt idx="163">
                  <c:v>32930.577067618964</c:v>
                </c:pt>
                <c:pt idx="164">
                  <c:v>32270.226645261719</c:v>
                </c:pt>
                <c:pt idx="165">
                  <c:v>31745.125679429369</c:v>
                </c:pt>
                <c:pt idx="166">
                  <c:v>31742.199556320284</c:v>
                </c:pt>
                <c:pt idx="167">
                  <c:v>31810.155503029368</c:v>
                </c:pt>
                <c:pt idx="168">
                  <c:v>31567.786784031119</c:v>
                </c:pt>
                <c:pt idx="169">
                  <c:v>32409.523312687979</c:v>
                </c:pt>
                <c:pt idx="170">
                  <c:v>33050.921803641526</c:v>
                </c:pt>
                <c:pt idx="171">
                  <c:v>34021.211590220242</c:v>
                </c:pt>
                <c:pt idx="172">
                  <c:v>34014.813743652681</c:v>
                </c:pt>
                <c:pt idx="173">
                  <c:v>34261.178321166946</c:v>
                </c:pt>
                <c:pt idx="174">
                  <c:v>34387.310101611227</c:v>
                </c:pt>
                <c:pt idx="175">
                  <c:v>34283.858239964575</c:v>
                </c:pt>
                <c:pt idx="176">
                  <c:v>34128.96233023172</c:v>
                </c:pt>
                <c:pt idx="177">
                  <c:v>33758.254830820442</c:v>
                </c:pt>
                <c:pt idx="178">
                  <c:v>33651.226580188908</c:v>
                </c:pt>
                <c:pt idx="179">
                  <c:v>33214.12636407472</c:v>
                </c:pt>
                <c:pt idx="180">
                  <c:v>32965.304689765275</c:v>
                </c:pt>
                <c:pt idx="181">
                  <c:v>32883.368109816773</c:v>
                </c:pt>
                <c:pt idx="182">
                  <c:v>32981.354895958008</c:v>
                </c:pt>
                <c:pt idx="183">
                  <c:v>33274.055556298081</c:v>
                </c:pt>
                <c:pt idx="184">
                  <c:v>33386.461848069557</c:v>
                </c:pt>
                <c:pt idx="185">
                  <c:v>33319.813532900102</c:v>
                </c:pt>
                <c:pt idx="186">
                  <c:v>32996.84297940191</c:v>
                </c:pt>
                <c:pt idx="187">
                  <c:v>32523.250665788761</c:v>
                </c:pt>
                <c:pt idx="188">
                  <c:v>32206.54456644542</c:v>
                </c:pt>
                <c:pt idx="189">
                  <c:v>31952.026303017443</c:v>
                </c:pt>
                <c:pt idx="190">
                  <c:v>31940.162522759496</c:v>
                </c:pt>
                <c:pt idx="191">
                  <c:v>32110.118161173526</c:v>
                </c:pt>
                <c:pt idx="192">
                  <c:v>32209.417947234393</c:v>
                </c:pt>
                <c:pt idx="193">
                  <c:v>32271.008167036121</c:v>
                </c:pt>
                <c:pt idx="194">
                  <c:v>32429.679148858049</c:v>
                </c:pt>
                <c:pt idx="195">
                  <c:v>32787.730577684066</c:v>
                </c:pt>
                <c:pt idx="196">
                  <c:v>33124.460535628379</c:v>
                </c:pt>
                <c:pt idx="197">
                  <c:v>33325.052447272195</c:v>
                </c:pt>
                <c:pt idx="198">
                  <c:v>33489.391971887431</c:v>
                </c:pt>
                <c:pt idx="199">
                  <c:v>33408.318454363318</c:v>
                </c:pt>
                <c:pt idx="200">
                  <c:v>33407.834990400574</c:v>
                </c:pt>
                <c:pt idx="201">
                  <c:v>33339.690177541313</c:v>
                </c:pt>
                <c:pt idx="202">
                  <c:v>33559.386339937155</c:v>
                </c:pt>
                <c:pt idx="203">
                  <c:v>33560.670344924183</c:v>
                </c:pt>
                <c:pt idx="204">
                  <c:v>33506.172001726904</c:v>
                </c:pt>
                <c:pt idx="205">
                  <c:v>33496.485555456471</c:v>
                </c:pt>
                <c:pt idx="206">
                  <c:v>33735.041580914163</c:v>
                </c:pt>
                <c:pt idx="207">
                  <c:v>34114.096107673489</c:v>
                </c:pt>
                <c:pt idx="208">
                  <c:v>34398.244948511703</c:v>
                </c:pt>
                <c:pt idx="209">
                  <c:v>34595.756846082833</c:v>
                </c:pt>
                <c:pt idx="210">
                  <c:v>34828.469428000368</c:v>
                </c:pt>
                <c:pt idx="211">
                  <c:v>34776.076018446474</c:v>
                </c:pt>
                <c:pt idx="212">
                  <c:v>34593.08845510293</c:v>
                </c:pt>
                <c:pt idx="213">
                  <c:v>34309.733858558728</c:v>
                </c:pt>
                <c:pt idx="214">
                  <c:v>34353.639303716402</c:v>
                </c:pt>
                <c:pt idx="215">
                  <c:v>34367.255876443603</c:v>
                </c:pt>
                <c:pt idx="216">
                  <c:v>34310.008372293443</c:v>
                </c:pt>
                <c:pt idx="217">
                  <c:v>34296.588266167673</c:v>
                </c:pt>
                <c:pt idx="218">
                  <c:v>34582.498476471919</c:v>
                </c:pt>
                <c:pt idx="219">
                  <c:v>35020.500182011405</c:v>
                </c:pt>
                <c:pt idx="220">
                  <c:v>35322.004467532861</c:v>
                </c:pt>
                <c:pt idx="221">
                  <c:v>35509.777020095993</c:v>
                </c:pt>
                <c:pt idx="222">
                  <c:v>35684.221242835149</c:v>
                </c:pt>
                <c:pt idx="223">
                  <c:v>35653.316293415868</c:v>
                </c:pt>
                <c:pt idx="224">
                  <c:v>35441.39300520176</c:v>
                </c:pt>
                <c:pt idx="225">
                  <c:v>35148.616124432883</c:v>
                </c:pt>
                <c:pt idx="226">
                  <c:v>35156.688046866213</c:v>
                </c:pt>
                <c:pt idx="227">
                  <c:v>35158.702151507452</c:v>
                </c:pt>
                <c:pt idx="228">
                  <c:v>35136.641353648731</c:v>
                </c:pt>
                <c:pt idx="229">
                  <c:v>35136.016717738275</c:v>
                </c:pt>
                <c:pt idx="230">
                  <c:v>35426.552968293319</c:v>
                </c:pt>
                <c:pt idx="231">
                  <c:v>35818.910259924211</c:v>
                </c:pt>
                <c:pt idx="232">
                  <c:v>36157.66428584532</c:v>
                </c:pt>
                <c:pt idx="233">
                  <c:v>36364.376363870229</c:v>
                </c:pt>
                <c:pt idx="234">
                  <c:v>36548.918380300172</c:v>
                </c:pt>
                <c:pt idx="235">
                  <c:v>36474.108149899112</c:v>
                </c:pt>
                <c:pt idx="236">
                  <c:v>36262.945896698606</c:v>
                </c:pt>
                <c:pt idx="237">
                  <c:v>35979.433774930789</c:v>
                </c:pt>
                <c:pt idx="238">
                  <c:v>35949.073950583559</c:v>
                </c:pt>
                <c:pt idx="239">
                  <c:v>35988.898447765256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5616"/>
        <c:axId val="47057152"/>
      </c:lineChart>
      <c:lineChart>
        <c:grouping val="standard"/>
        <c:varyColors val="0"/>
        <c:ser>
          <c:idx val="5"/>
          <c:order val="5"/>
          <c:tx>
            <c:strRef>
              <c:f>Calc!$BA$1</c:f>
              <c:strCache>
                <c:ptCount val="1"/>
                <c:pt idx="0">
                  <c:v>Attrition Rate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Calc!$BU$11:$BU$250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9440"/>
        <c:axId val="47067520"/>
      </c:lineChart>
      <c:dateAx>
        <c:axId val="47055616"/>
        <c:scaling>
          <c:orientation val="minMax"/>
          <c:max val="43101"/>
          <c:min val="36892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05715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7057152"/>
        <c:scaling>
          <c:orientation val="minMax"/>
          <c:max val="36000"/>
          <c:min val="27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Attrition</a:t>
                </a:r>
              </a:p>
            </c:rich>
          </c:tx>
          <c:layout>
            <c:manualLayout>
              <c:xMode val="edge"/>
              <c:yMode val="edge"/>
              <c:x val="1.3003374578177728E-2"/>
              <c:y val="2.2685280281993736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7055616"/>
        <c:crosses val="autoZero"/>
        <c:crossBetween val="midCat"/>
      </c:valAx>
      <c:valAx>
        <c:axId val="47067520"/>
        <c:scaling>
          <c:orientation val="minMax"/>
          <c:max val="0.2"/>
          <c:min val="0.1500000000000000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Attrition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Rate Trend</a:t>
                </a:r>
              </a:p>
            </c:rich>
          </c:tx>
          <c:layout>
            <c:manualLayout>
              <c:xMode val="edge"/>
              <c:yMode val="edge"/>
              <c:x val="0.93892857142857145"/>
              <c:y val="6.3703450112214425E-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>
                <a:solidFill>
                  <a:srgbClr val="FF00FF"/>
                </a:solidFill>
              </a:defRPr>
            </a:pPr>
            <a:endParaRPr lang="en-US"/>
          </a:p>
        </c:txPr>
        <c:crossAx val="47069440"/>
        <c:crosses val="max"/>
        <c:crossBetween val="between"/>
      </c:valAx>
      <c:dateAx>
        <c:axId val="4706944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7067520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247020880202469"/>
          <c:y val="0.81198853766467594"/>
          <c:w val="0.26850156425759281"/>
          <c:h val="0.13094285315784801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solidFill>
                  <a:srgbClr val="0033CC"/>
                </a:solidFill>
              </a:defRPr>
            </a:pPr>
            <a:r>
              <a:rPr lang="en-US" sz="1000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0.147402610857853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0.13926427263202629"/>
          <c:w val="0.86734492029959676"/>
          <c:h val="0.74534804203211291"/>
        </c:manualLayout>
      </c:layout>
      <c:lineChart>
        <c:grouping val="standard"/>
        <c:varyColors val="0"/>
        <c:ser>
          <c:idx val="0"/>
          <c:order val="0"/>
          <c:tx>
            <c:strRef>
              <c:f>AttrTrend!$C$200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AttrTrend!$C$201:$C$212</c:f>
              <c:numCache>
                <c:formatCode>0.00</c:formatCode>
                <c:ptCount val="12"/>
                <c:pt idx="0">
                  <c:v>1.0472495514972104</c:v>
                </c:pt>
                <c:pt idx="1">
                  <c:v>1.0408492661545241</c:v>
                </c:pt>
                <c:pt idx="2">
                  <c:v>1.0495189073375122</c:v>
                </c:pt>
                <c:pt idx="3">
                  <c:v>1.0234169229690373</c:v>
                </c:pt>
                <c:pt idx="4">
                  <c:v>1.0160610882102199</c:v>
                </c:pt>
                <c:pt idx="5">
                  <c:v>0.94728417905937812</c:v>
                </c:pt>
                <c:pt idx="6">
                  <c:v>0.93163142359160711</c:v>
                </c:pt>
                <c:pt idx="7">
                  <c:v>0.95253644134288606</c:v>
                </c:pt>
                <c:pt idx="8">
                  <c:v>0.95226188854579275</c:v>
                </c:pt>
                <c:pt idx="9">
                  <c:v>0.9664272425170688</c:v>
                </c:pt>
                <c:pt idx="10">
                  <c:v>1.0275066045451056</c:v>
                </c:pt>
                <c:pt idx="11">
                  <c:v>1.0452564842296588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AttrTrend!$D$200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AttrTrend!$D$201:$D$212</c:f>
              <c:numCache>
                <c:formatCode>0.00</c:formatCode>
                <c:ptCount val="12"/>
                <c:pt idx="0">
                  <c:v>1.0490481593089722</c:v>
                </c:pt>
                <c:pt idx="1">
                  <c:v>1.0407297547337966</c:v>
                </c:pt>
                <c:pt idx="2">
                  <c:v>1.0611455042213094</c:v>
                </c:pt>
                <c:pt idx="3">
                  <c:v>1.0173680371741876</c:v>
                </c:pt>
                <c:pt idx="4">
                  <c:v>1.0176993639102196</c:v>
                </c:pt>
                <c:pt idx="5">
                  <c:v>0.94237848176177763</c:v>
                </c:pt>
                <c:pt idx="6">
                  <c:v>0.92937613423047083</c:v>
                </c:pt>
                <c:pt idx="7">
                  <c:v>0.94436001404864411</c:v>
                </c:pt>
                <c:pt idx="8">
                  <c:v>0.96054934600846265</c:v>
                </c:pt>
                <c:pt idx="9">
                  <c:v>0.97325609162592119</c:v>
                </c:pt>
                <c:pt idx="10">
                  <c:v>1.0139105732551961</c:v>
                </c:pt>
                <c:pt idx="11">
                  <c:v>1.0501785397210419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AttrTrend!$E$200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AttrTrend!$E$201:$E$212</c:f>
              <c:numCache>
                <c:formatCode>0.00</c:formatCode>
                <c:ptCount val="12"/>
                <c:pt idx="0">
                  <c:v>1.0408149577414982</c:v>
                </c:pt>
                <c:pt idx="1">
                  <c:v>1.0585065964350842</c:v>
                </c:pt>
                <c:pt idx="2">
                  <c:v>1.0464815833299694</c:v>
                </c:pt>
                <c:pt idx="3">
                  <c:v>1.0194140198444981</c:v>
                </c:pt>
                <c:pt idx="4">
                  <c:v>1.0210792880395547</c:v>
                </c:pt>
                <c:pt idx="5">
                  <c:v>0.94583985285164651</c:v>
                </c:pt>
                <c:pt idx="6">
                  <c:v>0.94226419734185196</c:v>
                </c:pt>
                <c:pt idx="7">
                  <c:v>0.92364125851726331</c:v>
                </c:pt>
                <c:pt idx="8">
                  <c:v>0.95589015090426344</c:v>
                </c:pt>
                <c:pt idx="9">
                  <c:v>0.98876419358794543</c:v>
                </c:pt>
                <c:pt idx="10">
                  <c:v>1.0112827605999339</c:v>
                </c:pt>
                <c:pt idx="11">
                  <c:v>1.0460211408064914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AttrTrend!$F$200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AttrTrend!$F$201:$F$212</c:f>
              <c:numCache>
                <c:formatCode>0.00</c:formatCode>
                <c:ptCount val="12"/>
                <c:pt idx="0">
                  <c:v>1.045783171507078</c:v>
                </c:pt>
                <c:pt idx="1">
                  <c:v>1.0372375274878056</c:v>
                </c:pt>
                <c:pt idx="2">
                  <c:v>1.0587786737353373</c:v>
                </c:pt>
                <c:pt idx="3">
                  <c:v>1.0253550386861403</c:v>
                </c:pt>
                <c:pt idx="4">
                  <c:v>1.0204120021774996</c:v>
                </c:pt>
                <c:pt idx="5">
                  <c:v>0.9460149272784798</c:v>
                </c:pt>
                <c:pt idx="6">
                  <c:v>0.9245712510282178</c:v>
                </c:pt>
                <c:pt idx="7">
                  <c:v>0.94724425475764706</c:v>
                </c:pt>
                <c:pt idx="8">
                  <c:v>0.95335425561483589</c:v>
                </c:pt>
                <c:pt idx="9">
                  <c:v>0.99124311301123136</c:v>
                </c:pt>
                <c:pt idx="10">
                  <c:v>1.0090053008252433</c:v>
                </c:pt>
                <c:pt idx="11">
                  <c:v>1.0410004838904841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AttrTrend!$G$200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AttrTrend!$G$201:$G$212</c:f>
              <c:numCache>
                <c:formatCode>0.00</c:formatCode>
                <c:ptCount val="12"/>
                <c:pt idx="0">
                  <c:v>1.0572428588349232</c:v>
                </c:pt>
                <c:pt idx="1">
                  <c:v>1.0449242714536162</c:v>
                </c:pt>
                <c:pt idx="2">
                  <c:v>1.0492135047622038</c:v>
                </c:pt>
                <c:pt idx="3">
                  <c:v>1.0258735030858108</c:v>
                </c:pt>
                <c:pt idx="4">
                  <c:v>1.0258720071075824</c:v>
                </c:pt>
                <c:pt idx="5">
                  <c:v>0.9469456393502238</c:v>
                </c:pt>
                <c:pt idx="6">
                  <c:v>0.92741892253347058</c:v>
                </c:pt>
                <c:pt idx="7">
                  <c:v>0.94172514965731502</c:v>
                </c:pt>
                <c:pt idx="8">
                  <c:v>0.95964555153927744</c:v>
                </c:pt>
                <c:pt idx="9">
                  <c:v>0.9790821580300183</c:v>
                </c:pt>
                <c:pt idx="10">
                  <c:v>1.0118407898998345</c:v>
                </c:pt>
                <c:pt idx="11">
                  <c:v>1.0302156437457202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AttrTrend!$H$200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AttrTrend!$H$201:$H$212</c:f>
              <c:numCache>
                <c:formatCode>0.00</c:formatCode>
                <c:ptCount val="12"/>
                <c:pt idx="0">
                  <c:v>1.0549395882690706</c:v>
                </c:pt>
                <c:pt idx="1">
                  <c:v>1.0539380208396067</c:v>
                </c:pt>
                <c:pt idx="2">
                  <c:v>1.0526760962885502</c:v>
                </c:pt>
                <c:pt idx="3">
                  <c:v>1.0174710189827374</c:v>
                </c:pt>
                <c:pt idx="4">
                  <c:v>1.0075821641446236</c:v>
                </c:pt>
                <c:pt idx="5">
                  <c:v>0.96029483608825361</c:v>
                </c:pt>
                <c:pt idx="6">
                  <c:v>0.92186074843921273</c:v>
                </c:pt>
                <c:pt idx="7">
                  <c:v>0.93600379212039653</c:v>
                </c:pt>
                <c:pt idx="8">
                  <c:v>0.95540369708278927</c:v>
                </c:pt>
                <c:pt idx="9">
                  <c:v>0.98611862376715875</c:v>
                </c:pt>
                <c:pt idx="10">
                  <c:v>1.0124617097039281</c:v>
                </c:pt>
                <c:pt idx="11">
                  <c:v>1.0412497042736693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AttrTrend!$I$200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AttrTrend!$I$201:$I$212</c:f>
              <c:numCache>
                <c:formatCode>0.00</c:formatCode>
                <c:ptCount val="12"/>
                <c:pt idx="0">
                  <c:v>1.0558899082151365</c:v>
                </c:pt>
                <c:pt idx="1">
                  <c:v>1.0641144981517532</c:v>
                </c:pt>
                <c:pt idx="2">
                  <c:v>1.0473346362455167</c:v>
                </c:pt>
                <c:pt idx="3">
                  <c:v>1.0258573913396871</c:v>
                </c:pt>
                <c:pt idx="4">
                  <c:v>1.0276024352681494</c:v>
                </c:pt>
                <c:pt idx="5">
                  <c:v>0.94124498551636826</c:v>
                </c:pt>
                <c:pt idx="6">
                  <c:v>0.92143692434714386</c:v>
                </c:pt>
                <c:pt idx="7">
                  <c:v>0.94887992308200042</c:v>
                </c:pt>
                <c:pt idx="8">
                  <c:v>0.95439131231218866</c:v>
                </c:pt>
                <c:pt idx="9">
                  <c:v>0.97457226658956209</c:v>
                </c:pt>
                <c:pt idx="10">
                  <c:v>1.0144127996863812</c:v>
                </c:pt>
                <c:pt idx="11">
                  <c:v>1.0242629192461115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AttrTrend!$J$200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AttrTrend!$J$201:$J$212</c:f>
              <c:numCache>
                <c:formatCode>0.00</c:formatCode>
                <c:ptCount val="12"/>
                <c:pt idx="0">
                  <c:v>1.0542851939426057</c:v>
                </c:pt>
                <c:pt idx="1">
                  <c:v>1.0483234045765255</c:v>
                </c:pt>
                <c:pt idx="2">
                  <c:v>1.0502726459948193</c:v>
                </c:pt>
                <c:pt idx="3">
                  <c:v>1.0178601538603487</c:v>
                </c:pt>
                <c:pt idx="4">
                  <c:v>1.030484016901221</c:v>
                </c:pt>
                <c:pt idx="5">
                  <c:v>0.94314652644025521</c:v>
                </c:pt>
                <c:pt idx="6">
                  <c:v>0.92464774703181907</c:v>
                </c:pt>
                <c:pt idx="7">
                  <c:v>0.95273813513660233</c:v>
                </c:pt>
                <c:pt idx="8">
                  <c:v>0.94938564630414013</c:v>
                </c:pt>
                <c:pt idx="9">
                  <c:v>0.98656637358183163</c:v>
                </c:pt>
                <c:pt idx="10">
                  <c:v>1.0182689221368959</c:v>
                </c:pt>
                <c:pt idx="11">
                  <c:v>1.0240212340929351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AttrTrend!$K$200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AttrTrend!$K$201:$K$212</c:f>
              <c:numCache>
                <c:formatCode>0.00</c:formatCode>
                <c:ptCount val="12"/>
                <c:pt idx="0">
                  <c:v>1.0610466131928888</c:v>
                </c:pt>
                <c:pt idx="1">
                  <c:v>1.0445138481835712</c:v>
                </c:pt>
                <c:pt idx="2">
                  <c:v>1.041566210141057</c:v>
                </c:pt>
                <c:pt idx="3">
                  <c:v>1.0348936025549009</c:v>
                </c:pt>
                <c:pt idx="4">
                  <c:v>1.0228684126716105</c:v>
                </c:pt>
                <c:pt idx="5">
                  <c:v>0.9346594964116931</c:v>
                </c:pt>
                <c:pt idx="6">
                  <c:v>0.9344928640406357</c:v>
                </c:pt>
                <c:pt idx="7">
                  <c:v>0.9362322621703596</c:v>
                </c:pt>
                <c:pt idx="8">
                  <c:v>0.96172087923258576</c:v>
                </c:pt>
                <c:pt idx="9">
                  <c:v>0.97457630540806595</c:v>
                </c:pt>
                <c:pt idx="10">
                  <c:v>1.0112944081402468</c:v>
                </c:pt>
                <c:pt idx="11">
                  <c:v>1.0421350978523864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AttrTrend!$L$200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AttrTrend!$L$201:$L$212</c:f>
              <c:numCache>
                <c:formatCode>0.00</c:formatCode>
                <c:ptCount val="12"/>
                <c:pt idx="0">
                  <c:v>1.0652049270637014</c:v>
                </c:pt>
                <c:pt idx="1">
                  <c:v>1.0425704984931659</c:v>
                </c:pt>
                <c:pt idx="2">
                  <c:v>1.0551159087715785</c:v>
                </c:pt>
                <c:pt idx="3">
                  <c:v>1.0356381141777304</c:v>
                </c:pt>
                <c:pt idx="4">
                  <c:v>1.0020908784158669</c:v>
                </c:pt>
                <c:pt idx="5">
                  <c:v>0.93487785067450224</c:v>
                </c:pt>
                <c:pt idx="6">
                  <c:v>0.93993036134613528</c:v>
                </c:pt>
                <c:pt idx="7">
                  <c:v>0.94506682370504924</c:v>
                </c:pt>
                <c:pt idx="8">
                  <c:v>0.94196587202249016</c:v>
                </c:pt>
                <c:pt idx="9">
                  <c:v>0.99061300413003139</c:v>
                </c:pt>
                <c:pt idx="10">
                  <c:v>1.0221230484619963</c:v>
                </c:pt>
                <c:pt idx="11">
                  <c:v>1.0248027127377513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AttrTrend!$M$200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AttrTrend!$M$201:$M$212</c:f>
              <c:numCache>
                <c:formatCode>0.00</c:formatCode>
                <c:ptCount val="12"/>
                <c:pt idx="0">
                  <c:v>1.0501794911413578</c:v>
                </c:pt>
                <c:pt idx="1">
                  <c:v>1.0464036915616195</c:v>
                </c:pt>
                <c:pt idx="2">
                  <c:v>1.037731818532535</c:v>
                </c:pt>
                <c:pt idx="3">
                  <c:v>1.0091212912888481</c:v>
                </c:pt>
                <c:pt idx="4">
                  <c:v>1.0157916697698421</c:v>
                </c:pt>
                <c:pt idx="5">
                  <c:v>0.95875023785457669</c:v>
                </c:pt>
                <c:pt idx="6">
                  <c:v>0.92232779125193864</c:v>
                </c:pt>
                <c:pt idx="7">
                  <c:v>0.95342476943680576</c:v>
                </c:pt>
                <c:pt idx="8">
                  <c:v>0.96204947575471744</c:v>
                </c:pt>
                <c:pt idx="9">
                  <c:v>0.97617554535374829</c:v>
                </c:pt>
                <c:pt idx="10">
                  <c:v>1.0247152058970588</c:v>
                </c:pt>
                <c:pt idx="11">
                  <c:v>1.0433290121569514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AttrTrend!$N$200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AttrTrend!$N$201:$N$212</c:f>
              <c:numCache>
                <c:formatCode>0.00</c:formatCode>
                <c:ptCount val="12"/>
                <c:pt idx="0">
                  <c:v>1.0478471072971161</c:v>
                </c:pt>
                <c:pt idx="1">
                  <c:v>1.0155977419475586</c:v>
                </c:pt>
                <c:pt idx="2">
                  <c:v>1.0534685172043832</c:v>
                </c:pt>
                <c:pt idx="3">
                  <c:v>1.036730937309758</c:v>
                </c:pt>
                <c:pt idx="4">
                  <c:v>1.0172219054127565</c:v>
                </c:pt>
                <c:pt idx="5">
                  <c:v>0.94037229277338485</c:v>
                </c:pt>
                <c:pt idx="6">
                  <c:v>0.94125888349022335</c:v>
                </c:pt>
                <c:pt idx="7">
                  <c:v>0.95013234204818353</c:v>
                </c:pt>
                <c:pt idx="8">
                  <c:v>0.95546423595156182</c:v>
                </c:pt>
                <c:pt idx="9">
                  <c:v>0.97321632103734623</c:v>
                </c:pt>
                <c:pt idx="10">
                  <c:v>1.0251127248463434</c:v>
                </c:pt>
                <c:pt idx="11">
                  <c:v>1.0435769906813823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AttrTrend!$O$200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AttrTrend!$O$201:$O$212</c:f>
              <c:numCache>
                <c:formatCode>0.00</c:formatCode>
                <c:ptCount val="12"/>
                <c:pt idx="0">
                  <c:v>1.0415890778850008</c:v>
                </c:pt>
                <c:pt idx="1">
                  <c:v>1.0566395186461093</c:v>
                </c:pt>
                <c:pt idx="2">
                  <c:v>1.0448807391723687</c:v>
                </c:pt>
                <c:pt idx="3">
                  <c:v>1.013151768919351</c:v>
                </c:pt>
                <c:pt idx="4">
                  <c:v>1.0134789967735731</c:v>
                </c:pt>
                <c:pt idx="5">
                  <c:v>0.95788438561834832</c:v>
                </c:pt>
                <c:pt idx="6">
                  <c:v>0.92036669964800621</c:v>
                </c:pt>
                <c:pt idx="7">
                  <c:v>0.94865669009805365</c:v>
                </c:pt>
                <c:pt idx="8">
                  <c:v>0.95516772370750924</c:v>
                </c:pt>
                <c:pt idx="9">
                  <c:v>0.9838078397754666</c:v>
                </c:pt>
                <c:pt idx="10">
                  <c:v>1.0164595373160188</c:v>
                </c:pt>
                <c:pt idx="11">
                  <c:v>1.0479170224401939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AttrTrend!$P$200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AttrTrend!$P$201:$P$212</c:f>
              <c:numCache>
                <c:formatCode>0.00</c:formatCode>
                <c:ptCount val="12"/>
                <c:pt idx="0">
                  <c:v>1.0511483615344439</c:v>
                </c:pt>
                <c:pt idx="1">
                  <c:v>1.0734301177867505</c:v>
                </c:pt>
                <c:pt idx="2">
                  <c:v>1.0468604098162679</c:v>
                </c:pt>
                <c:pt idx="3">
                  <c:v>1.0125025143725088</c:v>
                </c:pt>
                <c:pt idx="4">
                  <c:v>1.0043676087662445</c:v>
                </c:pt>
                <c:pt idx="5">
                  <c:v>0.95253198702454389</c:v>
                </c:pt>
                <c:pt idx="6">
                  <c:v>0.92948044362236126</c:v>
                </c:pt>
                <c:pt idx="7">
                  <c:v>0.93700328865509952</c:v>
                </c:pt>
                <c:pt idx="8">
                  <c:v>0.94951706658572232</c:v>
                </c:pt>
                <c:pt idx="9">
                  <c:v>0.97867383938989794</c:v>
                </c:pt>
                <c:pt idx="10">
                  <c:v>1.0304599737659568</c:v>
                </c:pt>
                <c:pt idx="11">
                  <c:v>1.0340243886802039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AttrTrend!$Q$200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AttrTrend!$Q$201:$Q$212</c:f>
              <c:numCache>
                <c:formatCode>0.00</c:formatCode>
                <c:ptCount val="12"/>
                <c:pt idx="0">
                  <c:v>1.0644577087921665</c:v>
                </c:pt>
                <c:pt idx="1">
                  <c:v>1.047696901066953</c:v>
                </c:pt>
                <c:pt idx="2">
                  <c:v>1.0676647332707194</c:v>
                </c:pt>
                <c:pt idx="3">
                  <c:v>1.0106278036247589</c:v>
                </c:pt>
                <c:pt idx="4">
                  <c:v>1.0187821572783011</c:v>
                </c:pt>
                <c:pt idx="5">
                  <c:v>0.94489646363229762</c:v>
                </c:pt>
                <c:pt idx="6">
                  <c:v>0.92949019065744987</c:v>
                </c:pt>
                <c:pt idx="7">
                  <c:v>0.94185869404027867</c:v>
                </c:pt>
                <c:pt idx="8">
                  <c:v>0.9510742672579805</c:v>
                </c:pt>
                <c:pt idx="9">
                  <c:v>0.98704385951614682</c:v>
                </c:pt>
                <c:pt idx="10">
                  <c:v>1.0078557416070577</c:v>
                </c:pt>
                <c:pt idx="11">
                  <c:v>1.0285514792558925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AttrTrend!$R$200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AttrTrend!$R$201:$R$212</c:f>
              <c:numCache>
                <c:formatCode>0.00</c:formatCode>
                <c:ptCount val="12"/>
                <c:pt idx="0">
                  <c:v>1.0480215405044411</c:v>
                </c:pt>
                <c:pt idx="1">
                  <c:v>1.0464721459540594</c:v>
                </c:pt>
                <c:pt idx="2">
                  <c:v>1.0595618323094358</c:v>
                </c:pt>
                <c:pt idx="3">
                  <c:v>1.007632911371491</c:v>
                </c:pt>
                <c:pt idx="4">
                  <c:v>1.0208549291375004</c:v>
                </c:pt>
                <c:pt idx="5">
                  <c:v>0.94948807374476607</c:v>
                </c:pt>
                <c:pt idx="6">
                  <c:v>0.93604967634369696</c:v>
                </c:pt>
                <c:pt idx="7">
                  <c:v>0.93982917506941455</c:v>
                </c:pt>
                <c:pt idx="8">
                  <c:v>0.95626351152552169</c:v>
                </c:pt>
                <c:pt idx="9">
                  <c:v>0.97965499131302036</c:v>
                </c:pt>
                <c:pt idx="10">
                  <c:v>1.014677904243549</c:v>
                </c:pt>
                <c:pt idx="11">
                  <c:v>1.041493308483102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AttrTrend!$S$200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AttrTrend!$X$200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2"/>
          <c:order val="22"/>
          <c:tx>
            <c:strRef>
              <c:f>AttrTrend!$Y$200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AttrTrend!$Y$201:$Y$212</c:f>
              <c:numCache>
                <c:formatCode>0.00</c:formatCode>
                <c:ptCount val="12"/>
                <c:pt idx="0">
                  <c:v>1.0521717635454759</c:v>
                </c:pt>
                <c:pt idx="1">
                  <c:v>1.0476217377170314</c:v>
                </c:pt>
                <c:pt idx="2">
                  <c:v>1.0513919825708478</c:v>
                </c:pt>
                <c:pt idx="3">
                  <c:v>1.0208071893476121</c:v>
                </c:pt>
                <c:pt idx="4">
                  <c:v>1.0176405577490477</c:v>
                </c:pt>
                <c:pt idx="5">
                  <c:v>0.94666313850503092</c:v>
                </c:pt>
                <c:pt idx="6">
                  <c:v>0.92978776618401504</c:v>
                </c:pt>
                <c:pt idx="7">
                  <c:v>0.94370831336787497</c:v>
                </c:pt>
                <c:pt idx="8">
                  <c:v>0.95463155502186503</c:v>
                </c:pt>
                <c:pt idx="9">
                  <c:v>0.98061198553965401</c:v>
                </c:pt>
                <c:pt idx="10">
                  <c:v>1.0169617503081716</c:v>
                </c:pt>
                <c:pt idx="11">
                  <c:v>1.0380022601433734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AttrTrend!$AA$200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AttrTrend!$AA$201:$AA$212</c:f>
              <c:numCache>
                <c:formatCode>0.00</c:formatCode>
                <c:ptCount val="12"/>
                <c:pt idx="0">
                  <c:v>1.0374934187881562</c:v>
                </c:pt>
                <c:pt idx="1">
                  <c:v>1.0220599588860975</c:v>
                </c:pt>
                <c:pt idx="2">
                  <c:v>1.035923905165637</c:v>
                </c:pt>
                <c:pt idx="3">
                  <c:v>1.0020063853132766</c:v>
                </c:pt>
                <c:pt idx="4">
                  <c:v>1.0018674389459066</c:v>
                </c:pt>
                <c:pt idx="5">
                  <c:v>0.93127845181394409</c:v>
                </c:pt>
                <c:pt idx="6">
                  <c:v>0.91526012615797769</c:v>
                </c:pt>
                <c:pt idx="7">
                  <c:v>0.92782160535978997</c:v>
                </c:pt>
                <c:pt idx="8">
                  <c:v>0.94423508430999836</c:v>
                </c:pt>
                <c:pt idx="9">
                  <c:v>0.9659470681829998</c:v>
                </c:pt>
                <c:pt idx="10">
                  <c:v>1.0030415786592068</c:v>
                </c:pt>
                <c:pt idx="11">
                  <c:v>1.0201436736543759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AttrTrend!$AB$200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AttrTrend!$AB$201:$AB$212</c:f>
              <c:numCache>
                <c:formatCode>0.00</c:formatCode>
                <c:ptCount val="12"/>
                <c:pt idx="0">
                  <c:v>1.0668501083027957</c:v>
                </c:pt>
                <c:pt idx="1">
                  <c:v>1.0731835165479653</c:v>
                </c:pt>
                <c:pt idx="2">
                  <c:v>1.0668600599760585</c:v>
                </c:pt>
                <c:pt idx="3">
                  <c:v>1.0396079933819475</c:v>
                </c:pt>
                <c:pt idx="4">
                  <c:v>1.0334136765521889</c:v>
                </c:pt>
                <c:pt idx="5">
                  <c:v>0.96204782519611776</c:v>
                </c:pt>
                <c:pt idx="6">
                  <c:v>0.94431540621005239</c:v>
                </c:pt>
                <c:pt idx="7">
                  <c:v>0.95959502137595998</c:v>
                </c:pt>
                <c:pt idx="8">
                  <c:v>0.9650280257337317</c:v>
                </c:pt>
                <c:pt idx="9">
                  <c:v>0.99527690289630821</c:v>
                </c:pt>
                <c:pt idx="10">
                  <c:v>1.0308819219571363</c:v>
                </c:pt>
                <c:pt idx="11">
                  <c:v>1.0558608466323709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AttrTrend!$AC$200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AttrTrend!$AC$201:$AC$212</c:f>
              <c:numCache>
                <c:formatCode>0.00</c:formatCode>
                <c:ptCount val="12"/>
                <c:pt idx="0">
                  <c:v>1.0513886503907897</c:v>
                </c:pt>
                <c:pt idx="1">
                  <c:v>1.0476496316129991</c:v>
                </c:pt>
                <c:pt idx="2">
                  <c:v>1.0502436880673314</c:v>
                </c:pt>
                <c:pt idx="3">
                  <c:v>1.0198183309302309</c:v>
                </c:pt>
                <c:pt idx="4">
                  <c:v>1.0198824623701856</c:v>
                </c:pt>
                <c:pt idx="5">
                  <c:v>0.94800834264764722</c:v>
                </c:pt>
                <c:pt idx="6">
                  <c:v>0.92674365295329264</c:v>
                </c:pt>
                <c:pt idx="7">
                  <c:v>0.94560278244728402</c:v>
                </c:pt>
                <c:pt idx="8">
                  <c:v>0.95638120796616566</c:v>
                </c:pt>
                <c:pt idx="9">
                  <c:v>0.97922550463391755</c:v>
                </c:pt>
                <c:pt idx="10">
                  <c:v>1.0158685232408595</c:v>
                </c:pt>
                <c:pt idx="11">
                  <c:v>1.0391872227392958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61344"/>
        <c:axId val="47162880"/>
      </c:lineChart>
      <c:catAx>
        <c:axId val="47161344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47162880"/>
        <c:crosses val="autoZero"/>
        <c:auto val="1"/>
        <c:lblAlgn val="ctr"/>
        <c:lblOffset val="100"/>
        <c:noMultiLvlLbl val="0"/>
      </c:catAx>
      <c:valAx>
        <c:axId val="47162880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716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Sales</a:t>
            </a:r>
          </a:p>
        </c:rich>
      </c:tx>
      <c:layout>
        <c:manualLayout>
          <c:xMode val="edge"/>
          <c:yMode val="edge"/>
          <c:x val="0.4449530448602181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365885765827267E-2"/>
          <c:y val="7.2652907995302538E-2"/>
          <c:w val="0.87677165354330722"/>
          <c:h val="0.88119030575723489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4104704"/>
        <c:axId val="104102912"/>
      </c:barChart>
      <c:lineChart>
        <c:grouping val="standard"/>
        <c:varyColors val="0"/>
        <c:ser>
          <c:idx val="1"/>
          <c:order val="0"/>
          <c:tx>
            <c:strRef>
              <c:f>Calc!$CI$10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Calc!$CI$11:$CI$251</c:f>
              <c:numCache>
                <c:formatCode>#,##0_);[Red]\(#,##0\)</c:formatCode>
                <c:ptCount val="241"/>
                <c:pt idx="0">
                  <c:v>28983.707168771041</c:v>
                </c:pt>
                <c:pt idx="1">
                  <c:v>28919.619299122391</c:v>
                </c:pt>
                <c:pt idx="2">
                  <c:v>29021.198856424766</c:v>
                </c:pt>
                <c:pt idx="3">
                  <c:v>29215.109252500501</c:v>
                </c:pt>
                <c:pt idx="4">
                  <c:v>28918.948101539816</c:v>
                </c:pt>
                <c:pt idx="5">
                  <c:v>29073.256598299733</c:v>
                </c:pt>
                <c:pt idx="6">
                  <c:v>29141.372176968933</c:v>
                </c:pt>
                <c:pt idx="7">
                  <c:v>29255.64027524136</c:v>
                </c:pt>
                <c:pt idx="8">
                  <c:v>28934.19981714134</c:v>
                </c:pt>
                <c:pt idx="9">
                  <c:v>28674.172254005334</c:v>
                </c:pt>
                <c:pt idx="10">
                  <c:v>29344.610062900407</c:v>
                </c:pt>
                <c:pt idx="11">
                  <c:v>29297.697369638365</c:v>
                </c:pt>
                <c:pt idx="12">
                  <c:v>29050.078073812234</c:v>
                </c:pt>
                <c:pt idx="13">
                  <c:v>28932.82433177068</c:v>
                </c:pt>
                <c:pt idx="14">
                  <c:v>28212.259070777709</c:v>
                </c:pt>
                <c:pt idx="15">
                  <c:v>27923.564276076188</c:v>
                </c:pt>
                <c:pt idx="16">
                  <c:v>27849.667729663615</c:v>
                </c:pt>
                <c:pt idx="17">
                  <c:v>27808.438364533722</c:v>
                </c:pt>
                <c:pt idx="18">
                  <c:v>28223.641957894331</c:v>
                </c:pt>
                <c:pt idx="19">
                  <c:v>28159.261904973511</c:v>
                </c:pt>
                <c:pt idx="20">
                  <c:v>28750.367127810619</c:v>
                </c:pt>
                <c:pt idx="21">
                  <c:v>28445.757142174014</c:v>
                </c:pt>
                <c:pt idx="22">
                  <c:v>28524.104176434052</c:v>
                </c:pt>
                <c:pt idx="23">
                  <c:v>28996.287602403474</c:v>
                </c:pt>
                <c:pt idx="24">
                  <c:v>28345.620902638057</c:v>
                </c:pt>
                <c:pt idx="25">
                  <c:v>28940.564595716685</c:v>
                </c:pt>
                <c:pt idx="26">
                  <c:v>28475.107431791123</c:v>
                </c:pt>
                <c:pt idx="27">
                  <c:v>29217.567321560618</c:v>
                </c:pt>
                <c:pt idx="28">
                  <c:v>29178.34599275115</c:v>
                </c:pt>
                <c:pt idx="29">
                  <c:v>29145.367578944435</c:v>
                </c:pt>
                <c:pt idx="30">
                  <c:v>29592.188807598977</c:v>
                </c:pt>
                <c:pt idx="31">
                  <c:v>28481.959384659753</c:v>
                </c:pt>
                <c:pt idx="32">
                  <c:v>29160.944780607359</c:v>
                </c:pt>
                <c:pt idx="33">
                  <c:v>29454.590387753313</c:v>
                </c:pt>
                <c:pt idx="34">
                  <c:v>28997.119299216298</c:v>
                </c:pt>
                <c:pt idx="35">
                  <c:v>29436.733152974972</c:v>
                </c:pt>
                <c:pt idx="36">
                  <c:v>28890.762928998716</c:v>
                </c:pt>
                <c:pt idx="37">
                  <c:v>28767.131848155059</c:v>
                </c:pt>
                <c:pt idx="38">
                  <c:v>29224.283922878534</c:v>
                </c:pt>
                <c:pt idx="39">
                  <c:v>29217.483130198103</c:v>
                </c:pt>
                <c:pt idx="40">
                  <c:v>28990.242073127007</c:v>
                </c:pt>
                <c:pt idx="41">
                  <c:v>27847.68963492498</c:v>
                </c:pt>
                <c:pt idx="42">
                  <c:v>27738.568036833691</c:v>
                </c:pt>
                <c:pt idx="43">
                  <c:v>28231.362387107438</c:v>
                </c:pt>
                <c:pt idx="44">
                  <c:v>28155.179766521844</c:v>
                </c:pt>
                <c:pt idx="45">
                  <c:v>28632.411713029644</c:v>
                </c:pt>
                <c:pt idx="46">
                  <c:v>28099.611484379904</c:v>
                </c:pt>
                <c:pt idx="47">
                  <c:v>28499.146107222517</c:v>
                </c:pt>
                <c:pt idx="48">
                  <c:v>28589.2957978749</c:v>
                </c:pt>
                <c:pt idx="49">
                  <c:v>28416.609478087154</c:v>
                </c:pt>
                <c:pt idx="50">
                  <c:v>28446.534603251406</c:v>
                </c:pt>
                <c:pt idx="51">
                  <c:v>28763.835062400234</c:v>
                </c:pt>
                <c:pt idx="52">
                  <c:v>28728.403426105844</c:v>
                </c:pt>
                <c:pt idx="53">
                  <c:v>30442.34400526002</c:v>
                </c:pt>
                <c:pt idx="54">
                  <c:v>30413.006179557324</c:v>
                </c:pt>
                <c:pt idx="55">
                  <c:v>30349.222972934433</c:v>
                </c:pt>
                <c:pt idx="56">
                  <c:v>30622.397128292734</c:v>
                </c:pt>
                <c:pt idx="57">
                  <c:v>30534.580833577995</c:v>
                </c:pt>
                <c:pt idx="58">
                  <c:v>30400.787445552731</c:v>
                </c:pt>
                <c:pt idx="59">
                  <c:v>30722.307531294133</c:v>
                </c:pt>
                <c:pt idx="60">
                  <c:v>30921.075792485764</c:v>
                </c:pt>
                <c:pt idx="61">
                  <c:v>31012.948507280667</c:v>
                </c:pt>
                <c:pt idx="62">
                  <c:v>30827.840141727076</c:v>
                </c:pt>
                <c:pt idx="63">
                  <c:v>30760.983972251626</c:v>
                </c:pt>
                <c:pt idx="64">
                  <c:v>30371.510959853978</c:v>
                </c:pt>
                <c:pt idx="65">
                  <c:v>31213.412058072725</c:v>
                </c:pt>
                <c:pt idx="66">
                  <c:v>28187.653396921334</c:v>
                </c:pt>
                <c:pt idx="67">
                  <c:v>28124.213544612685</c:v>
                </c:pt>
                <c:pt idx="68">
                  <c:v>28422.600695189249</c:v>
                </c:pt>
                <c:pt idx="69">
                  <c:v>28669.477265178051</c:v>
                </c:pt>
                <c:pt idx="70">
                  <c:v>28355.564117747683</c:v>
                </c:pt>
                <c:pt idx="71">
                  <c:v>28643.663318469447</c:v>
                </c:pt>
                <c:pt idx="72">
                  <c:v>28432.750688510569</c:v>
                </c:pt>
                <c:pt idx="73">
                  <c:v>28793.283009707386</c:v>
                </c:pt>
                <c:pt idx="74">
                  <c:v>29795.400744412771</c:v>
                </c:pt>
                <c:pt idx="75">
                  <c:v>30156.437742157283</c:v>
                </c:pt>
                <c:pt idx="76">
                  <c:v>32237.911102623475</c:v>
                </c:pt>
                <c:pt idx="77">
                  <c:v>31972.641600106737</c:v>
                </c:pt>
                <c:pt idx="78">
                  <c:v>32031.452362883112</c:v>
                </c:pt>
                <c:pt idx="79">
                  <c:v>32521.193548610205</c:v>
                </c:pt>
                <c:pt idx="80">
                  <c:v>32493.027674033536</c:v>
                </c:pt>
                <c:pt idx="81">
                  <c:v>32533.080381629479</c:v>
                </c:pt>
                <c:pt idx="82">
                  <c:v>32728.643032437154</c:v>
                </c:pt>
                <c:pt idx="83">
                  <c:v>32566.504103737785</c:v>
                </c:pt>
                <c:pt idx="84">
                  <c:v>33069.288901674612</c:v>
                </c:pt>
                <c:pt idx="85">
                  <c:v>33138.656007573321</c:v>
                </c:pt>
                <c:pt idx="86">
                  <c:v>33848.730102115369</c:v>
                </c:pt>
                <c:pt idx="87">
                  <c:v>33996.082810549451</c:v>
                </c:pt>
                <c:pt idx="88">
                  <c:v>33756.237574841136</c:v>
                </c:pt>
                <c:pt idx="89">
                  <c:v>33443.663175519388</c:v>
                </c:pt>
                <c:pt idx="90">
                  <c:v>33545.514321977185</c:v>
                </c:pt>
                <c:pt idx="91">
                  <c:v>34069.412844583458</c:v>
                </c:pt>
                <c:pt idx="92">
                  <c:v>33715.645172334262</c:v>
                </c:pt>
                <c:pt idx="93">
                  <c:v>34344.10870507954</c:v>
                </c:pt>
                <c:pt idx="94">
                  <c:v>34251.589288620467</c:v>
                </c:pt>
                <c:pt idx="95">
                  <c:v>33849.442675634855</c:v>
                </c:pt>
                <c:pt idx="96">
                  <c:v>34622.124956335734</c:v>
                </c:pt>
                <c:pt idx="97">
                  <c:v>34259.6679040659</c:v>
                </c:pt>
                <c:pt idx="98">
                  <c:v>34042.769290543984</c:v>
                </c:pt>
                <c:pt idx="99">
                  <c:v>34963.285293560541</c:v>
                </c:pt>
                <c:pt idx="100">
                  <c:v>34497.906181883554</c:v>
                </c:pt>
                <c:pt idx="101">
                  <c:v>34035.003202996602</c:v>
                </c:pt>
                <c:pt idx="102">
                  <c:v>34725.579695393753</c:v>
                </c:pt>
                <c:pt idx="103">
                  <c:v>34203.292904854607</c:v>
                </c:pt>
                <c:pt idx="104">
                  <c:v>34802.391009334817</c:v>
                </c:pt>
                <c:pt idx="105">
                  <c:v>34481.899843158513</c:v>
                </c:pt>
                <c:pt idx="106">
                  <c:v>35146.224552790838</c:v>
                </c:pt>
                <c:pt idx="107">
                  <c:v>35555.087566751718</c:v>
                </c:pt>
                <c:pt idx="108">
                  <c:v>35838.764365177944</c:v>
                </c:pt>
                <c:pt idx="109">
                  <c:v>35223.261843111133</c:v>
                </c:pt>
                <c:pt idx="110">
                  <c:v>35485.257457269145</c:v>
                </c:pt>
                <c:pt idx="111">
                  <c:v>33570.705637823761</c:v>
                </c:pt>
                <c:pt idx="112">
                  <c:v>32394.421692201602</c:v>
                </c:pt>
                <c:pt idx="113">
                  <c:v>32596.550615715165</c:v>
                </c:pt>
                <c:pt idx="114">
                  <c:v>33409.336684043992</c:v>
                </c:pt>
                <c:pt idx="115">
                  <c:v>32991.325261595019</c:v>
                </c:pt>
                <c:pt idx="116">
                  <c:v>32538.865649418178</c:v>
                </c:pt>
                <c:pt idx="117">
                  <c:v>33422.647686615346</c:v>
                </c:pt>
                <c:pt idx="118">
                  <c:v>33202.052843000587</c:v>
                </c:pt>
                <c:pt idx="119">
                  <c:v>32679.232939022397</c:v>
                </c:pt>
                <c:pt idx="120">
                  <c:v>32896.360766859143</c:v>
                </c:pt>
                <c:pt idx="121">
                  <c:v>32914.835712353539</c:v>
                </c:pt>
                <c:pt idx="122">
                  <c:v>32494.139271677952</c:v>
                </c:pt>
                <c:pt idx="123">
                  <c:v>32628.735064593886</c:v>
                </c:pt>
                <c:pt idx="124">
                  <c:v>32754.908635484266</c:v>
                </c:pt>
                <c:pt idx="125">
                  <c:v>33345.334712468051</c:v>
                </c:pt>
                <c:pt idx="126">
                  <c:v>31734.149902134664</c:v>
                </c:pt>
                <c:pt idx="127">
                  <c:v>32217.899795293935</c:v>
                </c:pt>
                <c:pt idx="128">
                  <c:v>32169.354885555538</c:v>
                </c:pt>
                <c:pt idx="129">
                  <c:v>31882.07690388714</c:v>
                </c:pt>
                <c:pt idx="130">
                  <c:v>32221.88481555432</c:v>
                </c:pt>
                <c:pt idx="131">
                  <c:v>32206.462551031032</c:v>
                </c:pt>
                <c:pt idx="132">
                  <c:v>33008.066322056511</c:v>
                </c:pt>
                <c:pt idx="133">
                  <c:v>32126.012985682704</c:v>
                </c:pt>
                <c:pt idx="134">
                  <c:v>33173.322730428612</c:v>
                </c:pt>
                <c:pt idx="135">
                  <c:v>33711.281835293317</c:v>
                </c:pt>
                <c:pt idx="136">
                  <c:v>32987.136626110405</c:v>
                </c:pt>
                <c:pt idx="137">
                  <c:v>32892.086213292387</c:v>
                </c:pt>
                <c:pt idx="138">
                  <c:v>33563.335104203805</c:v>
                </c:pt>
                <c:pt idx="139">
                  <c:v>33274.705067921423</c:v>
                </c:pt>
                <c:pt idx="140">
                  <c:v>33111.859184632915</c:v>
                </c:pt>
                <c:pt idx="141">
                  <c:v>32772.727514014383</c:v>
                </c:pt>
                <c:pt idx="142">
                  <c:v>33236.003112963939</c:v>
                </c:pt>
                <c:pt idx="143">
                  <c:v>33215.47949633497</c:v>
                </c:pt>
                <c:pt idx="144">
                  <c:v>32759.683182665951</c:v>
                </c:pt>
                <c:pt idx="145">
                  <c:v>33371.682647280861</c:v>
                </c:pt>
                <c:pt idx="146">
                  <c:v>32365.197607080649</c:v>
                </c:pt>
                <c:pt idx="147">
                  <c:v>32405.80847380354</c:v>
                </c:pt>
                <c:pt idx="148">
                  <c:v>32327.925361462701</c:v>
                </c:pt>
                <c:pt idx="149">
                  <c:v>32955.95321918749</c:v>
                </c:pt>
                <c:pt idx="150">
                  <c:v>32280.565135071432</c:v>
                </c:pt>
                <c:pt idx="151">
                  <c:v>32678.222303953207</c:v>
                </c:pt>
                <c:pt idx="152">
                  <c:v>32558.398243286283</c:v>
                </c:pt>
                <c:pt idx="153">
                  <c:v>32754.223102706172</c:v>
                </c:pt>
                <c:pt idx="154">
                  <c:v>32581.876444923833</c:v>
                </c:pt>
                <c:pt idx="155">
                  <c:v>31513.238995355165</c:v>
                </c:pt>
                <c:pt idx="156">
                  <c:v>31164.137220573393</c:v>
                </c:pt>
                <c:pt idx="157">
                  <c:v>31977.026350967462</c:v>
                </c:pt>
                <c:pt idx="158">
                  <c:v>31063.160709903856</c:v>
                </c:pt>
                <c:pt idx="159">
                  <c:v>31042.38106037414</c:v>
                </c:pt>
                <c:pt idx="160">
                  <c:v>32465.135040458019</c:v>
                </c:pt>
                <c:pt idx="161">
                  <c:v>33229.701689440495</c:v>
                </c:pt>
                <c:pt idx="162">
                  <c:v>33075.866224761914</c:v>
                </c:pt>
                <c:pt idx="163">
                  <c:v>32767.691082027344</c:v>
                </c:pt>
                <c:pt idx="164">
                  <c:v>31528.281458374226</c:v>
                </c:pt>
                <c:pt idx="165">
                  <c:v>31759.538061568335</c:v>
                </c:pt>
                <c:pt idx="166">
                  <c:v>32215.237041695611</c:v>
                </c:pt>
                <c:pt idx="167">
                  <c:v>31754.105764943004</c:v>
                </c:pt>
                <c:pt idx="168">
                  <c:v>32291.261951433513</c:v>
                </c:pt>
                <c:pt idx="169">
                  <c:v>31935.592408670123</c:v>
                </c:pt>
                <c:pt idx="170">
                  <c:v>34467.807259049536</c:v>
                </c:pt>
                <c:pt idx="171">
                  <c:v>33682.152575233551</c:v>
                </c:pt>
                <c:pt idx="172">
                  <c:v>33853.040327298149</c:v>
                </c:pt>
                <c:pt idx="173">
                  <c:v>33857.22011666969</c:v>
                </c:pt>
                <c:pt idx="174">
                  <c:v>33944.104496481581</c:v>
                </c:pt>
                <c:pt idx="175">
                  <c:v>33772.828517838825</c:v>
                </c:pt>
                <c:pt idx="176">
                  <c:v>33738.298821167984</c:v>
                </c:pt>
                <c:pt idx="177">
                  <c:v>34191.003960663285</c:v>
                </c:pt>
                <c:pt idx="178">
                  <c:v>33604.371032112525</c:v>
                </c:pt>
                <c:pt idx="179">
                  <c:v>33658.15666190131</c:v>
                </c:pt>
                <c:pt idx="180">
                  <c:v>33201.471984092044</c:v>
                </c:pt>
                <c:pt idx="181">
                  <c:v>33282.487970791575</c:v>
                </c:pt>
                <c:pt idx="182">
                  <c:v>33537.815184136511</c:v>
                </c:pt>
                <c:pt idx="183">
                  <c:v>32926.126621703574</c:v>
                </c:pt>
                <c:pt idx="184">
                  <c:v>33259.068504286508</c:v>
                </c:pt>
                <c:pt idx="185">
                  <c:v>33356.94667529688</c:v>
                </c:pt>
                <c:pt idx="186">
                  <c:v>32223.304166435733</c:v>
                </c:pt>
                <c:pt idx="187">
                  <c:v>31792.923238304669</c:v>
                </c:pt>
                <c:pt idx="188">
                  <c:v>32028.339688634984</c:v>
                </c:pt>
                <c:pt idx="189">
                  <c:v>32066.008118232006</c:v>
                </c:pt>
                <c:pt idx="190">
                  <c:v>31994.12222437506</c:v>
                </c:pt>
                <c:pt idx="191">
                  <c:v>32256.233007762647</c:v>
                </c:pt>
                <c:pt idx="192">
                  <c:v>32757.814213812682</c:v>
                </c:pt>
                <c:pt idx="193">
                  <c:v>32840.833838054408</c:v>
                </c:pt>
                <c:pt idx="194">
                  <c:v>32754.777362154968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Calc!$CQ$10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Calc!$CQ$11:$CQ$251</c:f>
              <c:numCache>
                <c:formatCode>#,##0_);[Red]\(#,##0\)</c:formatCode>
                <c:ptCount val="241"/>
                <c:pt idx="0">
                  <c:v>29070</c:v>
                </c:pt>
                <c:pt idx="1">
                  <c:v>29070</c:v>
                </c:pt>
                <c:pt idx="2">
                  <c:v>29070</c:v>
                </c:pt>
                <c:pt idx="3">
                  <c:v>29070</c:v>
                </c:pt>
                <c:pt idx="4">
                  <c:v>29070</c:v>
                </c:pt>
                <c:pt idx="5">
                  <c:v>29070</c:v>
                </c:pt>
                <c:pt idx="6">
                  <c:v>29070</c:v>
                </c:pt>
                <c:pt idx="7">
                  <c:v>29070</c:v>
                </c:pt>
                <c:pt idx="8">
                  <c:v>29070</c:v>
                </c:pt>
                <c:pt idx="9">
                  <c:v>29070</c:v>
                </c:pt>
                <c:pt idx="10">
                  <c:v>29070</c:v>
                </c:pt>
                <c:pt idx="11">
                  <c:v>29070</c:v>
                </c:pt>
                <c:pt idx="12">
                  <c:v>29070</c:v>
                </c:pt>
                <c:pt idx="13">
                  <c:v>29070</c:v>
                </c:pt>
                <c:pt idx="14">
                  <c:v>27907.200000000001</c:v>
                </c:pt>
                <c:pt idx="15">
                  <c:v>27907.200000000001</c:v>
                </c:pt>
                <c:pt idx="16">
                  <c:v>27907.200000000001</c:v>
                </c:pt>
                <c:pt idx="17">
                  <c:v>27907.200000000001</c:v>
                </c:pt>
                <c:pt idx="18">
                  <c:v>28186.272000000001</c:v>
                </c:pt>
                <c:pt idx="19">
                  <c:v>28186.272000000001</c:v>
                </c:pt>
                <c:pt idx="20">
                  <c:v>28609.066079999997</c:v>
                </c:pt>
                <c:pt idx="21">
                  <c:v>28609.066079999997</c:v>
                </c:pt>
                <c:pt idx="22">
                  <c:v>28609.066079999997</c:v>
                </c:pt>
                <c:pt idx="23">
                  <c:v>28609.066079999997</c:v>
                </c:pt>
                <c:pt idx="24">
                  <c:v>28609.066079999997</c:v>
                </c:pt>
                <c:pt idx="25">
                  <c:v>28609.066079999997</c:v>
                </c:pt>
                <c:pt idx="26">
                  <c:v>28609.066079999997</c:v>
                </c:pt>
                <c:pt idx="27">
                  <c:v>29181.247401599998</c:v>
                </c:pt>
                <c:pt idx="28">
                  <c:v>29181.247401599998</c:v>
                </c:pt>
                <c:pt idx="29">
                  <c:v>29181.247401599998</c:v>
                </c:pt>
                <c:pt idx="30">
                  <c:v>29181.247401599998</c:v>
                </c:pt>
                <c:pt idx="31">
                  <c:v>29181.247401599998</c:v>
                </c:pt>
                <c:pt idx="32">
                  <c:v>29181.247401599998</c:v>
                </c:pt>
                <c:pt idx="33">
                  <c:v>29181.247401599998</c:v>
                </c:pt>
                <c:pt idx="34">
                  <c:v>29181.247401599998</c:v>
                </c:pt>
                <c:pt idx="35">
                  <c:v>29181.247401599998</c:v>
                </c:pt>
                <c:pt idx="36">
                  <c:v>29035.341164591999</c:v>
                </c:pt>
                <c:pt idx="37">
                  <c:v>29035.341164591999</c:v>
                </c:pt>
                <c:pt idx="38">
                  <c:v>29035.341164591999</c:v>
                </c:pt>
                <c:pt idx="39">
                  <c:v>29035.341164591999</c:v>
                </c:pt>
                <c:pt idx="40">
                  <c:v>29035.341164591999</c:v>
                </c:pt>
                <c:pt idx="41">
                  <c:v>27873.927518008317</c:v>
                </c:pt>
                <c:pt idx="42">
                  <c:v>27873.927518008317</c:v>
                </c:pt>
                <c:pt idx="43">
                  <c:v>28208.414648224418</c:v>
                </c:pt>
                <c:pt idx="44">
                  <c:v>28255.428672638125</c:v>
                </c:pt>
                <c:pt idx="45">
                  <c:v>28302.521053759188</c:v>
                </c:pt>
                <c:pt idx="46">
                  <c:v>28349.691922182123</c:v>
                </c:pt>
                <c:pt idx="47">
                  <c:v>28396.941408719093</c:v>
                </c:pt>
                <c:pt idx="48">
                  <c:v>28444.26964440029</c:v>
                </c:pt>
                <c:pt idx="49">
                  <c:v>28491.676760474293</c:v>
                </c:pt>
                <c:pt idx="50">
                  <c:v>28539.162888408417</c:v>
                </c:pt>
                <c:pt idx="51">
                  <c:v>28586.728159889099</c:v>
                </c:pt>
                <c:pt idx="52">
                  <c:v>28634.372706822247</c:v>
                </c:pt>
                <c:pt idx="53">
                  <c:v>30403.022461013636</c:v>
                </c:pt>
                <c:pt idx="54">
                  <c:v>30428.358313064477</c:v>
                </c:pt>
                <c:pt idx="55">
                  <c:v>30453.715278325362</c:v>
                </c:pt>
                <c:pt idx="56">
                  <c:v>30479.093374390632</c:v>
                </c:pt>
                <c:pt idx="57">
                  <c:v>30504.492618869288</c:v>
                </c:pt>
                <c:pt idx="58">
                  <c:v>30529.91302938501</c:v>
                </c:pt>
                <c:pt idx="59">
                  <c:v>30860.908169811923</c:v>
                </c:pt>
                <c:pt idx="60">
                  <c:v>30860.908169811923</c:v>
                </c:pt>
                <c:pt idx="61">
                  <c:v>30860.908169811923</c:v>
                </c:pt>
                <c:pt idx="62">
                  <c:v>30860.908169811923</c:v>
                </c:pt>
                <c:pt idx="63">
                  <c:v>30860.908169811923</c:v>
                </c:pt>
                <c:pt idx="64">
                  <c:v>30860.908169811923</c:v>
                </c:pt>
                <c:pt idx="65">
                  <c:v>30860.908169811923</c:v>
                </c:pt>
                <c:pt idx="66">
                  <c:v>28392.03551622697</c:v>
                </c:pt>
                <c:pt idx="67">
                  <c:v>28415.695545823823</c:v>
                </c:pt>
                <c:pt idx="68">
                  <c:v>28439.375292112007</c:v>
                </c:pt>
                <c:pt idx="69">
                  <c:v>28463.074771522097</c:v>
                </c:pt>
                <c:pt idx="70">
                  <c:v>28486.794000498361</c:v>
                </c:pt>
                <c:pt idx="71">
                  <c:v>28510.532995498776</c:v>
                </c:pt>
                <c:pt idx="72">
                  <c:v>28534.29177299502</c:v>
                </c:pt>
                <c:pt idx="73">
                  <c:v>28558.070349472513</c:v>
                </c:pt>
                <c:pt idx="74">
                  <c:v>30010.962178501926</c:v>
                </c:pt>
                <c:pt idx="75">
                  <c:v>30035.971313650676</c:v>
                </c:pt>
                <c:pt idx="76">
                  <c:v>31957.522578441476</c:v>
                </c:pt>
                <c:pt idx="77">
                  <c:v>32077.363288110628</c:v>
                </c:pt>
                <c:pt idx="78">
                  <c:v>32197.653400441039</c:v>
                </c:pt>
                <c:pt idx="79">
                  <c:v>32318.394600692689</c:v>
                </c:pt>
                <c:pt idx="80">
                  <c:v>32439.588580445285</c:v>
                </c:pt>
                <c:pt idx="81">
                  <c:v>32561.237037621951</c:v>
                </c:pt>
                <c:pt idx="82">
                  <c:v>32683.341676513031</c:v>
                </c:pt>
                <c:pt idx="83">
                  <c:v>32805.904207799955</c:v>
                </c:pt>
                <c:pt idx="84">
                  <c:v>32928.926348579203</c:v>
                </c:pt>
                <c:pt idx="85">
                  <c:v>33052.409822386369</c:v>
                </c:pt>
                <c:pt idx="86">
                  <c:v>33839.883486404724</c:v>
                </c:pt>
                <c:pt idx="87">
                  <c:v>33966.783049478741</c:v>
                </c:pt>
                <c:pt idx="88">
                  <c:v>33425.645574425762</c:v>
                </c:pt>
                <c:pt idx="89">
                  <c:v>33550.991745329855</c:v>
                </c:pt>
                <c:pt idx="90">
                  <c:v>33676.807964374842</c:v>
                </c:pt>
                <c:pt idx="91">
                  <c:v>33803.095994241245</c:v>
                </c:pt>
                <c:pt idx="92">
                  <c:v>33929.857604219644</c:v>
                </c:pt>
                <c:pt idx="93">
                  <c:v>34057.094570235466</c:v>
                </c:pt>
                <c:pt idx="94">
                  <c:v>34184.808674873842</c:v>
                </c:pt>
                <c:pt idx="95">
                  <c:v>34227.539685717435</c:v>
                </c:pt>
                <c:pt idx="96">
                  <c:v>34270.324110324582</c:v>
                </c:pt>
                <c:pt idx="97">
                  <c:v>34313.162015462483</c:v>
                </c:pt>
                <c:pt idx="98">
                  <c:v>34356.053467981808</c:v>
                </c:pt>
                <c:pt idx="99">
                  <c:v>34398.998534816783</c:v>
                </c:pt>
                <c:pt idx="100">
                  <c:v>34441.9972829853</c:v>
                </c:pt>
                <c:pt idx="101">
                  <c:v>34485.049779589033</c:v>
                </c:pt>
                <c:pt idx="102">
                  <c:v>34528.156091813522</c:v>
                </c:pt>
                <c:pt idx="103">
                  <c:v>34571.31628692829</c:v>
                </c:pt>
                <c:pt idx="104">
                  <c:v>34614.530432286949</c:v>
                </c:pt>
                <c:pt idx="105">
                  <c:v>34657.798595327309</c:v>
                </c:pt>
                <c:pt idx="106">
                  <c:v>35359.792305875671</c:v>
                </c:pt>
                <c:pt idx="107">
                  <c:v>35368.632253952142</c:v>
                </c:pt>
                <c:pt idx="108">
                  <c:v>35377.474412015632</c:v>
                </c:pt>
                <c:pt idx="109">
                  <c:v>35386.31878061864</c:v>
                </c:pt>
                <c:pt idx="110">
                  <c:v>35395.165360313797</c:v>
                </c:pt>
                <c:pt idx="111">
                  <c:v>32925.733161038108</c:v>
                </c:pt>
                <c:pt idx="112">
                  <c:v>32933.964594328369</c:v>
                </c:pt>
                <c:pt idx="113">
                  <c:v>32942.19808547695</c:v>
                </c:pt>
                <c:pt idx="114">
                  <c:v>32950.43363499832</c:v>
                </c:pt>
                <c:pt idx="115">
                  <c:v>32958.671243407072</c:v>
                </c:pt>
                <c:pt idx="116">
                  <c:v>32966.910911217929</c:v>
                </c:pt>
                <c:pt idx="117">
                  <c:v>32975.152638945736</c:v>
                </c:pt>
                <c:pt idx="118">
                  <c:v>32983.396427105472</c:v>
                </c:pt>
                <c:pt idx="119">
                  <c:v>32991.642276212253</c:v>
                </c:pt>
                <c:pt idx="120">
                  <c:v>32999.890186781311</c:v>
                </c:pt>
                <c:pt idx="121">
                  <c:v>33008.14015932801</c:v>
                </c:pt>
                <c:pt idx="122">
                  <c:v>33016.392194367843</c:v>
                </c:pt>
                <c:pt idx="123">
                  <c:v>33024.646292416437</c:v>
                </c:pt>
                <c:pt idx="124">
                  <c:v>33032.902453989547</c:v>
                </c:pt>
                <c:pt idx="125">
                  <c:v>33041.160679603046</c:v>
                </c:pt>
                <c:pt idx="126">
                  <c:v>32057.938340679764</c:v>
                </c:pt>
                <c:pt idx="127">
                  <c:v>32065.952825264936</c:v>
                </c:pt>
                <c:pt idx="128">
                  <c:v>32073.969313471254</c:v>
                </c:pt>
                <c:pt idx="129">
                  <c:v>32081.987805799625</c:v>
                </c:pt>
                <c:pt idx="130">
                  <c:v>32090.008302751077</c:v>
                </c:pt>
                <c:pt idx="131">
                  <c:v>32098.030804826769</c:v>
                </c:pt>
                <c:pt idx="132">
                  <c:v>33099.026095389672</c:v>
                </c:pt>
                <c:pt idx="133">
                  <c:v>33107.300851913526</c:v>
                </c:pt>
                <c:pt idx="134">
                  <c:v>33115.577677126508</c:v>
                </c:pt>
                <c:pt idx="135">
                  <c:v>33123.856571545795</c:v>
                </c:pt>
                <c:pt idx="136">
                  <c:v>33132.137535688686</c:v>
                </c:pt>
                <c:pt idx="137">
                  <c:v>33140.420570072609</c:v>
                </c:pt>
                <c:pt idx="138">
                  <c:v>33148.705675215133</c:v>
                </c:pt>
                <c:pt idx="139">
                  <c:v>33156.992851633942</c:v>
                </c:pt>
                <c:pt idx="140">
                  <c:v>33165.282099846852</c:v>
                </c:pt>
                <c:pt idx="141">
                  <c:v>33007.70555326996</c:v>
                </c:pt>
                <c:pt idx="142">
                  <c:v>33015.957479658282</c:v>
                </c:pt>
                <c:pt idx="143">
                  <c:v>33024.211469028196</c:v>
                </c:pt>
                <c:pt idx="144">
                  <c:v>33032.467521895458</c:v>
                </c:pt>
                <c:pt idx="145">
                  <c:v>33040.725638775933</c:v>
                </c:pt>
                <c:pt idx="146">
                  <c:v>32553.251032882847</c:v>
                </c:pt>
                <c:pt idx="147">
                  <c:v>32561.38934564107</c:v>
                </c:pt>
                <c:pt idx="148">
                  <c:v>32569.529692977481</c:v>
                </c:pt>
                <c:pt idx="149">
                  <c:v>32577.672075400729</c:v>
                </c:pt>
                <c:pt idx="150">
                  <c:v>32585.816493419581</c:v>
                </c:pt>
                <c:pt idx="151">
                  <c:v>32593.962947542939</c:v>
                </c:pt>
                <c:pt idx="152">
                  <c:v>32602.111438279826</c:v>
                </c:pt>
                <c:pt idx="153">
                  <c:v>32610.261966139398</c:v>
                </c:pt>
                <c:pt idx="154">
                  <c:v>32618.414531630937</c:v>
                </c:pt>
                <c:pt idx="155">
                  <c:v>31158.373524176972</c:v>
                </c:pt>
                <c:pt idx="156">
                  <c:v>31184.338835447117</c:v>
                </c:pt>
                <c:pt idx="157">
                  <c:v>31210.325784476652</c:v>
                </c:pt>
                <c:pt idx="158">
                  <c:v>31236.334389297048</c:v>
                </c:pt>
                <c:pt idx="159">
                  <c:v>31262.364667954793</c:v>
                </c:pt>
                <c:pt idx="160">
                  <c:v>33009.279553629545</c:v>
                </c:pt>
                <c:pt idx="161">
                  <c:v>33036.787286590901</c:v>
                </c:pt>
                <c:pt idx="162">
                  <c:v>33064.31794266306</c:v>
                </c:pt>
                <c:pt idx="163">
                  <c:v>33091.87154094861</c:v>
                </c:pt>
                <c:pt idx="164">
                  <c:v>31794.670176543419</c:v>
                </c:pt>
                <c:pt idx="165">
                  <c:v>31821.165735023867</c:v>
                </c:pt>
                <c:pt idx="166">
                  <c:v>31847.683373136384</c:v>
                </c:pt>
                <c:pt idx="167">
                  <c:v>31874.223109280661</c:v>
                </c:pt>
                <c:pt idx="168">
                  <c:v>31900.784961871726</c:v>
                </c:pt>
                <c:pt idx="169">
                  <c:v>31927.368949339951</c:v>
                </c:pt>
                <c:pt idx="170">
                  <c:v>33871.213595538931</c:v>
                </c:pt>
                <c:pt idx="171">
                  <c:v>33871.213595538931</c:v>
                </c:pt>
                <c:pt idx="172">
                  <c:v>33871.213595538931</c:v>
                </c:pt>
                <c:pt idx="173">
                  <c:v>33871.213595538931</c:v>
                </c:pt>
                <c:pt idx="174">
                  <c:v>33871.213595538931</c:v>
                </c:pt>
                <c:pt idx="175">
                  <c:v>33871.213595538931</c:v>
                </c:pt>
                <c:pt idx="176">
                  <c:v>33871.213595538931</c:v>
                </c:pt>
                <c:pt idx="177">
                  <c:v>33871.213595538931</c:v>
                </c:pt>
                <c:pt idx="178">
                  <c:v>33871.213595538931</c:v>
                </c:pt>
                <c:pt idx="179">
                  <c:v>33871.213595538931</c:v>
                </c:pt>
                <c:pt idx="180">
                  <c:v>33261.531750819231</c:v>
                </c:pt>
                <c:pt idx="181">
                  <c:v>33261.531750819231</c:v>
                </c:pt>
                <c:pt idx="182">
                  <c:v>33261.531750819231</c:v>
                </c:pt>
                <c:pt idx="183">
                  <c:v>33261.531750819231</c:v>
                </c:pt>
                <c:pt idx="184">
                  <c:v>33261.531750819231</c:v>
                </c:pt>
                <c:pt idx="185">
                  <c:v>33261.531750819231</c:v>
                </c:pt>
                <c:pt idx="186">
                  <c:v>31931.07048078646</c:v>
                </c:pt>
                <c:pt idx="187">
                  <c:v>31957.679706187111</c:v>
                </c:pt>
                <c:pt idx="188">
                  <c:v>31984.311105942263</c:v>
                </c:pt>
                <c:pt idx="189">
                  <c:v>32010.964698530544</c:v>
                </c:pt>
                <c:pt idx="190">
                  <c:v>32037.640502445982</c:v>
                </c:pt>
                <c:pt idx="191">
                  <c:v>32064.338536198018</c:v>
                </c:pt>
                <c:pt idx="192">
                  <c:v>32732.879994677744</c:v>
                </c:pt>
                <c:pt idx="193">
                  <c:v>32760.157394673304</c:v>
                </c:pt>
                <c:pt idx="194">
                  <c:v>32787.457525835533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1008"/>
        <c:axId val="104100992"/>
      </c:lineChart>
      <c:dateAx>
        <c:axId val="104091008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410099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04100992"/>
        <c:scaling>
          <c:orientation val="minMax"/>
          <c:max val="35000"/>
          <c:min val="30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04091008"/>
        <c:crosses val="autoZero"/>
        <c:crossBetween val="midCat"/>
      </c:valAx>
      <c:valAx>
        <c:axId val="10410291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104104704"/>
        <c:crosses val="max"/>
        <c:crossBetween val="between"/>
      </c:valAx>
      <c:dateAx>
        <c:axId val="10410470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04102912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Seasonally-Adjusted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51544518473657E-2"/>
          <c:y val="0.11060711746636438"/>
          <c:w val="0.85218759790304721"/>
          <c:h val="0.84205421937249325"/>
        </c:manualLayout>
      </c:layout>
      <c:areaChart>
        <c:grouping val="stacked"/>
        <c:varyColors val="0"/>
        <c:ser>
          <c:idx val="1"/>
          <c:order val="1"/>
          <c:tx>
            <c:strRef>
              <c:f>Calc!$DF$10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Calc!$DB$11:$DB$251</c:f>
              <c:numCache>
                <c:formatCode>#,##0_);[Red]\(#,##0\)</c:formatCode>
                <c:ptCount val="241"/>
                <c:pt idx="0">
                  <c:v>28983.707168771041</c:v>
                </c:pt>
                <c:pt idx="1">
                  <c:v>28919.619299122391</c:v>
                </c:pt>
                <c:pt idx="2">
                  <c:v>29021.198856424766</c:v>
                </c:pt>
                <c:pt idx="3">
                  <c:v>29215.109252500501</c:v>
                </c:pt>
                <c:pt idx="4">
                  <c:v>28918.948101539816</c:v>
                </c:pt>
                <c:pt idx="5">
                  <c:v>29073.256598299733</c:v>
                </c:pt>
                <c:pt idx="6">
                  <c:v>29141.372176968933</c:v>
                </c:pt>
                <c:pt idx="7">
                  <c:v>29255.64027524136</c:v>
                </c:pt>
                <c:pt idx="8">
                  <c:v>28934.19981714134</c:v>
                </c:pt>
                <c:pt idx="9">
                  <c:v>28674.172254005334</c:v>
                </c:pt>
                <c:pt idx="10">
                  <c:v>29344.610062900407</c:v>
                </c:pt>
                <c:pt idx="11">
                  <c:v>29297.697369638365</c:v>
                </c:pt>
                <c:pt idx="12">
                  <c:v>29050.078073812234</c:v>
                </c:pt>
                <c:pt idx="13">
                  <c:v>28932.82433177068</c:v>
                </c:pt>
                <c:pt idx="14">
                  <c:v>28212.259070777709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29145.367578944435</c:v>
                </c:pt>
                <c:pt idx="30">
                  <c:v>29592.188807598977</c:v>
                </c:pt>
                <c:pt idx="31">
                  <c:v>28481.959384659753</c:v>
                </c:pt>
                <c:pt idx="32">
                  <c:v>29160.944780607359</c:v>
                </c:pt>
                <c:pt idx="33">
                  <c:v>29454.590387753313</c:v>
                </c:pt>
                <c:pt idx="34">
                  <c:v>28997.119299216298</c:v>
                </c:pt>
                <c:pt idx="35">
                  <c:v>29436.733152974972</c:v>
                </c:pt>
                <c:pt idx="36">
                  <c:v>28890.762928998716</c:v>
                </c:pt>
                <c:pt idx="37">
                  <c:v>28767.131848155059</c:v>
                </c:pt>
                <c:pt idx="38">
                  <c:v>29224.283922878534</c:v>
                </c:pt>
                <c:pt idx="39">
                  <c:v>29217.483130198103</c:v>
                </c:pt>
                <c:pt idx="40">
                  <c:v>28990.242073127007</c:v>
                </c:pt>
                <c:pt idx="41">
                  <c:v>27847.68963492498</c:v>
                </c:pt>
                <c:pt idx="42">
                  <c:v>27738.568036833691</c:v>
                </c:pt>
                <c:pt idx="43">
                  <c:v>27755.646264286133</c:v>
                </c:pt>
                <c:pt idx="44">
                  <c:v>28155.179766521844</c:v>
                </c:pt>
                <c:pt idx="45">
                  <c:v>28632.411713029644</c:v>
                </c:pt>
                <c:pt idx="46">
                  <c:v>28099.611484379904</c:v>
                </c:pt>
                <c:pt idx="47">
                  <c:v>28499.146107222517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30371.510959853978</c:v>
                </c:pt>
                <c:pt idx="65">
                  <c:v>31213.412058072725</c:v>
                </c:pt>
                <c:pt idx="66">
                  <c:v>28187.653396921334</c:v>
                </c:pt>
                <c:pt idx="67">
                  <c:v>28124.213544612685</c:v>
                </c:pt>
                <c:pt idx="68">
                  <c:v>28422.600695189249</c:v>
                </c:pt>
                <c:pt idx="69">
                  <c:v>28669.477265178051</c:v>
                </c:pt>
                <c:pt idx="70">
                  <c:v>28355.564117747683</c:v>
                </c:pt>
                <c:pt idx="71">
                  <c:v>28643.663318469447</c:v>
                </c:pt>
                <c:pt idx="72">
                  <c:v>28432.750688510569</c:v>
                </c:pt>
                <c:pt idx="73">
                  <c:v>28793.283009707386</c:v>
                </c:pt>
                <c:pt idx="74">
                  <c:v>29795.400744412771</c:v>
                </c:pt>
                <c:pt idx="75">
                  <c:v>30156.437742157283</c:v>
                </c:pt>
                <c:pt idx="76">
                  <c:v>32237.911102623475</c:v>
                </c:pt>
                <c:pt idx="77">
                  <c:v>31972.641600106737</c:v>
                </c:pt>
                <c:pt idx="78">
                  <c:v>32031.452362883112</c:v>
                </c:pt>
                <c:pt idx="79">
                  <c:v>32521.193548610205</c:v>
                </c:pt>
                <c:pt idx="80">
                  <c:v>32493.027674033536</c:v>
                </c:pt>
                <c:pt idx="81">
                  <c:v>32533.080381629479</c:v>
                </c:pt>
                <c:pt idx="82">
                  <c:v>32728.643032437154</c:v>
                </c:pt>
                <c:pt idx="83">
                  <c:v>32566.504103737785</c:v>
                </c:pt>
                <c:pt idx="84">
                  <c:v>33069.288901674612</c:v>
                </c:pt>
                <c:pt idx="85">
                  <c:v>33138.656007573321</c:v>
                </c:pt>
                <c:pt idx="86">
                  <c:v>33848.730102115369</c:v>
                </c:pt>
                <c:pt idx="87">
                  <c:v>33996.082810549451</c:v>
                </c:pt>
                <c:pt idx="88">
                  <c:v>33756.237574841136</c:v>
                </c:pt>
                <c:pt idx="89">
                  <c:v>33443.663175519388</c:v>
                </c:pt>
                <c:pt idx="90">
                  <c:v>33545.514321977185</c:v>
                </c:pt>
                <c:pt idx="91">
                  <c:v>34069.412844583458</c:v>
                </c:pt>
                <c:pt idx="92">
                  <c:v>33715.645172334262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32494.139271677952</c:v>
                </c:pt>
                <c:pt idx="123">
                  <c:v>32628.735064593886</c:v>
                </c:pt>
                <c:pt idx="124">
                  <c:v>32754.908635484266</c:v>
                </c:pt>
                <c:pt idx="125">
                  <c:v>33345.334712468051</c:v>
                </c:pt>
                <c:pt idx="126">
                  <c:v>31734.149902134664</c:v>
                </c:pt>
                <c:pt idx="127">
                  <c:v>32217.899795293935</c:v>
                </c:pt>
                <c:pt idx="128">
                  <c:v>32169.354885555538</c:v>
                </c:pt>
                <c:pt idx="129">
                  <c:v>31882.07690388714</c:v>
                </c:pt>
                <c:pt idx="130">
                  <c:v>32221.88481555432</c:v>
                </c:pt>
                <c:pt idx="131">
                  <c:v>32206.462551031032</c:v>
                </c:pt>
                <c:pt idx="132">
                  <c:v>33008.066322056511</c:v>
                </c:pt>
                <c:pt idx="133">
                  <c:v>32126.012985682704</c:v>
                </c:pt>
                <c:pt idx="134">
                  <c:v>33173.322730428612</c:v>
                </c:pt>
                <c:pt idx="135">
                  <c:v>33711.281835293317</c:v>
                </c:pt>
                <c:pt idx="136">
                  <c:v>32987.136626110405</c:v>
                </c:pt>
                <c:pt idx="137">
                  <c:v>32892.086213292387</c:v>
                </c:pt>
                <c:pt idx="138">
                  <c:v>33563.335104203805</c:v>
                </c:pt>
                <c:pt idx="139">
                  <c:v>33274.705067921423</c:v>
                </c:pt>
                <c:pt idx="140">
                  <c:v>33111.859184632915</c:v>
                </c:pt>
                <c:pt idx="141">
                  <c:v>32772.727514014383</c:v>
                </c:pt>
                <c:pt idx="142">
                  <c:v>33236.003112963939</c:v>
                </c:pt>
                <c:pt idx="143">
                  <c:v>33215.47949633497</c:v>
                </c:pt>
                <c:pt idx="144">
                  <c:v>32759.683182665951</c:v>
                </c:pt>
                <c:pt idx="145">
                  <c:v>33371.682647280861</c:v>
                </c:pt>
                <c:pt idx="146">
                  <c:v>32365.197607080649</c:v>
                </c:pt>
                <c:pt idx="147">
                  <c:v>32405.80847380354</c:v>
                </c:pt>
                <c:pt idx="148">
                  <c:v>32327.925361462701</c:v>
                </c:pt>
                <c:pt idx="149">
                  <c:v>32847.691162386873</c:v>
                </c:pt>
                <c:pt idx="150">
                  <c:v>32280.565135071432</c:v>
                </c:pt>
                <c:pt idx="151">
                  <c:v>32678.222303953207</c:v>
                </c:pt>
                <c:pt idx="152">
                  <c:v>32558.398243286283</c:v>
                </c:pt>
                <c:pt idx="153">
                  <c:v>32754.223102706172</c:v>
                </c:pt>
                <c:pt idx="154">
                  <c:v>32581.876444923833</c:v>
                </c:pt>
                <c:pt idx="155">
                  <c:v>31513.238995355165</c:v>
                </c:pt>
                <c:pt idx="156">
                  <c:v>31164.137220573393</c:v>
                </c:pt>
                <c:pt idx="157">
                  <c:v>31977.026350967462</c:v>
                </c:pt>
                <c:pt idx="158">
                  <c:v>31063.160709903856</c:v>
                </c:pt>
                <c:pt idx="159">
                  <c:v>31042.38106037414</c:v>
                </c:pt>
                <c:pt idx="160">
                  <c:v>32465.135040458019</c:v>
                </c:pt>
                <c:pt idx="161">
                  <c:v>33037.050231342953</c:v>
                </c:pt>
                <c:pt idx="162">
                  <c:v>33075.866224761914</c:v>
                </c:pt>
                <c:pt idx="163">
                  <c:v>32767.691082027344</c:v>
                </c:pt>
                <c:pt idx="164">
                  <c:v>31528.281458374226</c:v>
                </c:pt>
                <c:pt idx="165">
                  <c:v>31759.538061568335</c:v>
                </c:pt>
                <c:pt idx="166">
                  <c:v>32215.237041695611</c:v>
                </c:pt>
                <c:pt idx="167">
                  <c:v>31754.105764943004</c:v>
                </c:pt>
                <c:pt idx="168">
                  <c:v>32291.261951433513</c:v>
                </c:pt>
                <c:pt idx="169">
                  <c:v>31935.592408670123</c:v>
                </c:pt>
                <c:pt idx="170">
                  <c:v>34174.089605832858</c:v>
                </c:pt>
                <c:pt idx="171">
                  <c:v>33682.152575233551</c:v>
                </c:pt>
                <c:pt idx="172">
                  <c:v>33853.040327298149</c:v>
                </c:pt>
                <c:pt idx="173">
                  <c:v>33857.22011666969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33201.471984092044</c:v>
                </c:pt>
                <c:pt idx="181">
                  <c:v>33282.487970791575</c:v>
                </c:pt>
                <c:pt idx="182">
                  <c:v>33537.815184136511</c:v>
                </c:pt>
                <c:pt idx="183">
                  <c:v>32926.126621703574</c:v>
                </c:pt>
                <c:pt idx="184">
                  <c:v>33259.068504286508</c:v>
                </c:pt>
                <c:pt idx="185">
                  <c:v>33356.94667529688</c:v>
                </c:pt>
                <c:pt idx="186">
                  <c:v>32223.304166435733</c:v>
                </c:pt>
                <c:pt idx="187">
                  <c:v>31792.923238304669</c:v>
                </c:pt>
                <c:pt idx="188">
                  <c:v>32028.339688634984</c:v>
                </c:pt>
                <c:pt idx="189">
                  <c:v>32066.008118232006</c:v>
                </c:pt>
                <c:pt idx="190">
                  <c:v>31994.12222437506</c:v>
                </c:pt>
                <c:pt idx="191">
                  <c:v>32256.233007762647</c:v>
                </c:pt>
                <c:pt idx="192">
                  <c:v>32757.814213812682</c:v>
                </c:pt>
                <c:pt idx="193">
                  <c:v>32840.833838054408</c:v>
                </c:pt>
                <c:pt idx="194">
                  <c:v>32754.777362154968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</c:ser>
        <c:ser>
          <c:idx val="2"/>
          <c:order val="2"/>
          <c:tx>
            <c:strRef>
              <c:f>Calc!$DG$10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Calc!$DC$11:$DC$251</c:f>
              <c:numCache>
                <c:formatCode>#,##0_);[Red]\(#,##0\)</c:formatCode>
                <c:ptCount val="241"/>
                <c:pt idx="0">
                  <c:v>899.2255935482608</c:v>
                </c:pt>
                <c:pt idx="1">
                  <c:v>899.2255935482608</c:v>
                </c:pt>
                <c:pt idx="2">
                  <c:v>665.01291648496772</c:v>
                </c:pt>
                <c:pt idx="3">
                  <c:v>685.21037182490909</c:v>
                </c:pt>
                <c:pt idx="4">
                  <c:v>934.81439926122039</c:v>
                </c:pt>
                <c:pt idx="5">
                  <c:v>922.82446496835837</c:v>
                </c:pt>
                <c:pt idx="6">
                  <c:v>820.57475560534658</c:v>
                </c:pt>
                <c:pt idx="7">
                  <c:v>735.98029461845726</c:v>
                </c:pt>
                <c:pt idx="8">
                  <c:v>1038.1191176054708</c:v>
                </c:pt>
                <c:pt idx="9">
                  <c:v>1315.1175680456072</c:v>
                </c:pt>
                <c:pt idx="10">
                  <c:v>613.84429036054644</c:v>
                </c:pt>
                <c:pt idx="11">
                  <c:v>765.26844199383413</c:v>
                </c:pt>
                <c:pt idx="12">
                  <c:v>699.3362657806174</c:v>
                </c:pt>
                <c:pt idx="13">
                  <c:v>864.18225169374273</c:v>
                </c:pt>
                <c:pt idx="14">
                  <c:v>1656.3270298398602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764.43101012946499</c:v>
                </c:pt>
                <c:pt idx="30">
                  <c:v>475.93478712024807</c:v>
                </c:pt>
                <c:pt idx="31">
                  <c:v>1653.5251048754362</c:v>
                </c:pt>
                <c:pt idx="32">
                  <c:v>1089.5749333353306</c:v>
                </c:pt>
                <c:pt idx="33">
                  <c:v>1469.4545451925951</c:v>
                </c:pt>
                <c:pt idx="34">
                  <c:v>2070.7847671435884</c:v>
                </c:pt>
                <c:pt idx="35">
                  <c:v>1783.819141668253</c:v>
                </c:pt>
                <c:pt idx="36">
                  <c:v>2038.544333799633</c:v>
                </c:pt>
                <c:pt idx="37">
                  <c:v>2273.012793105343</c:v>
                </c:pt>
                <c:pt idx="38">
                  <c:v>1823.2108627750822</c:v>
                </c:pt>
                <c:pt idx="39">
                  <c:v>1748.2849349186363</c:v>
                </c:pt>
                <c:pt idx="40">
                  <c:v>2130.0610194509063</c:v>
                </c:pt>
                <c:pt idx="41">
                  <c:v>84.51153160188187</c:v>
                </c:pt>
                <c:pt idx="42">
                  <c:v>56.137008160327241</c:v>
                </c:pt>
                <c:pt idx="43">
                  <c:v>#N/A</c:v>
                </c:pt>
                <c:pt idx="44">
                  <c:v>915.0871659407203</c:v>
                </c:pt>
                <c:pt idx="45">
                  <c:v>340.78346492171477</c:v>
                </c:pt>
                <c:pt idx="46">
                  <c:v>844.4597008313176</c:v>
                </c:pt>
                <c:pt idx="47">
                  <c:v>272.12529806052771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6546.9273090645875</c:v>
                </c:pt>
                <c:pt idx="65">
                  <c:v>5906.3156369555945</c:v>
                </c:pt>
                <c:pt idx="66">
                  <c:v>8922.8972355627775</c:v>
                </c:pt>
                <c:pt idx="67">
                  <c:v>9012.2778067130566</c:v>
                </c:pt>
                <c:pt idx="68">
                  <c:v>8518.69295312334</c:v>
                </c:pt>
                <c:pt idx="69">
                  <c:v>8118.4916380696814</c:v>
                </c:pt>
                <c:pt idx="70">
                  <c:v>8630.7357597494229</c:v>
                </c:pt>
                <c:pt idx="71">
                  <c:v>9880.0561566663564</c:v>
                </c:pt>
                <c:pt idx="72">
                  <c:v>9832.9882280124148</c:v>
                </c:pt>
                <c:pt idx="73">
                  <c:v>9209.4218315288708</c:v>
                </c:pt>
                <c:pt idx="74">
                  <c:v>8134.7831138698384</c:v>
                </c:pt>
                <c:pt idx="75">
                  <c:v>7867.7616061617919</c:v>
                </c:pt>
                <c:pt idx="76">
                  <c:v>5723.0022589689106</c:v>
                </c:pt>
                <c:pt idx="77">
                  <c:v>5689.7391728323892</c:v>
                </c:pt>
                <c:pt idx="78">
                  <c:v>5689.7439603601415</c:v>
                </c:pt>
                <c:pt idx="79">
                  <c:v>5182.9664517246747</c:v>
                </c:pt>
                <c:pt idx="80">
                  <c:v>4800.6616837760121</c:v>
                </c:pt>
                <c:pt idx="81">
                  <c:v>4741.1714874257523</c:v>
                </c:pt>
                <c:pt idx="82">
                  <c:v>4400.4154775814604</c:v>
                </c:pt>
                <c:pt idx="83">
                  <c:v>4404.6295456791449</c:v>
                </c:pt>
                <c:pt idx="84">
                  <c:v>3765.5612000779583</c:v>
                </c:pt>
                <c:pt idx="85">
                  <c:v>3171.251803138759</c:v>
                </c:pt>
                <c:pt idx="86">
                  <c:v>2181.5949210965555</c:v>
                </c:pt>
                <c:pt idx="87">
                  <c:v>1818.8054136984429</c:v>
                </c:pt>
                <c:pt idx="88">
                  <c:v>1705.2252510977269</c:v>
                </c:pt>
                <c:pt idx="89">
                  <c:v>1987.0004985108317</c:v>
                </c:pt>
                <c:pt idx="90">
                  <c:v>1617.8187623689664</c:v>
                </c:pt>
                <c:pt idx="91">
                  <c:v>795.31625667340268</c:v>
                </c:pt>
                <c:pt idx="92">
                  <c:v>763.28806094541505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495.5157975630209</c:v>
                </c:pt>
                <c:pt idx="123">
                  <c:v>492.69391548378189</c:v>
                </c:pt>
                <c:pt idx="124">
                  <c:v>374.48279998755606</c:v>
                </c:pt>
                <c:pt idx="125">
                  <c:v>63.976588771351089</c:v>
                </c:pt>
                <c:pt idx="126">
                  <c:v>1999.0387957369931</c:v>
                </c:pt>
                <c:pt idx="127">
                  <c:v>1440.5262999049992</c:v>
                </c:pt>
                <c:pt idx="128">
                  <c:v>1589.5089492647203</c:v>
                </c:pt>
                <c:pt idx="129">
                  <c:v>2181.3253781962158</c:v>
                </c:pt>
                <c:pt idx="130">
                  <c:v>1831.0556271295027</c:v>
                </c:pt>
                <c:pt idx="131">
                  <c:v>2011.7300147215828</c:v>
                </c:pt>
                <c:pt idx="132">
                  <c:v>1133.724274533728</c:v>
                </c:pt>
                <c:pt idx="133">
                  <c:v>2297.6279537114315</c:v>
                </c:pt>
                <c:pt idx="134">
                  <c:v>1647.7465170913711</c:v>
                </c:pt>
                <c:pt idx="135">
                  <c:v>1027.7266973782098</c:v>
                </c:pt>
                <c:pt idx="136">
                  <c:v>2134.7820359084799</c:v>
                </c:pt>
                <c:pt idx="137">
                  <c:v>2485.0655712513617</c:v>
                </c:pt>
                <c:pt idx="138">
                  <c:v>2006.0274034291142</c:v>
                </c:pt>
                <c:pt idx="139">
                  <c:v>2679.5863590577501</c:v>
                </c:pt>
                <c:pt idx="140">
                  <c:v>2709.5866793381792</c:v>
                </c:pt>
                <c:pt idx="141">
                  <c:v>3135.5939712275431</c:v>
                </c:pt>
                <c:pt idx="142">
                  <c:v>2801.2584120447864</c:v>
                </c:pt>
                <c:pt idx="143">
                  <c:v>2922.2073059370377</c:v>
                </c:pt>
                <c:pt idx="144">
                  <c:v>2954.6794032101934</c:v>
                </c:pt>
                <c:pt idx="145">
                  <c:v>2377.866356260718</c:v>
                </c:pt>
                <c:pt idx="146">
                  <c:v>3203.6097331907804</c:v>
                </c:pt>
                <c:pt idx="147">
                  <c:v>3162.2915877255873</c:v>
                </c:pt>
                <c:pt idx="148">
                  <c:v>509.9376391614569</c:v>
                </c:pt>
                <c:pt idx="149">
                  <c:v>#N/A</c:v>
                </c:pt>
                <c:pt idx="150">
                  <c:v>484.62003495546014</c:v>
                </c:pt>
                <c:pt idx="151">
                  <c:v>91.755837539170898</c:v>
                </c:pt>
                <c:pt idx="152">
                  <c:v>48.588740504776069</c:v>
                </c:pt>
                <c:pt idx="153">
                  <c:v>73.968845220500953</c:v>
                </c:pt>
                <c:pt idx="154">
                  <c:v>110.02541315534108</c:v>
                </c:pt>
                <c:pt idx="155">
                  <c:v>1108.1123378948614</c:v>
                </c:pt>
                <c:pt idx="156">
                  <c:v>1091.014739351278</c:v>
                </c:pt>
                <c:pt idx="157">
                  <c:v>371.51459798659562</c:v>
                </c:pt>
                <c:pt idx="158">
                  <c:v>1533.679024005276</c:v>
                </c:pt>
                <c:pt idx="159">
                  <c:v>1535.0999388596138</c:v>
                </c:pt>
                <c:pt idx="160">
                  <c:v>280.52150776977942</c:v>
                </c:pt>
                <c:pt idx="161">
                  <c:v>#N/A</c:v>
                </c:pt>
                <c:pt idx="162">
                  <c:v>27.682703894424776</c:v>
                </c:pt>
                <c:pt idx="163">
                  <c:v>3334.4297567493231</c:v>
                </c:pt>
                <c:pt idx="164">
                  <c:v>1988.5344958679088</c:v>
                </c:pt>
                <c:pt idx="165">
                  <c:v>1756.9208830190946</c:v>
                </c:pt>
                <c:pt idx="166">
                  <c:v>1619.8245038042587</c:v>
                </c:pt>
                <c:pt idx="167">
                  <c:v>2006.9018942797957</c:v>
                </c:pt>
                <c:pt idx="168">
                  <c:v>1592.4400161368721</c:v>
                </c:pt>
                <c:pt idx="169">
                  <c:v>2042.449741511391</c:v>
                </c:pt>
                <c:pt idx="170">
                  <c:v>#N/A</c:v>
                </c:pt>
                <c:pt idx="171">
                  <c:v>525.1952917395538</c:v>
                </c:pt>
                <c:pt idx="172">
                  <c:v>658.23130839941587</c:v>
                </c:pt>
                <c:pt idx="173">
                  <c:v>704.37459152331576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67.57530356933421</c:v>
                </c:pt>
                <c:pt idx="181">
                  <c:v>240.9350776886422</c:v>
                </c:pt>
                <c:pt idx="182">
                  <c:v>212.02409755575354</c:v>
                </c:pt>
                <c:pt idx="183">
                  <c:v>854.32391672460653</c:v>
                </c:pt>
                <c:pt idx="184">
                  <c:v>922.76259318357916</c:v>
                </c:pt>
                <c:pt idx="185">
                  <c:v>806.773985634376</c:v>
                </c:pt>
                <c:pt idx="186">
                  <c:v>2232.8672195681756</c:v>
                </c:pt>
                <c:pt idx="187">
                  <c:v>4933.6697941813691</c:v>
                </c:pt>
                <c:pt idx="188">
                  <c:v>4493.9709645223375</c:v>
                </c:pt>
                <c:pt idx="189">
                  <c:v>4525.177136308128</c:v>
                </c:pt>
                <c:pt idx="190">
                  <c:v>4595.1092766317524</c:v>
                </c:pt>
                <c:pt idx="191">
                  <c:v>4152.5235160912489</c:v>
                </c:pt>
                <c:pt idx="192">
                  <c:v>3489.0937786318354</c:v>
                </c:pt>
                <c:pt idx="193">
                  <c:v>3366.6483779620903</c:v>
                </c:pt>
                <c:pt idx="194">
                  <c:v>3538.8088597546994</c:v>
                </c:pt>
                <c:pt idx="195">
                  <c:v>3458.8067452638861</c:v>
                </c:pt>
                <c:pt idx="196">
                  <c:v>3431.4610949246344</c:v>
                </c:pt>
                <c:pt idx="197">
                  <c:v>3404.0926565434347</c:v>
                </c:pt>
                <c:pt idx="198">
                  <c:v>3376.7014111302487</c:v>
                </c:pt>
                <c:pt idx="199">
                  <c:v>3349.2873396792202</c:v>
                </c:pt>
                <c:pt idx="200">
                  <c:v>3321.8504231686456</c:v>
                </c:pt>
                <c:pt idx="201">
                  <c:v>3294.3906425609821</c:v>
                </c:pt>
                <c:pt idx="202">
                  <c:v>3266.9079788028102</c:v>
                </c:pt>
                <c:pt idx="203">
                  <c:v>3239.402412824842</c:v>
                </c:pt>
                <c:pt idx="204">
                  <c:v>3211.8739255418914</c:v>
                </c:pt>
                <c:pt idx="205">
                  <c:v>3184.3224978528669</c:v>
                </c:pt>
                <c:pt idx="206">
                  <c:v>3156.7481106407722</c:v>
                </c:pt>
                <c:pt idx="207">
                  <c:v>3129.150744772669</c:v>
                </c:pt>
                <c:pt idx="208">
                  <c:v>3101.5303810996702</c:v>
                </c:pt>
                <c:pt idx="209">
                  <c:v>3073.8870004569471</c:v>
                </c:pt>
                <c:pt idx="210">
                  <c:v>3076.448572957328</c:v>
                </c:pt>
                <c:pt idx="211">
                  <c:v>4350.704671334679</c:v>
                </c:pt>
                <c:pt idx="212">
                  <c:v>4354.3302585607889</c:v>
                </c:pt>
                <c:pt idx="213">
                  <c:v>4357.9588671095917</c:v>
                </c:pt>
                <c:pt idx="214">
                  <c:v>4361.5904994988523</c:v>
                </c:pt>
                <c:pt idx="215">
                  <c:v>4365.2251582484314</c:v>
                </c:pt>
                <c:pt idx="216">
                  <c:v>4368.8628458803068</c:v>
                </c:pt>
                <c:pt idx="217">
                  <c:v>4372.5035649185374</c:v>
                </c:pt>
                <c:pt idx="218">
                  <c:v>4376.1473178892993</c:v>
                </c:pt>
                <c:pt idx="219">
                  <c:v>4379.7941073208713</c:v>
                </c:pt>
                <c:pt idx="220">
                  <c:v>4383.4439357436349</c:v>
                </c:pt>
                <c:pt idx="221">
                  <c:v>4387.0968056900892</c:v>
                </c:pt>
                <c:pt idx="222">
                  <c:v>4390.7527196948358</c:v>
                </c:pt>
                <c:pt idx="223">
                  <c:v>4394.4116802945864</c:v>
                </c:pt>
                <c:pt idx="224">
                  <c:v>4398.0736900281699</c:v>
                </c:pt>
                <c:pt idx="225">
                  <c:v>4401.7387514365255</c:v>
                </c:pt>
                <c:pt idx="226">
                  <c:v>4405.4068670627239</c:v>
                </c:pt>
                <c:pt idx="227">
                  <c:v>4409.0780394519461</c:v>
                </c:pt>
                <c:pt idx="228">
                  <c:v>4412.7522711514903</c:v>
                </c:pt>
                <c:pt idx="229">
                  <c:v>4416.4295647107792</c:v>
                </c:pt>
                <c:pt idx="230">
                  <c:v>4420.1099226813749</c:v>
                </c:pt>
                <c:pt idx="231">
                  <c:v>4423.7933476169419</c:v>
                </c:pt>
                <c:pt idx="232">
                  <c:v>4427.4798420732914</c:v>
                </c:pt>
                <c:pt idx="233">
                  <c:v>4431.1694086083517</c:v>
                </c:pt>
                <c:pt idx="234">
                  <c:v>4434.8620497821903</c:v>
                </c:pt>
                <c:pt idx="235">
                  <c:v>4438.5577681570066</c:v>
                </c:pt>
                <c:pt idx="236">
                  <c:v>4442.2565662971392</c:v>
                </c:pt>
                <c:pt idx="237">
                  <c:v>4445.9584467690584</c:v>
                </c:pt>
                <c:pt idx="238">
                  <c:v>4449.6634121413663</c:v>
                </c:pt>
                <c:pt idx="239">
                  <c:v>4453.3714649848189</c:v>
                </c:pt>
              </c:numCache>
            </c:numRef>
          </c:val>
        </c:ser>
        <c:ser>
          <c:idx val="3"/>
          <c:order val="3"/>
          <c:tx>
            <c:strRef>
              <c:f>Calc!$DH$10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Calc!$DD$11:$DD$251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1076.5282540707994</c:v>
                </c:pt>
                <c:pt idx="16">
                  <c:v>915.57002533811828</c:v>
                </c:pt>
                <c:pt idx="17">
                  <c:v>639.39624727488263</c:v>
                </c:pt>
                <c:pt idx="18">
                  <c:v>811.40223351691748</c:v>
                </c:pt>
                <c:pt idx="19">
                  <c:v>694.58448931303428</c:v>
                </c:pt>
                <c:pt idx="20">
                  <c:v>1084.9223284625186</c:v>
                </c:pt>
                <c:pt idx="21">
                  <c:v>691.00227962626377</c:v>
                </c:pt>
                <c:pt idx="22">
                  <c:v>485.92802039420712</c:v>
                </c:pt>
                <c:pt idx="23">
                  <c:v>992.41565091745724</c:v>
                </c:pt>
                <c:pt idx="24">
                  <c:v>367.09908183941661</c:v>
                </c:pt>
                <c:pt idx="25">
                  <c:v>1479.0723702043651</c:v>
                </c:pt>
                <c:pt idx="26">
                  <c:v>1056.5738187722709</c:v>
                </c:pt>
                <c:pt idx="27">
                  <c:v>1832.7193165101016</c:v>
                </c:pt>
                <c:pt idx="28">
                  <c:v>1545.4070700802513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475.71612282130445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214.27656029020727</c:v>
                </c:pt>
                <c:pt idx="49">
                  <c:v>291.37763343689585</c:v>
                </c:pt>
                <c:pt idx="50">
                  <c:v>440.93613817335063</c:v>
                </c:pt>
                <c:pt idx="51">
                  <c:v>564.96249077577158</c:v>
                </c:pt>
                <c:pt idx="52">
                  <c:v>419.97827496750688</c:v>
                </c:pt>
                <c:pt idx="53">
                  <c:v>2192.4693180775685</c:v>
                </c:pt>
                <c:pt idx="54">
                  <c:v>2088.8943666798586</c:v>
                </c:pt>
                <c:pt idx="55">
                  <c:v>1806.3833519322543</c:v>
                </c:pt>
                <c:pt idx="56">
                  <c:v>1892.8450158148917</c:v>
                </c:pt>
                <c:pt idx="57">
                  <c:v>1788.9825214996381</c:v>
                </c:pt>
                <c:pt idx="58">
                  <c:v>4334.1929857830546</c:v>
                </c:pt>
                <c:pt idx="59">
                  <c:v>4388.0338277585433</c:v>
                </c:pt>
                <c:pt idx="60">
                  <c:v>4643.2027244352576</c:v>
                </c:pt>
                <c:pt idx="61">
                  <c:v>4794.4976212614129</c:v>
                </c:pt>
                <c:pt idx="62">
                  <c:v>4668.0463142592162</c:v>
                </c:pt>
                <c:pt idx="63">
                  <c:v>4475.4426710034058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67.022230831476918</c:v>
                </c:pt>
                <c:pt idx="94">
                  <c:v>157.66848998320347</c:v>
                </c:pt>
                <c:pt idx="95">
                  <c:v>209.35857030018087</c:v>
                </c:pt>
                <c:pt idx="96">
                  <c:v>1439.5064944893893</c:v>
                </c:pt>
                <c:pt idx="97">
                  <c:v>1518.4377541612921</c:v>
                </c:pt>
                <c:pt idx="98">
                  <c:v>1392.4505176030943</c:v>
                </c:pt>
                <c:pt idx="99">
                  <c:v>1008.9292380085099</c:v>
                </c:pt>
                <c:pt idx="100">
                  <c:v>771.52157861867454</c:v>
                </c:pt>
                <c:pt idx="101">
                  <c:v>411.03358945440414</c:v>
                </c:pt>
                <c:pt idx="102">
                  <c:v>1401.7629047328737</c:v>
                </c:pt>
                <c:pt idx="103">
                  <c:v>1096.3434832803541</c:v>
                </c:pt>
                <c:pt idx="104">
                  <c:v>1837.5803943766732</c:v>
                </c:pt>
                <c:pt idx="105">
                  <c:v>1744.3070164713572</c:v>
                </c:pt>
                <c:pt idx="106">
                  <c:v>2542.8298569368344</c:v>
                </c:pt>
                <c:pt idx="107">
                  <c:v>3127.3085705106896</c:v>
                </c:pt>
                <c:pt idx="108">
                  <c:v>3708.4490014123985</c:v>
                </c:pt>
                <c:pt idx="109">
                  <c:v>3200.3854937241558</c:v>
                </c:pt>
                <c:pt idx="110">
                  <c:v>3614.1161136923693</c:v>
                </c:pt>
                <c:pt idx="111">
                  <c:v>1609.242521383323</c:v>
                </c:pt>
                <c:pt idx="112">
                  <c:v>1444.5965602853721</c:v>
                </c:pt>
                <c:pt idx="113">
                  <c:v>1580.0531428737195</c:v>
                </c:pt>
                <c:pt idx="114">
                  <c:v>2511.4889685922317</c:v>
                </c:pt>
                <c:pt idx="115">
                  <c:v>2035.1418149529272</c:v>
                </c:pt>
                <c:pt idx="116">
                  <c:v>1538.6952492397068</c:v>
                </c:pt>
                <c:pt idx="117">
                  <c:v>2321.0954554819655</c:v>
                </c:pt>
                <c:pt idx="118">
                  <c:v>2235.5225974427303</c:v>
                </c:pt>
                <c:pt idx="119">
                  <c:v>1415.6461947108</c:v>
                </c:pt>
                <c:pt idx="120">
                  <c:v>1881.6946457112463</c:v>
                </c:pt>
                <c:pt idx="121">
                  <c:v>2094.2078902581488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108.26205680061685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192.65145809754176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293.71765321667772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1097.4909152127657</c:v>
                </c:pt>
                <c:pt idx="175">
                  <c:v>704.64399853275972</c:v>
                </c:pt>
                <c:pt idx="176">
                  <c:v>666.98666945313744</c:v>
                </c:pt>
                <c:pt idx="177">
                  <c:v>1046.4860240112394</c:v>
                </c:pt>
                <c:pt idx="178">
                  <c:v>197.37975095969887</c:v>
                </c:pt>
                <c:pt idx="179">
                  <c:v>150.0584195412448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3744"/>
        <c:axId val="47265280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268992"/>
        <c:axId val="47267200"/>
      </c:barChart>
      <c:lineChart>
        <c:grouping val="standard"/>
        <c:varyColors val="0"/>
        <c:ser>
          <c:idx val="0"/>
          <c:order val="0"/>
          <c:tx>
            <c:strRef>
              <c:f>Calc!$DI$10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Calc!$DE$11:$DE$251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3744"/>
        <c:axId val="47265280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8992"/>
        <c:axId val="47267200"/>
      </c:lineChart>
      <c:dateAx>
        <c:axId val="47263744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265280"/>
        <c:crosses val="autoZero"/>
        <c:auto val="1"/>
        <c:lblOffset val="100"/>
        <c:baseTimeUnit val="months"/>
        <c:majorUnit val="12"/>
        <c:majorTimeUnit val="months"/>
      </c:dateAx>
      <c:valAx>
        <c:axId val="47265280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47263744"/>
        <c:crosses val="autoZero"/>
        <c:crossBetween val="midCat"/>
      </c:valAx>
      <c:valAx>
        <c:axId val="47267200"/>
        <c:scaling>
          <c:orientation val="minMax"/>
          <c:max val="2100000"/>
          <c:min val="1750000"/>
        </c:scaling>
        <c:delete val="1"/>
        <c:axPos val="r"/>
        <c:numFmt formatCode="#,##0_);[Red]\(#,##0\)" sourceLinked="0"/>
        <c:majorTickMark val="out"/>
        <c:minorTickMark val="none"/>
        <c:tickLblPos val="nextTo"/>
        <c:crossAx val="47268992"/>
        <c:crosses val="max"/>
        <c:crossBetween val="between"/>
      </c:valAx>
      <c:dateAx>
        <c:axId val="47268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726720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Seasonally-Adjusted, 3-Month Avg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25284571524045E-2"/>
          <c:y val="0.10891509119735668"/>
          <c:w val="0.85351385784999689"/>
          <c:h val="0.84374621953981643"/>
        </c:manualLayout>
      </c:layout>
      <c:areaChart>
        <c:grouping val="stacked"/>
        <c:varyColors val="0"/>
        <c:ser>
          <c:idx val="1"/>
          <c:order val="1"/>
          <c:tx>
            <c:strRef>
              <c:f>Calc!$DF$10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Calc!$DF$11:$DF$251</c:f>
              <c:numCache>
                <c:formatCode>#,##0_);[Red]\(#,##0\)</c:formatCode>
                <c:ptCount val="241"/>
                <c:pt idx="0">
                  <c:v>28951.663233946718</c:v>
                </c:pt>
                <c:pt idx="1">
                  <c:v>28974.841774772736</c:v>
                </c:pt>
                <c:pt idx="2">
                  <c:v>29051.975802682555</c:v>
                </c:pt>
                <c:pt idx="3">
                  <c:v>29051.752070155027</c:v>
                </c:pt>
                <c:pt idx="4">
                  <c:v>29069.104650780017</c:v>
                </c:pt>
                <c:pt idx="5">
                  <c:v>29044.525625602826</c:v>
                </c:pt>
                <c:pt idx="6">
                  <c:v>29156.756350170006</c:v>
                </c:pt>
                <c:pt idx="7">
                  <c:v>29110.404089783875</c:v>
                </c:pt>
                <c:pt idx="8">
                  <c:v>28954.670782129342</c:v>
                </c:pt>
                <c:pt idx="9">
                  <c:v>28984.327378015692</c:v>
                </c:pt>
                <c:pt idx="10">
                  <c:v>29105.493228848034</c:v>
                </c:pt>
                <c:pt idx="11">
                  <c:v>29230.795168783672</c:v>
                </c:pt>
                <c:pt idx="12">
                  <c:v>29093.533258407097</c:v>
                </c:pt>
                <c:pt idx="13">
                  <c:v>28731.720492120206</c:v>
                </c:pt>
                <c:pt idx="14">
                  <c:v>28356.215892874858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29073.17192373439</c:v>
                </c:pt>
                <c:pt idx="31">
                  <c:v>29078.364324288694</c:v>
                </c:pt>
                <c:pt idx="32">
                  <c:v>29032.498184340144</c:v>
                </c:pt>
                <c:pt idx="33">
                  <c:v>29204.218155858991</c:v>
                </c:pt>
                <c:pt idx="34">
                  <c:v>29296.147613314864</c:v>
                </c:pt>
                <c:pt idx="35">
                  <c:v>29108.205127063327</c:v>
                </c:pt>
                <c:pt idx="36">
                  <c:v>29031.542643376248</c:v>
                </c:pt>
                <c:pt idx="37">
                  <c:v>28960.726233344103</c:v>
                </c:pt>
                <c:pt idx="38">
                  <c:v>29069.632967077236</c:v>
                </c:pt>
                <c:pt idx="39">
                  <c:v>29144.003042067881</c:v>
                </c:pt>
                <c:pt idx="40">
                  <c:v>28685.138279416697</c:v>
                </c:pt>
                <c:pt idx="41">
                  <c:v>28192.166581628557</c:v>
                </c:pt>
                <c:pt idx="42">
                  <c:v>27827.517491935669</c:v>
                </c:pt>
                <c:pt idx="43">
                  <c:v>28041.703396820991</c:v>
                </c:pt>
                <c:pt idx="44">
                  <c:v>28339.651288886311</c:v>
                </c:pt>
                <c:pt idx="45">
                  <c:v>28295.734321310461</c:v>
                </c:pt>
                <c:pt idx="46">
                  <c:v>28410.389768210691</c:v>
                </c:pt>
                <c:pt idx="47">
                  <c:v>28396.017796492441</c:v>
                </c:pt>
                <c:pt idx="48">
                  <c:v>28423.840829172666</c:v>
                </c:pt>
                <c:pt idx="49">
                  <c:v>28168.616515771002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30781.968996726111</c:v>
                </c:pt>
                <c:pt idx="65">
                  <c:v>29924.19213828268</c:v>
                </c:pt>
                <c:pt idx="66">
                  <c:v>29175.092999868913</c:v>
                </c:pt>
                <c:pt idx="67">
                  <c:v>28244.822545574425</c:v>
                </c:pt>
                <c:pt idx="68">
                  <c:v>28405.430501659994</c:v>
                </c:pt>
                <c:pt idx="69">
                  <c:v>28482.54735937166</c:v>
                </c:pt>
                <c:pt idx="70">
                  <c:v>28556.23490046506</c:v>
                </c:pt>
                <c:pt idx="71">
                  <c:v>28477.3260415759</c:v>
                </c:pt>
                <c:pt idx="72">
                  <c:v>28623.232338895803</c:v>
                </c:pt>
                <c:pt idx="73">
                  <c:v>29007.144814210245</c:v>
                </c:pt>
                <c:pt idx="74">
                  <c:v>29581.707165425814</c:v>
                </c:pt>
                <c:pt idx="75">
                  <c:v>30729.916529731174</c:v>
                </c:pt>
                <c:pt idx="76">
                  <c:v>31455.663481629166</c:v>
                </c:pt>
                <c:pt idx="77">
                  <c:v>32080.668355204441</c:v>
                </c:pt>
                <c:pt idx="78">
                  <c:v>32175.095837200017</c:v>
                </c:pt>
                <c:pt idx="79">
                  <c:v>32348.557861842284</c:v>
                </c:pt>
                <c:pt idx="80">
                  <c:v>32515.767201424405</c:v>
                </c:pt>
                <c:pt idx="81">
                  <c:v>32584.917029366723</c:v>
                </c:pt>
                <c:pt idx="82">
                  <c:v>32609.409172601474</c:v>
                </c:pt>
                <c:pt idx="83">
                  <c:v>32788.145345949852</c:v>
                </c:pt>
                <c:pt idx="84">
                  <c:v>32924.816337661905</c:v>
                </c:pt>
                <c:pt idx="85">
                  <c:v>33352.225003787767</c:v>
                </c:pt>
                <c:pt idx="86">
                  <c:v>33661.156306746045</c:v>
                </c:pt>
                <c:pt idx="87">
                  <c:v>33867.01682916865</c:v>
                </c:pt>
                <c:pt idx="88">
                  <c:v>33731.994520303328</c:v>
                </c:pt>
                <c:pt idx="89">
                  <c:v>33581.805024112567</c:v>
                </c:pt>
                <c:pt idx="90">
                  <c:v>33686.196780693339</c:v>
                </c:pt>
                <c:pt idx="91">
                  <c:v>33776.857446298302</c:v>
                </c:pt>
                <c:pt idx="92">
                  <c:v>34043.055573999089</c:v>
                </c:pt>
                <c:pt idx="93">
                  <c:v>34103.781055344756</c:v>
                </c:pt>
                <c:pt idx="94">
                  <c:v>34003.697126073333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32625.927657252032</c:v>
                </c:pt>
                <c:pt idx="124">
                  <c:v>32909.659470848732</c:v>
                </c:pt>
                <c:pt idx="125">
                  <c:v>32611.46441669566</c:v>
                </c:pt>
                <c:pt idx="126">
                  <c:v>32432.46146996555</c:v>
                </c:pt>
                <c:pt idx="127">
                  <c:v>32040.468194328045</c:v>
                </c:pt>
                <c:pt idx="128">
                  <c:v>32089.777194912207</c:v>
                </c:pt>
                <c:pt idx="129">
                  <c:v>32091.105534999002</c:v>
                </c:pt>
                <c:pt idx="130">
                  <c:v>32103.474756824162</c:v>
                </c:pt>
                <c:pt idx="131">
                  <c:v>32478.804562880618</c:v>
                </c:pt>
                <c:pt idx="132">
                  <c:v>32446.847286256747</c:v>
                </c:pt>
                <c:pt idx="133">
                  <c:v>32769.134012722607</c:v>
                </c:pt>
                <c:pt idx="134">
                  <c:v>33003.539183801542</c:v>
                </c:pt>
                <c:pt idx="135">
                  <c:v>33290.580397277452</c:v>
                </c:pt>
                <c:pt idx="136">
                  <c:v>33196.83489156537</c:v>
                </c:pt>
                <c:pt idx="137">
                  <c:v>33147.519314535537</c:v>
                </c:pt>
                <c:pt idx="138">
                  <c:v>33243.375461805874</c:v>
                </c:pt>
                <c:pt idx="139">
                  <c:v>33316.633118919381</c:v>
                </c:pt>
                <c:pt idx="140">
                  <c:v>33053.097255522909</c:v>
                </c:pt>
                <c:pt idx="141">
                  <c:v>33040.196603870412</c:v>
                </c:pt>
                <c:pt idx="142">
                  <c:v>33074.736707771102</c:v>
                </c:pt>
                <c:pt idx="143">
                  <c:v>33070.388597321617</c:v>
                </c:pt>
                <c:pt idx="144">
                  <c:v>33115.61510876059</c:v>
                </c:pt>
                <c:pt idx="145">
                  <c:v>32832.187812342483</c:v>
                </c:pt>
                <c:pt idx="146">
                  <c:v>32714.229576055019</c:v>
                </c:pt>
                <c:pt idx="147">
                  <c:v>32366.310480782297</c:v>
                </c:pt>
                <c:pt idx="148">
                  <c:v>32563.229018151247</c:v>
                </c:pt>
                <c:pt idx="149">
                  <c:v>32521.481238573877</c:v>
                </c:pt>
                <c:pt idx="150">
                  <c:v>32638.246886070712</c:v>
                </c:pt>
                <c:pt idx="151">
                  <c:v>32505.728560770309</c:v>
                </c:pt>
                <c:pt idx="152">
                  <c:v>32663.614549981885</c:v>
                </c:pt>
                <c:pt idx="153">
                  <c:v>32631.499263638761</c:v>
                </c:pt>
                <c:pt idx="154">
                  <c:v>32283.11284766172</c:v>
                </c:pt>
                <c:pt idx="155">
                  <c:v>31753.08422028413</c:v>
                </c:pt>
                <c:pt idx="156">
                  <c:v>31551.467522298673</c:v>
                </c:pt>
                <c:pt idx="157">
                  <c:v>31401.441427148238</c:v>
                </c:pt>
                <c:pt idx="158">
                  <c:v>31360.856040415154</c:v>
                </c:pt>
                <c:pt idx="159">
                  <c:v>31523.558936912003</c:v>
                </c:pt>
                <c:pt idx="160">
                  <c:v>32245.739263424217</c:v>
                </c:pt>
                <c:pt idx="161">
                  <c:v>32923.56765155348</c:v>
                </c:pt>
                <c:pt idx="162">
                  <c:v>33024.419665409914</c:v>
                </c:pt>
                <c:pt idx="163">
                  <c:v>32457.279588387828</c:v>
                </c:pt>
                <c:pt idx="164">
                  <c:v>32018.503533989966</c:v>
                </c:pt>
                <c:pt idx="165">
                  <c:v>31834.35218721272</c:v>
                </c:pt>
                <c:pt idx="166">
                  <c:v>31909.626956068983</c:v>
                </c:pt>
                <c:pt idx="167">
                  <c:v>32086.868252690707</c:v>
                </c:pt>
                <c:pt idx="168">
                  <c:v>31993.653375015547</c:v>
                </c:pt>
                <c:pt idx="169">
                  <c:v>32898.220539717724</c:v>
                </c:pt>
                <c:pt idx="170">
                  <c:v>33361.850747651071</c:v>
                </c:pt>
                <c:pt idx="171">
                  <c:v>34001.000053860414</c:v>
                </c:pt>
                <c:pt idx="172">
                  <c:v>33797.471006400468</c:v>
                </c:pt>
                <c:pt idx="173">
                  <c:v>33884.788313483143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33394.712270391428</c:v>
                </c:pt>
                <c:pt idx="180">
                  <c:v>33380.705538928312</c:v>
                </c:pt>
                <c:pt idx="181">
                  <c:v>33340.591713006703</c:v>
                </c:pt>
                <c:pt idx="182">
                  <c:v>33248.809925543886</c:v>
                </c:pt>
                <c:pt idx="183">
                  <c:v>33241.003436708867</c:v>
                </c:pt>
                <c:pt idx="184">
                  <c:v>33180.713933762316</c:v>
                </c:pt>
                <c:pt idx="185">
                  <c:v>32946.439782006375</c:v>
                </c:pt>
                <c:pt idx="186">
                  <c:v>32457.724693345761</c:v>
                </c:pt>
                <c:pt idx="187">
                  <c:v>32014.855697791794</c:v>
                </c:pt>
                <c:pt idx="188">
                  <c:v>31962.423681723885</c:v>
                </c:pt>
                <c:pt idx="189">
                  <c:v>32029.490010414022</c:v>
                </c:pt>
                <c:pt idx="190">
                  <c:v>32105.454450123234</c:v>
                </c:pt>
                <c:pt idx="191">
                  <c:v>32336.056481983465</c:v>
                </c:pt>
                <c:pt idx="192">
                  <c:v>32618.293686543242</c:v>
                </c:pt>
                <c:pt idx="193">
                  <c:v>32784.47513800735</c:v>
                </c:pt>
                <c:pt idx="194">
                  <c:v>32797.805600104686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</c:ser>
        <c:ser>
          <c:idx val="2"/>
          <c:order val="2"/>
          <c:tx>
            <c:strRef>
              <c:f>Calc!$DG$10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Calc!$DG$11:$DG$251</c:f>
              <c:numCache>
                <c:formatCode>#,##0_);[Red]\(#,##0\)</c:formatCode>
                <c:ptCount val="241"/>
                <c:pt idx="0">
                  <c:v>750.20823421623572</c:v>
                </c:pt>
                <c:pt idx="1">
                  <c:v>750.20823421623572</c:v>
                </c:pt>
                <c:pt idx="2">
                  <c:v>749.81629395271011</c:v>
                </c:pt>
                <c:pt idx="3">
                  <c:v>761.67922919036573</c:v>
                </c:pt>
                <c:pt idx="4">
                  <c:v>847.61641201816383</c:v>
                </c:pt>
                <c:pt idx="5">
                  <c:v>892.73787327831087</c:v>
                </c:pt>
                <c:pt idx="6">
                  <c:v>826.45983839738983</c:v>
                </c:pt>
                <c:pt idx="7">
                  <c:v>864.89138927642489</c:v>
                </c:pt>
                <c:pt idx="8">
                  <c:v>1029.7389934231833</c:v>
                </c:pt>
                <c:pt idx="9">
                  <c:v>989.02699200387724</c:v>
                </c:pt>
                <c:pt idx="10">
                  <c:v>898.07676679999349</c:v>
                </c:pt>
                <c:pt idx="11">
                  <c:v>692.81633271166356</c:v>
                </c:pt>
                <c:pt idx="12">
                  <c:v>776.26231982272657</c:v>
                </c:pt>
                <c:pt idx="13">
                  <c:v>1073.2818491047401</c:v>
                </c:pt>
                <c:pt idx="14">
                  <c:v>481.3270091542654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964.63030070838067</c:v>
                </c:pt>
                <c:pt idx="31">
                  <c:v>1073.011608443674</c:v>
                </c:pt>
                <c:pt idx="32">
                  <c:v>1404.1848611344503</c:v>
                </c:pt>
                <c:pt idx="33">
                  <c:v>1543.2714152238368</c:v>
                </c:pt>
                <c:pt idx="34">
                  <c:v>1774.6861513348122</c:v>
                </c:pt>
                <c:pt idx="35">
                  <c:v>1964.3827475371618</c:v>
                </c:pt>
                <c:pt idx="36">
                  <c:v>2031.7920895244133</c:v>
                </c:pt>
                <c:pt idx="37">
                  <c:v>2044.9226632266837</c:v>
                </c:pt>
                <c:pt idx="38">
                  <c:v>1948.1695302663502</c:v>
                </c:pt>
                <c:pt idx="39">
                  <c:v>1900.5189390482083</c:v>
                </c:pt>
                <c:pt idx="40">
                  <c:v>1320.9524953238069</c:v>
                </c:pt>
                <c:pt idx="41">
                  <c:v>756.90318640437545</c:v>
                </c:pt>
                <c:pt idx="42">
                  <c:v>#N/A</c:v>
                </c:pt>
                <c:pt idx="43">
                  <c:v>165.16935042658224</c:v>
                </c:pt>
                <c:pt idx="44">
                  <c:v>260.05150268037323</c:v>
                </c:pt>
                <c:pt idx="45">
                  <c:v>700.11011056459029</c:v>
                </c:pt>
                <c:pt idx="46">
                  <c:v>485.7894879378473</c:v>
                </c:pt>
                <c:pt idx="47">
                  <c:v>300.76947953388299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2659.2667583389302</c:v>
                </c:pt>
                <c:pt idx="65">
                  <c:v>7125.3800605276519</c:v>
                </c:pt>
                <c:pt idx="66">
                  <c:v>7947.1635597438108</c:v>
                </c:pt>
                <c:pt idx="67">
                  <c:v>8817.9559984663865</c:v>
                </c:pt>
                <c:pt idx="68">
                  <c:v>8549.8207993020296</c:v>
                </c:pt>
                <c:pt idx="69">
                  <c:v>8422.6401169808159</c:v>
                </c:pt>
                <c:pt idx="70">
                  <c:v>8876.4278514951511</c:v>
                </c:pt>
                <c:pt idx="71">
                  <c:v>9447.9267148094004</c:v>
                </c:pt>
                <c:pt idx="72">
                  <c:v>9640.8220720692116</c:v>
                </c:pt>
                <c:pt idx="73">
                  <c:v>9059.0643911370353</c:v>
                </c:pt>
                <c:pt idx="74">
                  <c:v>8403.9888505201634</c:v>
                </c:pt>
                <c:pt idx="75">
                  <c:v>7241.8489930001851</c:v>
                </c:pt>
                <c:pt idx="76">
                  <c:v>6426.834345987696</c:v>
                </c:pt>
                <c:pt idx="77">
                  <c:v>5700.8284640538186</c:v>
                </c:pt>
                <c:pt idx="78">
                  <c:v>5520.8165283057388</c:v>
                </c:pt>
                <c:pt idx="79">
                  <c:v>5224.4573652869403</c:v>
                </c:pt>
                <c:pt idx="80">
                  <c:v>4908.2665409754809</c:v>
                </c:pt>
                <c:pt idx="81">
                  <c:v>4647.4162162610774</c:v>
                </c:pt>
                <c:pt idx="82">
                  <c:v>4515.4055035621204</c:v>
                </c:pt>
                <c:pt idx="83">
                  <c:v>4190.2020744461843</c:v>
                </c:pt>
                <c:pt idx="84">
                  <c:v>3780.4808496319529</c:v>
                </c:pt>
                <c:pt idx="85">
                  <c:v>3039.469308104417</c:v>
                </c:pt>
                <c:pt idx="86">
                  <c:v>2390.5507126445882</c:v>
                </c:pt>
                <c:pt idx="87">
                  <c:v>1901.8751952975726</c:v>
                </c:pt>
                <c:pt idx="88">
                  <c:v>1837.010387768998</c:v>
                </c:pt>
                <c:pt idx="89">
                  <c:v>1770.0148373258417</c:v>
                </c:pt>
                <c:pt idx="90">
                  <c:v>1466.7118391844051</c:v>
                </c:pt>
                <c:pt idx="91">
                  <c:v>1058.8076933292614</c:v>
                </c:pt>
                <c:pt idx="92">
                  <c:v>497.19402892910875</c:v>
                </c:pt>
                <c:pt idx="93">
                  <c:v>179.53244671024731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454.23083767812204</c:v>
                </c:pt>
                <c:pt idx="124">
                  <c:v>310.38443474756787</c:v>
                </c:pt>
                <c:pt idx="125">
                  <c:v>812.49939483196431</c:v>
                </c:pt>
                <c:pt idx="126">
                  <c:v>1167.8472281377763</c:v>
                </c:pt>
                <c:pt idx="127">
                  <c:v>1676.3580149689005</c:v>
                </c:pt>
                <c:pt idx="128">
                  <c:v>1737.1202091219784</c:v>
                </c:pt>
                <c:pt idx="129">
                  <c:v>1867.2966515301487</c:v>
                </c:pt>
                <c:pt idx="130">
                  <c:v>2008.0370066824362</c:v>
                </c:pt>
                <c:pt idx="131">
                  <c:v>1658.8366387949391</c:v>
                </c:pt>
                <c:pt idx="132">
                  <c:v>1814.3607476555808</c:v>
                </c:pt>
                <c:pt idx="133">
                  <c:v>1693.0329151121841</c:v>
                </c:pt>
                <c:pt idx="134">
                  <c:v>1657.7003893936781</c:v>
                </c:pt>
                <c:pt idx="135">
                  <c:v>1603.4184167926796</c:v>
                </c:pt>
                <c:pt idx="136">
                  <c:v>1882.5247681793553</c:v>
                </c:pt>
                <c:pt idx="137">
                  <c:v>2208.6250035296471</c:v>
                </c:pt>
                <c:pt idx="138">
                  <c:v>2390.2264445794062</c:v>
                </c:pt>
                <c:pt idx="139">
                  <c:v>2465.0668139416812</c:v>
                </c:pt>
                <c:pt idx="140">
                  <c:v>2841.5890032078241</c:v>
                </c:pt>
                <c:pt idx="141">
                  <c:v>2882.146354203498</c:v>
                </c:pt>
                <c:pt idx="142">
                  <c:v>2953.0198964031151</c:v>
                </c:pt>
                <c:pt idx="143">
                  <c:v>2892.7150403973355</c:v>
                </c:pt>
                <c:pt idx="144">
                  <c:v>2751.5843551359867</c:v>
                </c:pt>
                <c:pt idx="145">
                  <c:v>2845.3851642205627</c:v>
                </c:pt>
                <c:pt idx="146">
                  <c:v>2914.5892257256928</c:v>
                </c:pt>
                <c:pt idx="147">
                  <c:v>2291.9463200259415</c:v>
                </c:pt>
                <c:pt idx="148">
                  <c:v>1187.9890566954746</c:v>
                </c:pt>
                <c:pt idx="149">
                  <c:v>295.43187243876309</c:v>
                </c:pt>
                <c:pt idx="150">
                  <c:v>156.03793856467018</c:v>
                </c:pt>
                <c:pt idx="151">
                  <c:v>208.32153766647025</c:v>
                </c:pt>
                <c:pt idx="152">
                  <c:v>71.437807754817186</c:v>
                </c:pt>
                <c:pt idx="153">
                  <c:v>77.527666293539369</c:v>
                </c:pt>
                <c:pt idx="154">
                  <c:v>430.70219875690236</c:v>
                </c:pt>
                <c:pt idx="155">
                  <c:v>769.7174968004947</c:v>
                </c:pt>
                <c:pt idx="156">
                  <c:v>856.88055841091409</c:v>
                </c:pt>
                <c:pt idx="157">
                  <c:v>998.73612044771653</c:v>
                </c:pt>
                <c:pt idx="158">
                  <c:v>1146.7645202838285</c:v>
                </c:pt>
                <c:pt idx="159">
                  <c:v>1116.4334902115588</c:v>
                </c:pt>
                <c:pt idx="160">
                  <c:v>540.98999617728623</c:v>
                </c:pt>
                <c:pt idx="161">
                  <c:v>38.517584522218385</c:v>
                </c:pt>
                <c:pt idx="162">
                  <c:v>1056.4870008487342</c:v>
                </c:pt>
                <c:pt idx="163">
                  <c:v>1783.5489855038832</c:v>
                </c:pt>
                <c:pt idx="164">
                  <c:v>2359.9617118787755</c:v>
                </c:pt>
                <c:pt idx="165">
                  <c:v>1788.4266275637601</c:v>
                </c:pt>
                <c:pt idx="166">
                  <c:v>1794.5490937010545</c:v>
                </c:pt>
                <c:pt idx="167">
                  <c:v>1739.7221380736446</c:v>
                </c:pt>
                <c:pt idx="168">
                  <c:v>1880.5972173093578</c:v>
                </c:pt>
                <c:pt idx="169">
                  <c:v>1113.7240348105261</c:v>
                </c:pt>
                <c:pt idx="170">
                  <c:v>757.97579334475449</c:v>
                </c:pt>
                <c:pt idx="171">
                  <c:v>296.56964897409489</c:v>
                </c:pt>
                <c:pt idx="172">
                  <c:v>629.26706388742605</c:v>
                </c:pt>
                <c:pt idx="173">
                  <c:v>88.371661569988646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52.817320572241442</c:v>
                </c:pt>
                <c:pt idx="181">
                  <c:v>173.51149293791241</c:v>
                </c:pt>
                <c:pt idx="182">
                  <c:v>435.76103065633652</c:v>
                </c:pt>
                <c:pt idx="183">
                  <c:v>663.03686915463913</c:v>
                </c:pt>
                <c:pt idx="184">
                  <c:v>861.28683184752299</c:v>
                </c:pt>
                <c:pt idx="185">
                  <c:v>1320.8012661287139</c:v>
                </c:pt>
                <c:pt idx="186">
                  <c:v>2657.7703331279736</c:v>
                </c:pt>
                <c:pt idx="187">
                  <c:v>3886.8359927572928</c:v>
                </c:pt>
                <c:pt idx="188">
                  <c:v>4650.9392983372818</c:v>
                </c:pt>
                <c:pt idx="189">
                  <c:v>4538.0857924873962</c:v>
                </c:pt>
                <c:pt idx="190">
                  <c:v>4424.2699763437158</c:v>
                </c:pt>
                <c:pt idx="191">
                  <c:v>4078.9088571182765</c:v>
                </c:pt>
                <c:pt idx="192">
                  <c:v>3669.4218908950643</c:v>
                </c:pt>
                <c:pt idx="193">
                  <c:v>3464.850338782875</c:v>
                </c:pt>
                <c:pt idx="194">
                  <c:v>3452.7286188583967</c:v>
                </c:pt>
                <c:pt idx="195">
                  <c:v>3458.8067452638861</c:v>
                </c:pt>
                <c:pt idx="196">
                  <c:v>3431.4610949246344</c:v>
                </c:pt>
                <c:pt idx="197">
                  <c:v>3404.0926565434347</c:v>
                </c:pt>
                <c:pt idx="198">
                  <c:v>3376.7014111302487</c:v>
                </c:pt>
                <c:pt idx="199">
                  <c:v>3349.2873396792202</c:v>
                </c:pt>
                <c:pt idx="200">
                  <c:v>3321.8504231686456</c:v>
                </c:pt>
                <c:pt idx="201">
                  <c:v>3294.3906425609821</c:v>
                </c:pt>
                <c:pt idx="202">
                  <c:v>3266.9079788028102</c:v>
                </c:pt>
                <c:pt idx="203">
                  <c:v>3239.402412824842</c:v>
                </c:pt>
                <c:pt idx="204">
                  <c:v>3211.8739255418914</c:v>
                </c:pt>
                <c:pt idx="205">
                  <c:v>3184.3224978528669</c:v>
                </c:pt>
                <c:pt idx="206">
                  <c:v>3156.7481106407722</c:v>
                </c:pt>
                <c:pt idx="207">
                  <c:v>3129.150744772669</c:v>
                </c:pt>
                <c:pt idx="208">
                  <c:v>3101.5303810996702</c:v>
                </c:pt>
                <c:pt idx="209">
                  <c:v>3073.8870004569471</c:v>
                </c:pt>
                <c:pt idx="210">
                  <c:v>3076.448572957328</c:v>
                </c:pt>
                <c:pt idx="211">
                  <c:v>4350.704671334679</c:v>
                </c:pt>
                <c:pt idx="212">
                  <c:v>4354.3302585607889</c:v>
                </c:pt>
                <c:pt idx="213">
                  <c:v>4357.9588671095917</c:v>
                </c:pt>
                <c:pt idx="214">
                  <c:v>4361.5904994988523</c:v>
                </c:pt>
                <c:pt idx="215">
                  <c:v>4365.2251582484314</c:v>
                </c:pt>
                <c:pt idx="216">
                  <c:v>4368.8628458803068</c:v>
                </c:pt>
                <c:pt idx="217">
                  <c:v>4372.5035649185374</c:v>
                </c:pt>
                <c:pt idx="218">
                  <c:v>4376.1473178892993</c:v>
                </c:pt>
                <c:pt idx="219">
                  <c:v>4379.7941073208713</c:v>
                </c:pt>
                <c:pt idx="220">
                  <c:v>4383.4439357436349</c:v>
                </c:pt>
                <c:pt idx="221">
                  <c:v>4387.0968056900892</c:v>
                </c:pt>
                <c:pt idx="222">
                  <c:v>4390.7527196948358</c:v>
                </c:pt>
                <c:pt idx="223">
                  <c:v>4394.4116802945864</c:v>
                </c:pt>
                <c:pt idx="224">
                  <c:v>4398.0736900281699</c:v>
                </c:pt>
                <c:pt idx="225">
                  <c:v>4401.7387514365255</c:v>
                </c:pt>
                <c:pt idx="226">
                  <c:v>4405.4068670627239</c:v>
                </c:pt>
                <c:pt idx="227">
                  <c:v>4409.0780394519461</c:v>
                </c:pt>
                <c:pt idx="228">
                  <c:v>4412.7522711514903</c:v>
                </c:pt>
                <c:pt idx="229">
                  <c:v>4416.4295647107792</c:v>
                </c:pt>
                <c:pt idx="230">
                  <c:v>4420.1099226813749</c:v>
                </c:pt>
                <c:pt idx="231">
                  <c:v>4423.7933476169419</c:v>
                </c:pt>
                <c:pt idx="232">
                  <c:v>4427.4798420732914</c:v>
                </c:pt>
                <c:pt idx="233">
                  <c:v>4431.1694086083517</c:v>
                </c:pt>
                <c:pt idx="234">
                  <c:v>4434.8620497821903</c:v>
                </c:pt>
                <c:pt idx="235">
                  <c:v>4438.5577681570066</c:v>
                </c:pt>
                <c:pt idx="236">
                  <c:v>4442.2565662971392</c:v>
                </c:pt>
                <c:pt idx="237">
                  <c:v>4445.9584467690584</c:v>
                </c:pt>
                <c:pt idx="238">
                  <c:v>4449.6634121413663</c:v>
                </c:pt>
                <c:pt idx="239">
                  <c:v>4453.3714649848189</c:v>
                </c:pt>
              </c:numCache>
            </c:numRef>
          </c:val>
        </c:ser>
        <c:ser>
          <c:idx val="3"/>
          <c:order val="3"/>
          <c:tx>
            <c:strRef>
              <c:f>Calc!$DH$10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Calc!$DH$11:$DH$251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111.92374985635252</c:v>
                </c:pt>
                <c:pt idx="16">
                  <c:v>877.16484222793224</c:v>
                </c:pt>
                <c:pt idx="17">
                  <c:v>788.78950204330613</c:v>
                </c:pt>
                <c:pt idx="18">
                  <c:v>715.12765670161025</c:v>
                </c:pt>
                <c:pt idx="19">
                  <c:v>863.6363504308174</c:v>
                </c:pt>
                <c:pt idx="20">
                  <c:v>823.5030324672698</c:v>
                </c:pt>
                <c:pt idx="21">
                  <c:v>753.95087616099408</c:v>
                </c:pt>
                <c:pt idx="22">
                  <c:v>723.11531697931059</c:v>
                </c:pt>
                <c:pt idx="23">
                  <c:v>615.14758438369608</c:v>
                </c:pt>
                <c:pt idx="24">
                  <c:v>946.19570098707845</c:v>
                </c:pt>
                <c:pt idx="25">
                  <c:v>967.58175693868543</c:v>
                </c:pt>
                <c:pt idx="26">
                  <c:v>1456.1218351622483</c:v>
                </c:pt>
                <c:pt idx="27">
                  <c:v>1478.2334017875401</c:v>
                </c:pt>
                <c:pt idx="28">
                  <c:v>871.23179215363052</c:v>
                </c:pt>
                <c:pt idx="29">
                  <c:v>101.68042427684486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111.68919435303178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77.842965222193016</c:v>
                </c:pt>
                <c:pt idx="49">
                  <c:v>315.53011063348458</c:v>
                </c:pt>
                <c:pt idx="50">
                  <c:v>432.42542079534178</c:v>
                </c:pt>
                <c:pt idx="51">
                  <c:v>475.2923013055406</c:v>
                </c:pt>
                <c:pt idx="52">
                  <c:v>1059.1366946069465</c:v>
                </c:pt>
                <c:pt idx="53">
                  <c:v>1567.1139865749756</c:v>
                </c:pt>
                <c:pt idx="54">
                  <c:v>2029.249012229895</c:v>
                </c:pt>
                <c:pt idx="55">
                  <c:v>1929.3742448090015</c:v>
                </c:pt>
                <c:pt idx="56">
                  <c:v>1829.4036297489256</c:v>
                </c:pt>
                <c:pt idx="57">
                  <c:v>2672.0068410325293</c:v>
                </c:pt>
                <c:pt idx="58">
                  <c:v>3503.7364450137502</c:v>
                </c:pt>
                <c:pt idx="59">
                  <c:v>4455.1431793256197</c:v>
                </c:pt>
                <c:pt idx="60">
                  <c:v>4608.5780578184058</c:v>
                </c:pt>
                <c:pt idx="61">
                  <c:v>4701.9155533186313</c:v>
                </c:pt>
                <c:pt idx="62">
                  <c:v>4645.9955355080092</c:v>
                </c:pt>
                <c:pt idx="63">
                  <c:v>865.52055873267818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144.68309703828709</c:v>
                </c:pt>
                <c:pt idx="95">
                  <c:v>602.17785159091727</c:v>
                </c:pt>
                <c:pt idx="96">
                  <c:v>1055.7676063169492</c:v>
                </c:pt>
                <c:pt idx="97">
                  <c:v>1450.1315887512537</c:v>
                </c:pt>
                <c:pt idx="98">
                  <c:v>1306.605836590963</c:v>
                </c:pt>
                <c:pt idx="99">
                  <c:v>1057.6337780767572</c:v>
                </c:pt>
                <c:pt idx="100">
                  <c:v>730.49480202719133</c:v>
                </c:pt>
                <c:pt idx="101">
                  <c:v>861.43935760198656</c:v>
                </c:pt>
                <c:pt idx="102">
                  <c:v>969.71332582255127</c:v>
                </c:pt>
                <c:pt idx="103">
                  <c:v>1445.2289274632931</c:v>
                </c:pt>
                <c:pt idx="104">
                  <c:v>1559.4102980427997</c:v>
                </c:pt>
                <c:pt idx="105">
                  <c:v>2041.5724225949598</c:v>
                </c:pt>
                <c:pt idx="106">
                  <c:v>2471.4818146396319</c:v>
                </c:pt>
                <c:pt idx="107">
                  <c:v>3126.1958096199742</c:v>
                </c:pt>
                <c:pt idx="108">
                  <c:v>3345.381021882411</c:v>
                </c:pt>
                <c:pt idx="109">
                  <c:v>3507.6502029429757</c:v>
                </c:pt>
                <c:pt idx="110">
                  <c:v>2807.9147095999542</c:v>
                </c:pt>
                <c:pt idx="111">
                  <c:v>2222.6517317870239</c:v>
                </c:pt>
                <c:pt idx="112">
                  <c:v>1544.6307415141455</c:v>
                </c:pt>
                <c:pt idx="113">
                  <c:v>1845.3795572504423</c:v>
                </c:pt>
                <c:pt idx="114">
                  <c:v>2042.227975472957</c:v>
                </c:pt>
                <c:pt idx="115">
                  <c:v>2028.4420109282837</c:v>
                </c:pt>
                <c:pt idx="116">
                  <c:v>1964.9775065582035</c:v>
                </c:pt>
                <c:pt idx="117">
                  <c:v>2031.7711007214712</c:v>
                </c:pt>
                <c:pt idx="118">
                  <c:v>1990.7547492118356</c:v>
                </c:pt>
                <c:pt idx="119">
                  <c:v>1844.2878126215983</c:v>
                </c:pt>
                <c:pt idx="120">
                  <c:v>1797.1829102267257</c:v>
                </c:pt>
                <c:pt idx="121">
                  <c:v>1160.1289128021272</c:v>
                </c:pt>
                <c:pt idx="122">
                  <c:v>368.66605907044504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365.92010740740807</c:v>
                </c:pt>
                <c:pt idx="175">
                  <c:v>823.04052773289732</c:v>
                </c:pt>
                <c:pt idx="176">
                  <c:v>806.03889733237884</c:v>
                </c:pt>
                <c:pt idx="177">
                  <c:v>636.95081480802037</c:v>
                </c:pt>
                <c:pt idx="178">
                  <c:v>464.6413981707301</c:v>
                </c:pt>
                <c:pt idx="179">
                  <c:v>93.287622310534061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83200"/>
        <c:axId val="47313664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606912"/>
        <c:axId val="47315584"/>
      </c:barChart>
      <c:lineChart>
        <c:grouping val="standard"/>
        <c:varyColors val="0"/>
        <c:ser>
          <c:idx val="0"/>
          <c:order val="0"/>
          <c:tx>
            <c:strRef>
              <c:f>Calc!$DI$10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Calc!$DI$11:$DI$251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29725.050008988972</c:v>
                </c:pt>
                <c:pt idx="2">
                  <c:v>29801.792096635265</c:v>
                </c:pt>
                <c:pt idx="3">
                  <c:v>29813.431299345393</c:v>
                </c:pt>
                <c:pt idx="4">
                  <c:v>29916.72106279818</c:v>
                </c:pt>
                <c:pt idx="5">
                  <c:v>29937.263498881137</c:v>
                </c:pt>
                <c:pt idx="6">
                  <c:v>29983.216188567396</c:v>
                </c:pt>
                <c:pt idx="7">
                  <c:v>29975.2954790603</c:v>
                </c:pt>
                <c:pt idx="8">
                  <c:v>29984.409775552525</c:v>
                </c:pt>
                <c:pt idx="9">
                  <c:v>29973.35437001957</c:v>
                </c:pt>
                <c:pt idx="10">
                  <c:v>30003.569995648028</c:v>
                </c:pt>
                <c:pt idx="11">
                  <c:v>29923.611501495336</c:v>
                </c:pt>
                <c:pt idx="12">
                  <c:v>29869.795578229823</c:v>
                </c:pt>
                <c:pt idx="13">
                  <c:v>29805.002341224947</c:v>
                </c:pt>
                <c:pt idx="14">
                  <c:v>28837.542902029123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30037.80222444277</c:v>
                </c:pt>
                <c:pt idx="31">
                  <c:v>30151.375932732368</c:v>
                </c:pt>
                <c:pt idx="32">
                  <c:v>30436.683045474594</c:v>
                </c:pt>
                <c:pt idx="33">
                  <c:v>30747.489571082828</c:v>
                </c:pt>
                <c:pt idx="34">
                  <c:v>31070.833764649677</c:v>
                </c:pt>
                <c:pt idx="35">
                  <c:v>31072.587874600489</c:v>
                </c:pt>
                <c:pt idx="36">
                  <c:v>31063.334732900661</c:v>
                </c:pt>
                <c:pt idx="37">
                  <c:v>31005.648896570787</c:v>
                </c:pt>
                <c:pt idx="38">
                  <c:v>31017.802497343586</c:v>
                </c:pt>
                <c:pt idx="39">
                  <c:v>31044.52198111609</c:v>
                </c:pt>
                <c:pt idx="40">
                  <c:v>30006.090774740504</c:v>
                </c:pt>
                <c:pt idx="41">
                  <c:v>28949.069768032932</c:v>
                </c:pt>
                <c:pt idx="42">
                  <c:v>27827.517491935669</c:v>
                </c:pt>
                <c:pt idx="43">
                  <c:v>28206.872747247573</c:v>
                </c:pt>
                <c:pt idx="44">
                  <c:v>28599.702791566684</c:v>
                </c:pt>
                <c:pt idx="45">
                  <c:v>28995.844431875052</c:v>
                </c:pt>
                <c:pt idx="46">
                  <c:v>28896.179256148538</c:v>
                </c:pt>
                <c:pt idx="47">
                  <c:v>28696.787276026324</c:v>
                </c:pt>
                <c:pt idx="48">
                  <c:v>28423.840829172666</c:v>
                </c:pt>
                <c:pt idx="49">
                  <c:v>28168.616515771002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33441.235755065041</c:v>
                </c:pt>
                <c:pt idx="65">
                  <c:v>37049.572198810332</c:v>
                </c:pt>
                <c:pt idx="66">
                  <c:v>37122.256559612724</c:v>
                </c:pt>
                <c:pt idx="67">
                  <c:v>37062.778544040812</c:v>
                </c:pt>
                <c:pt idx="68">
                  <c:v>36955.251300962023</c:v>
                </c:pt>
                <c:pt idx="69">
                  <c:v>36905.187476352476</c:v>
                </c:pt>
                <c:pt idx="70">
                  <c:v>37432.662751960212</c:v>
                </c:pt>
                <c:pt idx="71">
                  <c:v>37925.2527563853</c:v>
                </c:pt>
                <c:pt idx="72">
                  <c:v>38264.054410965015</c:v>
                </c:pt>
                <c:pt idx="73">
                  <c:v>38066.209205347281</c:v>
                </c:pt>
                <c:pt idx="74">
                  <c:v>37985.696015945978</c:v>
                </c:pt>
                <c:pt idx="75">
                  <c:v>37971.765522731359</c:v>
                </c:pt>
                <c:pt idx="76">
                  <c:v>37882.497827616862</c:v>
                </c:pt>
                <c:pt idx="77">
                  <c:v>37781.49681925826</c:v>
                </c:pt>
                <c:pt idx="78">
                  <c:v>37695.912365505756</c:v>
                </c:pt>
                <c:pt idx="79">
                  <c:v>37573.015227129225</c:v>
                </c:pt>
                <c:pt idx="80">
                  <c:v>37424.033742399886</c:v>
                </c:pt>
                <c:pt idx="81">
                  <c:v>37232.3332456278</c:v>
                </c:pt>
                <c:pt idx="82">
                  <c:v>37124.814676163594</c:v>
                </c:pt>
                <c:pt idx="83">
                  <c:v>36978.347420396036</c:v>
                </c:pt>
                <c:pt idx="84">
                  <c:v>36705.297187293858</c:v>
                </c:pt>
                <c:pt idx="85">
                  <c:v>36391.694311892184</c:v>
                </c:pt>
                <c:pt idx="86">
                  <c:v>36051.707019390633</c:v>
                </c:pt>
                <c:pt idx="87">
                  <c:v>35768.892024466222</c:v>
                </c:pt>
                <c:pt idx="88">
                  <c:v>35569.004908072326</c:v>
                </c:pt>
                <c:pt idx="89">
                  <c:v>35351.819861438409</c:v>
                </c:pt>
                <c:pt idx="90">
                  <c:v>35152.908619877744</c:v>
                </c:pt>
                <c:pt idx="91">
                  <c:v>34835.665139627563</c:v>
                </c:pt>
                <c:pt idx="92">
                  <c:v>34540.249602928197</c:v>
                </c:pt>
                <c:pt idx="93">
                  <c:v>34283.313502055003</c:v>
                </c:pt>
                <c:pt idx="94">
                  <c:v>34003.697126073333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33080.158494930154</c:v>
                </c:pt>
                <c:pt idx="124">
                  <c:v>33220.0439055963</c:v>
                </c:pt>
                <c:pt idx="125">
                  <c:v>33423.963811527625</c:v>
                </c:pt>
                <c:pt idx="126">
                  <c:v>33600.308698103327</c:v>
                </c:pt>
                <c:pt idx="127">
                  <c:v>33716.826209296945</c:v>
                </c:pt>
                <c:pt idx="128">
                  <c:v>33826.897404034185</c:v>
                </c:pt>
                <c:pt idx="129">
                  <c:v>33958.402186529151</c:v>
                </c:pt>
                <c:pt idx="130">
                  <c:v>34111.511763506598</c:v>
                </c:pt>
                <c:pt idx="131">
                  <c:v>34137.641201675557</c:v>
                </c:pt>
                <c:pt idx="132">
                  <c:v>34261.208033912328</c:v>
                </c:pt>
                <c:pt idx="133">
                  <c:v>34462.166927834791</c:v>
                </c:pt>
                <c:pt idx="134">
                  <c:v>34661.23957319522</c:v>
                </c:pt>
                <c:pt idx="135">
                  <c:v>34893.998814070132</c:v>
                </c:pt>
                <c:pt idx="136">
                  <c:v>35079.359659744725</c:v>
                </c:pt>
                <c:pt idx="137">
                  <c:v>35356.144318065184</c:v>
                </c:pt>
                <c:pt idx="138">
                  <c:v>35633.60190638528</c:v>
                </c:pt>
                <c:pt idx="139">
                  <c:v>35781.699932861062</c:v>
                </c:pt>
                <c:pt idx="140">
                  <c:v>35894.686258730733</c:v>
                </c:pt>
                <c:pt idx="141">
                  <c:v>35922.34295807391</c:v>
                </c:pt>
                <c:pt idx="142">
                  <c:v>36027.756604174218</c:v>
                </c:pt>
                <c:pt idx="143">
                  <c:v>35963.103637718952</c:v>
                </c:pt>
                <c:pt idx="144">
                  <c:v>35867.199463896577</c:v>
                </c:pt>
                <c:pt idx="145">
                  <c:v>35677.572976563046</c:v>
                </c:pt>
                <c:pt idx="146">
                  <c:v>35628.818801780712</c:v>
                </c:pt>
                <c:pt idx="147">
                  <c:v>34658.256800808238</c:v>
                </c:pt>
                <c:pt idx="148">
                  <c:v>33751.218074846722</c:v>
                </c:pt>
                <c:pt idx="149">
                  <c:v>32816.91311101264</c:v>
                </c:pt>
                <c:pt idx="150">
                  <c:v>32794.284824635382</c:v>
                </c:pt>
                <c:pt idx="151">
                  <c:v>32714.050098436779</c:v>
                </c:pt>
                <c:pt idx="152">
                  <c:v>32735.052357736702</c:v>
                </c:pt>
                <c:pt idx="153">
                  <c:v>32709.026929932301</c:v>
                </c:pt>
                <c:pt idx="154">
                  <c:v>32713.815046418622</c:v>
                </c:pt>
                <c:pt idx="155">
                  <c:v>32522.801717084625</c:v>
                </c:pt>
                <c:pt idx="156">
                  <c:v>32408.348080709588</c:v>
                </c:pt>
                <c:pt idx="157">
                  <c:v>32400.177547595955</c:v>
                </c:pt>
                <c:pt idx="158">
                  <c:v>32507.620560698982</c:v>
                </c:pt>
                <c:pt idx="159">
                  <c:v>32639.992427123561</c:v>
                </c:pt>
                <c:pt idx="160">
                  <c:v>32786.729259601503</c:v>
                </c:pt>
                <c:pt idx="161">
                  <c:v>32962.085236075698</c:v>
                </c:pt>
                <c:pt idx="162">
                  <c:v>34080.906666258648</c:v>
                </c:pt>
                <c:pt idx="163">
                  <c:v>34240.828573891711</c:v>
                </c:pt>
                <c:pt idx="164">
                  <c:v>34378.465245868741</c:v>
                </c:pt>
                <c:pt idx="165">
                  <c:v>33622.77881477648</c:v>
                </c:pt>
                <c:pt idx="166">
                  <c:v>33704.176049770038</c:v>
                </c:pt>
                <c:pt idx="167">
                  <c:v>33826.590390764351</c:v>
                </c:pt>
                <c:pt idx="168">
                  <c:v>33874.250592324905</c:v>
                </c:pt>
                <c:pt idx="169">
                  <c:v>34011.94457452825</c:v>
                </c:pt>
                <c:pt idx="170">
                  <c:v>34119.826540995826</c:v>
                </c:pt>
                <c:pt idx="171">
                  <c:v>34297.569702834509</c:v>
                </c:pt>
                <c:pt idx="172">
                  <c:v>34426.738070287895</c:v>
                </c:pt>
                <c:pt idx="173">
                  <c:v>33973.159975053131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33394.712270391428</c:v>
                </c:pt>
                <c:pt idx="180">
                  <c:v>33433.522859500554</c:v>
                </c:pt>
                <c:pt idx="181">
                  <c:v>33514.103205944615</c:v>
                </c:pt>
                <c:pt idx="182">
                  <c:v>33684.570956200223</c:v>
                </c:pt>
                <c:pt idx="183">
                  <c:v>33904.040305863506</c:v>
                </c:pt>
                <c:pt idx="184">
                  <c:v>34042.000765609839</c:v>
                </c:pt>
                <c:pt idx="185">
                  <c:v>34267.241048135089</c:v>
                </c:pt>
                <c:pt idx="186">
                  <c:v>35115.495026473734</c:v>
                </c:pt>
                <c:pt idx="187">
                  <c:v>35901.691690549087</c:v>
                </c:pt>
                <c:pt idx="188">
                  <c:v>36613.362980061167</c:v>
                </c:pt>
                <c:pt idx="189">
                  <c:v>36567.575802901418</c:v>
                </c:pt>
                <c:pt idx="190">
                  <c:v>36529.72442646695</c:v>
                </c:pt>
                <c:pt idx="191">
                  <c:v>36414.965339101742</c:v>
                </c:pt>
                <c:pt idx="192">
                  <c:v>36287.715577438306</c:v>
                </c:pt>
                <c:pt idx="193">
                  <c:v>36249.325476790225</c:v>
                </c:pt>
                <c:pt idx="194">
                  <c:v>36250.534218963083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3200"/>
        <c:axId val="47313664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06912"/>
        <c:axId val="47315584"/>
      </c:lineChart>
      <c:dateAx>
        <c:axId val="47283200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313664"/>
        <c:crosses val="autoZero"/>
        <c:auto val="1"/>
        <c:lblOffset val="100"/>
        <c:baseTimeUnit val="months"/>
        <c:majorUnit val="12"/>
        <c:majorTimeUnit val="months"/>
      </c:dateAx>
      <c:valAx>
        <c:axId val="47313664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47283200"/>
        <c:crosses val="autoZero"/>
        <c:crossBetween val="midCat"/>
      </c:valAx>
      <c:valAx>
        <c:axId val="47315584"/>
        <c:scaling>
          <c:orientation val="minMax"/>
          <c:max val="2100000"/>
          <c:min val="17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Total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Accounts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(Note: Y-axes 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NOT</a:t>
                </a:r>
                <a:r>
                  <a:rPr lang="en-U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Proportional)</a:t>
                </a:r>
              </a:p>
            </c:rich>
          </c:tx>
          <c:layout>
            <c:manualLayout>
              <c:xMode val="edge"/>
              <c:yMode val="edge"/>
              <c:x val="0.88154565566121812"/>
              <c:y val="4.9189123931910527E-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 sz="1100">
                <a:solidFill>
                  <a:srgbClr val="FF00FF"/>
                </a:solidFill>
              </a:defRPr>
            </a:pPr>
            <a:endParaRPr lang="en-US"/>
          </a:p>
        </c:txPr>
        <c:crossAx val="57606912"/>
        <c:crosses val="max"/>
        <c:crossBetween val="between"/>
      </c:valAx>
      <c:dateAx>
        <c:axId val="5760691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7315584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Seasonally-Adjusted (using Attrition RATE)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5212157149354E-2"/>
          <c:y val="0.11060711746636438"/>
          <c:w val="0.89474895541735044"/>
          <c:h val="0.84205421937249325"/>
        </c:manualLayout>
      </c:layout>
      <c:areaChart>
        <c:grouping val="stacked"/>
        <c:varyColors val="0"/>
        <c:ser>
          <c:idx val="1"/>
          <c:order val="1"/>
          <c:tx>
            <c:strRef>
              <c:f>Calc!$DN$10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Calc!$DN$11:$DN$251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28649.852664082697</c:v>
                </c:pt>
                <c:pt idx="2">
                  <c:v>28846.41039326994</c:v>
                </c:pt>
                <c:pt idx="3">
                  <c:v>29080.62682165339</c:v>
                </c:pt>
                <c:pt idx="4">
                  <c:v>29254.336074549865</c:v>
                </c:pt>
                <c:pt idx="5">
                  <c:v>29378.770046005844</c:v>
                </c:pt>
                <c:pt idx="6">
                  <c:v>29647.435286883905</c:v>
                </c:pt>
                <c:pt idx="7">
                  <c:v>29534.258858288773</c:v>
                </c:pt>
                <c:pt idx="8">
                  <c:v>29162.251411362562</c:v>
                </c:pt>
                <c:pt idx="9">
                  <c:v>28913.6795051064</c:v>
                </c:pt>
                <c:pt idx="10">
                  <c:v>29023.177659267963</c:v>
                </c:pt>
                <c:pt idx="11">
                  <c:v>29074.597220395404</c:v>
                </c:pt>
                <c:pt idx="12">
                  <c:v>28764.097041912988</c:v>
                </c:pt>
                <c:pt idx="13">
                  <c:v>28318.515823711641</c:v>
                </c:pt>
                <c:pt idx="14">
                  <c:v>28089.167333385485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29520.5034341053</c:v>
                </c:pt>
                <c:pt idx="31">
                  <c:v>29495.104769965092</c:v>
                </c:pt>
                <c:pt idx="32">
                  <c:v>29249.198285369795</c:v>
                </c:pt>
                <c:pt idx="33">
                  <c:v>29124.352833833047</c:v>
                </c:pt>
                <c:pt idx="34">
                  <c:v>29143.463727376369</c:v>
                </c:pt>
                <c:pt idx="35">
                  <c:v>28859.449425959403</c:v>
                </c:pt>
                <c:pt idx="36">
                  <c:v>28664.028984651417</c:v>
                </c:pt>
                <c:pt idx="37">
                  <c:v>28549.524827476358</c:v>
                </c:pt>
                <c:pt idx="38">
                  <c:v>28837.83526133413</c:v>
                </c:pt>
                <c:pt idx="39">
                  <c:v>29170.953931388765</c:v>
                </c:pt>
                <c:pt idx="40">
                  <c:v>28865.31710456932</c:v>
                </c:pt>
                <c:pt idx="41">
                  <c:v>28500.091480944073</c:v>
                </c:pt>
                <c:pt idx="42">
                  <c:v>27827.517491935669</c:v>
                </c:pt>
                <c:pt idx="43">
                  <c:v>28206.872747247573</c:v>
                </c:pt>
                <c:pt idx="44">
                  <c:v>28527.02298224518</c:v>
                </c:pt>
                <c:pt idx="45">
                  <c:v>28224.437479467397</c:v>
                </c:pt>
                <c:pt idx="46">
                  <c:v>28283.149221380208</c:v>
                </c:pt>
                <c:pt idx="47">
                  <c:v>28199.372025945009</c:v>
                </c:pt>
                <c:pt idx="48">
                  <c:v>28145.487312539295</c:v>
                </c:pt>
                <c:pt idx="49">
                  <c:v>28074.939660180204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30991.388929577875</c:v>
                </c:pt>
                <c:pt idx="65">
                  <c:v>30280.494904032501</c:v>
                </c:pt>
                <c:pt idx="66">
                  <c:v>29657.704519700052</c:v>
                </c:pt>
                <c:pt idx="67">
                  <c:v>28654.655601348786</c:v>
                </c:pt>
                <c:pt idx="68">
                  <c:v>28613.852918073626</c:v>
                </c:pt>
                <c:pt idx="69">
                  <c:v>28410.608248783752</c:v>
                </c:pt>
                <c:pt idx="70">
                  <c:v>28455.860329011048</c:v>
                </c:pt>
                <c:pt idx="71">
                  <c:v>28310.614732425267</c:v>
                </c:pt>
                <c:pt idx="72">
                  <c:v>28288.741488137148</c:v>
                </c:pt>
                <c:pt idx="73">
                  <c:v>28599.406826009144</c:v>
                </c:pt>
                <c:pt idx="74">
                  <c:v>29311.234017298091</c:v>
                </c:pt>
                <c:pt idx="75">
                  <c:v>30778.19244507332</c:v>
                </c:pt>
                <c:pt idx="76">
                  <c:v>31665.886400287705</c:v>
                </c:pt>
                <c:pt idx="77">
                  <c:v>32454.138739782171</c:v>
                </c:pt>
                <c:pt idx="78">
                  <c:v>32727.73676232433</c:v>
                </c:pt>
                <c:pt idx="79">
                  <c:v>32819.66145539697</c:v>
                </c:pt>
                <c:pt idx="80">
                  <c:v>32752.504399075795</c:v>
                </c:pt>
                <c:pt idx="81">
                  <c:v>32503.881462983936</c:v>
                </c:pt>
                <c:pt idx="82">
                  <c:v>32522.806290838314</c:v>
                </c:pt>
                <c:pt idx="83">
                  <c:v>32613.313997120644</c:v>
                </c:pt>
                <c:pt idx="84">
                  <c:v>32591.427162950258</c:v>
                </c:pt>
                <c:pt idx="85">
                  <c:v>32912.020274682742</c:v>
                </c:pt>
                <c:pt idx="86">
                  <c:v>33374.892044875574</c:v>
                </c:pt>
                <c:pt idx="87">
                  <c:v>33896.459368426782</c:v>
                </c:pt>
                <c:pt idx="88">
                  <c:v>33942.013364485989</c:v>
                </c:pt>
                <c:pt idx="89">
                  <c:v>33956.253744906222</c:v>
                </c:pt>
                <c:pt idx="90">
                  <c:v>34208.572671805443</c:v>
                </c:pt>
                <c:pt idx="91">
                  <c:v>34263.984973456107</c:v>
                </c:pt>
                <c:pt idx="92">
                  <c:v>34303.991463014456</c:v>
                </c:pt>
                <c:pt idx="93">
                  <c:v>34008.231257069863</c:v>
                </c:pt>
                <c:pt idx="94">
                  <c:v>33969.668346067738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32661.350538784725</c:v>
                </c:pt>
                <c:pt idx="124">
                  <c:v>33120.986874498594</c:v>
                </c:pt>
                <c:pt idx="125">
                  <c:v>32980.930815440843</c:v>
                </c:pt>
                <c:pt idx="126">
                  <c:v>32970.149588778411</c:v>
                </c:pt>
                <c:pt idx="127">
                  <c:v>32548.025598332035</c:v>
                </c:pt>
                <c:pt idx="128">
                  <c:v>32335.691067548159</c:v>
                </c:pt>
                <c:pt idx="129">
                  <c:v>32014.156305425495</c:v>
                </c:pt>
                <c:pt idx="130">
                  <c:v>31938.688095243942</c:v>
                </c:pt>
                <c:pt idx="131">
                  <c:v>32252.110102625506</c:v>
                </c:pt>
                <c:pt idx="132">
                  <c:v>32070.372405863603</c:v>
                </c:pt>
                <c:pt idx="133">
                  <c:v>32347.627145529525</c:v>
                </c:pt>
                <c:pt idx="134">
                  <c:v>32732.487414832529</c:v>
                </c:pt>
                <c:pt idx="135">
                  <c:v>33329.547086439568</c:v>
                </c:pt>
                <c:pt idx="136">
                  <c:v>33410.466774498891</c:v>
                </c:pt>
                <c:pt idx="137">
                  <c:v>33532.135492646434</c:v>
                </c:pt>
                <c:pt idx="138">
                  <c:v>33809.879098869802</c:v>
                </c:pt>
                <c:pt idx="139">
                  <c:v>33802.069218576842</c:v>
                </c:pt>
                <c:pt idx="140">
                  <c:v>33293.784772681633</c:v>
                </c:pt>
                <c:pt idx="141">
                  <c:v>32959.10601098038</c:v>
                </c:pt>
                <c:pt idx="142">
                  <c:v>32985.602061903141</c:v>
                </c:pt>
                <c:pt idx="143">
                  <c:v>32896.10528503995</c:v>
                </c:pt>
                <c:pt idx="144">
                  <c:v>32732.880950574658</c:v>
                </c:pt>
                <c:pt idx="145">
                  <c:v>32356.178728478477</c:v>
                </c:pt>
                <c:pt idx="146">
                  <c:v>32404.618634675749</c:v>
                </c:pt>
                <c:pt idx="147">
                  <c:v>32422.457179777837</c:v>
                </c:pt>
                <c:pt idx="148">
                  <c:v>32764.646367259393</c:v>
                </c:pt>
                <c:pt idx="149">
                  <c:v>32816.91311101264</c:v>
                </c:pt>
                <c:pt idx="150">
                  <c:v>32794.284824635382</c:v>
                </c:pt>
                <c:pt idx="151">
                  <c:v>32714.050098436779</c:v>
                </c:pt>
                <c:pt idx="152">
                  <c:v>32735.052357736702</c:v>
                </c:pt>
                <c:pt idx="153">
                  <c:v>32550.393195813089</c:v>
                </c:pt>
                <c:pt idx="154">
                  <c:v>32157.279312229337</c:v>
                </c:pt>
                <c:pt idx="155">
                  <c:v>31547.592759795447</c:v>
                </c:pt>
                <c:pt idx="156">
                  <c:v>31170.459672491979</c:v>
                </c:pt>
                <c:pt idx="157">
                  <c:v>30926.940679388208</c:v>
                </c:pt>
                <c:pt idx="158">
                  <c:v>31047.900073157274</c:v>
                </c:pt>
                <c:pt idx="159">
                  <c:v>31552.498949849931</c:v>
                </c:pt>
                <c:pt idx="160">
                  <c:v>32454.652471978639</c:v>
                </c:pt>
                <c:pt idx="161">
                  <c:v>32962.085236075698</c:v>
                </c:pt>
                <c:pt idx="162">
                  <c:v>33536.17382107555</c:v>
                </c:pt>
                <c:pt idx="163">
                  <c:v>32930.577067618964</c:v>
                </c:pt>
                <c:pt idx="164">
                  <c:v>32270.226645261719</c:v>
                </c:pt>
                <c:pt idx="165">
                  <c:v>31745.125679429369</c:v>
                </c:pt>
                <c:pt idx="166">
                  <c:v>31742.199556320284</c:v>
                </c:pt>
                <c:pt idx="167">
                  <c:v>31810.155503029368</c:v>
                </c:pt>
                <c:pt idx="168">
                  <c:v>31567.786784031119</c:v>
                </c:pt>
                <c:pt idx="169">
                  <c:v>32409.523312687979</c:v>
                </c:pt>
                <c:pt idx="170">
                  <c:v>33050.921803641526</c:v>
                </c:pt>
                <c:pt idx="171">
                  <c:v>34021.211590220242</c:v>
                </c:pt>
                <c:pt idx="172">
                  <c:v>34014.813743652681</c:v>
                </c:pt>
                <c:pt idx="173">
                  <c:v>33973.159975053131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33214.12636407472</c:v>
                </c:pt>
                <c:pt idx="180">
                  <c:v>32965.304689765275</c:v>
                </c:pt>
                <c:pt idx="181">
                  <c:v>32883.368109816773</c:v>
                </c:pt>
                <c:pt idx="182">
                  <c:v>32981.354895958008</c:v>
                </c:pt>
                <c:pt idx="183">
                  <c:v>33274.055556298081</c:v>
                </c:pt>
                <c:pt idx="184">
                  <c:v>33386.461848069557</c:v>
                </c:pt>
                <c:pt idx="185">
                  <c:v>33319.813532900102</c:v>
                </c:pt>
                <c:pt idx="186">
                  <c:v>32996.84297940191</c:v>
                </c:pt>
                <c:pt idx="187">
                  <c:v>32523.250665788761</c:v>
                </c:pt>
                <c:pt idx="188">
                  <c:v>32206.54456644542</c:v>
                </c:pt>
                <c:pt idx="189">
                  <c:v>31952.026303017443</c:v>
                </c:pt>
                <c:pt idx="190">
                  <c:v>31940.162522759496</c:v>
                </c:pt>
                <c:pt idx="191">
                  <c:v>32110.118161173526</c:v>
                </c:pt>
                <c:pt idx="192">
                  <c:v>32209.417947234393</c:v>
                </c:pt>
                <c:pt idx="193">
                  <c:v>32271.008167036121</c:v>
                </c:pt>
                <c:pt idx="194">
                  <c:v>32429.679148858049</c:v>
                </c:pt>
                <c:pt idx="195">
                  <c:v>32787.730577684066</c:v>
                </c:pt>
                <c:pt idx="196">
                  <c:v>33124.460535628379</c:v>
                </c:pt>
                <c:pt idx="197">
                  <c:v>33325.052447272195</c:v>
                </c:pt>
                <c:pt idx="198">
                  <c:v>33489.391971887431</c:v>
                </c:pt>
                <c:pt idx="199">
                  <c:v>33408.318454363318</c:v>
                </c:pt>
                <c:pt idx="200">
                  <c:v>33407.834990400574</c:v>
                </c:pt>
                <c:pt idx="201">
                  <c:v>33339.690177541313</c:v>
                </c:pt>
                <c:pt idx="202">
                  <c:v>33559.386339937155</c:v>
                </c:pt>
                <c:pt idx="203">
                  <c:v>33560.670344924183</c:v>
                </c:pt>
                <c:pt idx="204">
                  <c:v>33506.172001726904</c:v>
                </c:pt>
                <c:pt idx="205">
                  <c:v>33496.485555456471</c:v>
                </c:pt>
                <c:pt idx="206">
                  <c:v>33735.041580914163</c:v>
                </c:pt>
                <c:pt idx="207">
                  <c:v>34114.096107673489</c:v>
                </c:pt>
                <c:pt idx="208">
                  <c:v>34398.244948511703</c:v>
                </c:pt>
                <c:pt idx="209">
                  <c:v>34595.756846082833</c:v>
                </c:pt>
                <c:pt idx="210">
                  <c:v>34828.469428000368</c:v>
                </c:pt>
                <c:pt idx="211">
                  <c:v>34776.076018446474</c:v>
                </c:pt>
                <c:pt idx="212">
                  <c:v>34593.08845510293</c:v>
                </c:pt>
                <c:pt idx="213">
                  <c:v>34309.733858558728</c:v>
                </c:pt>
                <c:pt idx="214">
                  <c:v>34353.639303716402</c:v>
                </c:pt>
                <c:pt idx="215">
                  <c:v>34367.255876443603</c:v>
                </c:pt>
                <c:pt idx="216">
                  <c:v>34310.008372293443</c:v>
                </c:pt>
                <c:pt idx="217">
                  <c:v>34296.588266167673</c:v>
                </c:pt>
                <c:pt idx="218">
                  <c:v>34582.498476471919</c:v>
                </c:pt>
                <c:pt idx="219">
                  <c:v>35020.500182011405</c:v>
                </c:pt>
                <c:pt idx="220">
                  <c:v>35322.004467532861</c:v>
                </c:pt>
                <c:pt idx="221">
                  <c:v>35509.777020095993</c:v>
                </c:pt>
                <c:pt idx="222">
                  <c:v>35684.221242835149</c:v>
                </c:pt>
                <c:pt idx="223">
                  <c:v>35653.316293415868</c:v>
                </c:pt>
                <c:pt idx="224">
                  <c:v>35441.39300520176</c:v>
                </c:pt>
                <c:pt idx="225">
                  <c:v>35148.616124432883</c:v>
                </c:pt>
                <c:pt idx="226">
                  <c:v>35156.688046866213</c:v>
                </c:pt>
                <c:pt idx="227">
                  <c:v>35158.702151507452</c:v>
                </c:pt>
                <c:pt idx="228">
                  <c:v>35136.641353648731</c:v>
                </c:pt>
                <c:pt idx="229">
                  <c:v>35136.016717738275</c:v>
                </c:pt>
                <c:pt idx="230">
                  <c:v>35426.552968293319</c:v>
                </c:pt>
                <c:pt idx="231">
                  <c:v>35818.910259924211</c:v>
                </c:pt>
                <c:pt idx="232">
                  <c:v>36157.66428584532</c:v>
                </c:pt>
                <c:pt idx="233">
                  <c:v>36364.376363870229</c:v>
                </c:pt>
                <c:pt idx="234">
                  <c:v>36548.918380300172</c:v>
                </c:pt>
                <c:pt idx="235">
                  <c:v>36474.108149899112</c:v>
                </c:pt>
                <c:pt idx="236">
                  <c:v>36262.945896698606</c:v>
                </c:pt>
                <c:pt idx="237">
                  <c:v>35979.433774930789</c:v>
                </c:pt>
                <c:pt idx="238">
                  <c:v>35949.073950583559</c:v>
                </c:pt>
                <c:pt idx="239">
                  <c:v>35988.898447765256</c:v>
                </c:pt>
              </c:numCache>
            </c:numRef>
          </c:val>
        </c:ser>
        <c:ser>
          <c:idx val="2"/>
          <c:order val="2"/>
          <c:tx>
            <c:strRef>
              <c:f>Calc!$DO$10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Calc!$DO$11:$DO$251</c:f>
              <c:numCache>
                <c:formatCode>#,##0_);[Red]\(#,##0\)</c:formatCode>
                <c:ptCount val="241"/>
                <c:pt idx="0">
                  <c:v>1075.1973449062752</c:v>
                </c:pt>
                <c:pt idx="1">
                  <c:v>1075.1973449062752</c:v>
                </c:pt>
                <c:pt idx="2">
                  <c:v>955.38170336532494</c:v>
                </c:pt>
                <c:pt idx="3">
                  <c:v>732.80447769200327</c:v>
                </c:pt>
                <c:pt idx="4">
                  <c:v>662.38498824831549</c:v>
                </c:pt>
                <c:pt idx="5">
                  <c:v>558.49345287529286</c:v>
                </c:pt>
                <c:pt idx="6">
                  <c:v>335.78090168349081</c:v>
                </c:pt>
                <c:pt idx="7">
                  <c:v>441.03662077152694</c:v>
                </c:pt>
                <c:pt idx="8">
                  <c:v>822.15836418996332</c:v>
                </c:pt>
                <c:pt idx="9">
                  <c:v>1059.6748649131696</c:v>
                </c:pt>
                <c:pt idx="10">
                  <c:v>980.39233638006408</c:v>
                </c:pt>
                <c:pt idx="11">
                  <c:v>849.0142810999314</c:v>
                </c:pt>
                <c:pt idx="12">
                  <c:v>1105.6985363168351</c:v>
                </c:pt>
                <c:pt idx="13">
                  <c:v>1486.4865175133054</c:v>
                </c:pt>
                <c:pt idx="14">
                  <c:v>748.37556864363796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517.29879033747056</c:v>
                </c:pt>
                <c:pt idx="31">
                  <c:v>656.27116276727611</c:v>
                </c:pt>
                <c:pt idx="32">
                  <c:v>1187.4847601047986</c:v>
                </c:pt>
                <c:pt idx="33">
                  <c:v>1623.1367372497807</c:v>
                </c:pt>
                <c:pt idx="34">
                  <c:v>1927.3700372733074</c:v>
                </c:pt>
                <c:pt idx="35">
                  <c:v>2213.1384486410861</c:v>
                </c:pt>
                <c:pt idx="36">
                  <c:v>2399.3057482492441</c:v>
                </c:pt>
                <c:pt idx="37">
                  <c:v>2456.1240690944287</c:v>
                </c:pt>
                <c:pt idx="38">
                  <c:v>2179.9672360094555</c:v>
                </c:pt>
                <c:pt idx="39">
                  <c:v>1873.5680497273243</c:v>
                </c:pt>
                <c:pt idx="40">
                  <c:v>1140.7736701711838</c:v>
                </c:pt>
                <c:pt idx="41">
                  <c:v>448.97828708885936</c:v>
                </c:pt>
                <c:pt idx="42">
                  <c:v>#N/A</c:v>
                </c:pt>
                <c:pt idx="43">
                  <c:v>#N/A</c:v>
                </c:pt>
                <c:pt idx="44">
                  <c:v>72.679809321503853</c:v>
                </c:pt>
                <c:pt idx="45">
                  <c:v>771.4069524076549</c:v>
                </c:pt>
                <c:pt idx="46">
                  <c:v>613.03003476832964</c:v>
                </c:pt>
                <c:pt idx="47">
                  <c:v>497.4152500813143</c:v>
                </c:pt>
                <c:pt idx="48">
                  <c:v>278.35351663337133</c:v>
                </c:pt>
                <c:pt idx="49">
                  <c:v>93.676855590798368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2449.8468254871659</c:v>
                </c:pt>
                <c:pt idx="65">
                  <c:v>6769.0772947778314</c:v>
                </c:pt>
                <c:pt idx="66">
                  <c:v>7464.5520399126726</c:v>
                </c:pt>
                <c:pt idx="67">
                  <c:v>8408.1229426920254</c:v>
                </c:pt>
                <c:pt idx="68">
                  <c:v>8341.3983828883975</c:v>
                </c:pt>
                <c:pt idx="69">
                  <c:v>8494.5792275687236</c:v>
                </c:pt>
                <c:pt idx="70">
                  <c:v>8976.8024229491639</c:v>
                </c:pt>
                <c:pt idx="71">
                  <c:v>9614.638023960033</c:v>
                </c:pt>
                <c:pt idx="72">
                  <c:v>9975.3129228278667</c:v>
                </c:pt>
                <c:pt idx="73">
                  <c:v>9466.8023793381362</c:v>
                </c:pt>
                <c:pt idx="74">
                  <c:v>8674.4619986478865</c:v>
                </c:pt>
                <c:pt idx="75">
                  <c:v>7193.5730776580385</c:v>
                </c:pt>
                <c:pt idx="76">
                  <c:v>6216.6114273291569</c:v>
                </c:pt>
                <c:pt idx="77">
                  <c:v>5327.3580794760892</c:v>
                </c:pt>
                <c:pt idx="78">
                  <c:v>4968.1756031814257</c:v>
                </c:pt>
                <c:pt idx="79">
                  <c:v>4753.3537717322542</c:v>
                </c:pt>
                <c:pt idx="80">
                  <c:v>4671.5293433240913</c:v>
                </c:pt>
                <c:pt idx="81">
                  <c:v>4728.4517826438641</c:v>
                </c:pt>
                <c:pt idx="82">
                  <c:v>4602.00838532528</c:v>
                </c:pt>
                <c:pt idx="83">
                  <c:v>4365.0334232753921</c:v>
                </c:pt>
                <c:pt idx="84">
                  <c:v>4113.8700243435997</c:v>
                </c:pt>
                <c:pt idx="85">
                  <c:v>3479.6740372094428</c:v>
                </c:pt>
                <c:pt idx="86">
                  <c:v>2676.8149745150586</c:v>
                </c:pt>
                <c:pt idx="87">
                  <c:v>1872.4326560394402</c:v>
                </c:pt>
                <c:pt idx="88">
                  <c:v>1626.9915435863368</c:v>
                </c:pt>
                <c:pt idx="89">
                  <c:v>1395.5661165321872</c:v>
                </c:pt>
                <c:pt idx="90">
                  <c:v>944.33594807230111</c:v>
                </c:pt>
                <c:pt idx="91">
                  <c:v>571.68016617145622</c:v>
                </c:pt>
                <c:pt idx="92">
                  <c:v>236.25813991374162</c:v>
                </c:pt>
                <c:pt idx="93">
                  <c:v>275.08224498514028</c:v>
                </c:pt>
                <c:pt idx="94">
                  <c:v>34.028780005595763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418.80795614542876</c:v>
                </c:pt>
                <c:pt idx="124">
                  <c:v>99.057031097705476</c:v>
                </c:pt>
                <c:pt idx="125">
                  <c:v>443.03299608678208</c:v>
                </c:pt>
                <c:pt idx="126">
                  <c:v>630.15910932491533</c:v>
                </c:pt>
                <c:pt idx="127">
                  <c:v>1168.8006109649104</c:v>
                </c:pt>
                <c:pt idx="128">
                  <c:v>1491.206336486026</c:v>
                </c:pt>
                <c:pt idx="129">
                  <c:v>1944.2458811036558</c:v>
                </c:pt>
                <c:pt idx="130">
                  <c:v>2172.8236682626557</c:v>
                </c:pt>
                <c:pt idx="131">
                  <c:v>1885.5310990500511</c:v>
                </c:pt>
                <c:pt idx="132">
                  <c:v>2190.8356280487242</c:v>
                </c:pt>
                <c:pt idx="133">
                  <c:v>2114.5397823052663</c:v>
                </c:pt>
                <c:pt idx="134">
                  <c:v>1928.7521583626913</c:v>
                </c:pt>
                <c:pt idx="135">
                  <c:v>1564.4517276305633</c:v>
                </c:pt>
                <c:pt idx="136">
                  <c:v>1668.8928852458339</c:v>
                </c:pt>
                <c:pt idx="137">
                  <c:v>1824.0088254187503</c:v>
                </c:pt>
                <c:pt idx="138">
                  <c:v>1823.7228075154781</c:v>
                </c:pt>
                <c:pt idx="139">
                  <c:v>1979.6307142842197</c:v>
                </c:pt>
                <c:pt idx="140">
                  <c:v>2600.9014860491006</c:v>
                </c:pt>
                <c:pt idx="141">
                  <c:v>2963.23694709353</c:v>
                </c:pt>
                <c:pt idx="142">
                  <c:v>3042.1545422710769</c:v>
                </c:pt>
                <c:pt idx="143">
                  <c:v>3066.998352679002</c:v>
                </c:pt>
                <c:pt idx="144">
                  <c:v>3134.3185133219195</c:v>
                </c:pt>
                <c:pt idx="145">
                  <c:v>3321.394248084569</c:v>
                </c:pt>
                <c:pt idx="146">
                  <c:v>3224.200167104962</c:v>
                </c:pt>
                <c:pt idx="147">
                  <c:v>2235.7996210304009</c:v>
                </c:pt>
                <c:pt idx="148">
                  <c:v>986.571707587329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158.63373411921202</c:v>
                </c:pt>
                <c:pt idx="154">
                  <c:v>556.53573418928499</c:v>
                </c:pt>
                <c:pt idx="155">
                  <c:v>975.20895728917822</c:v>
                </c:pt>
                <c:pt idx="156">
                  <c:v>1237.8884082176082</c:v>
                </c:pt>
                <c:pt idx="157">
                  <c:v>1473.2368682077467</c:v>
                </c:pt>
                <c:pt idx="158">
                  <c:v>1459.7204875417083</c:v>
                </c:pt>
                <c:pt idx="159">
                  <c:v>1087.4934772736306</c:v>
                </c:pt>
                <c:pt idx="160">
                  <c:v>332.07678762286378</c:v>
                </c:pt>
                <c:pt idx="161">
                  <c:v>#N/A</c:v>
                </c:pt>
                <c:pt idx="162">
                  <c:v>544.73284518309811</c:v>
                </c:pt>
                <c:pt idx="163">
                  <c:v>1310.2515062727471</c:v>
                </c:pt>
                <c:pt idx="164">
                  <c:v>2108.2386006070228</c:v>
                </c:pt>
                <c:pt idx="165">
                  <c:v>1877.6531353471109</c:v>
                </c:pt>
                <c:pt idx="166">
                  <c:v>1961.9764934497543</c:v>
                </c:pt>
                <c:pt idx="167">
                  <c:v>2016.4348877349839</c:v>
                </c:pt>
                <c:pt idx="168">
                  <c:v>2306.4638082937854</c:v>
                </c:pt>
                <c:pt idx="169">
                  <c:v>1602.4212618402707</c:v>
                </c:pt>
                <c:pt idx="170">
                  <c:v>1068.9047373542999</c:v>
                </c:pt>
                <c:pt idx="171">
                  <c:v>276.35811261426716</c:v>
                </c:pt>
                <c:pt idx="172">
                  <c:v>411.92432663521322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180.58590631670813</c:v>
                </c:pt>
                <c:pt idx="180">
                  <c:v>468.21816973527893</c:v>
                </c:pt>
                <c:pt idx="181">
                  <c:v>630.73509612784255</c:v>
                </c:pt>
                <c:pt idx="182">
                  <c:v>703.21606024221546</c:v>
                </c:pt>
                <c:pt idx="183">
                  <c:v>629.98474956542486</c:v>
                </c:pt>
                <c:pt idx="184">
                  <c:v>655.53891754028155</c:v>
                </c:pt>
                <c:pt idx="185">
                  <c:v>947.42751523498737</c:v>
                </c:pt>
                <c:pt idx="186">
                  <c:v>2118.6520470718242</c:v>
                </c:pt>
                <c:pt idx="187">
                  <c:v>3378.4410247603264</c:v>
                </c:pt>
                <c:pt idx="188">
                  <c:v>4406.818413615747</c:v>
                </c:pt>
                <c:pt idx="189">
                  <c:v>4615.5494998839749</c:v>
                </c:pt>
                <c:pt idx="190">
                  <c:v>4589.5619037074539</c:v>
                </c:pt>
                <c:pt idx="191">
                  <c:v>4304.8471779282154</c:v>
                </c:pt>
                <c:pt idx="192">
                  <c:v>4078.2976302039133</c:v>
                </c:pt>
                <c:pt idx="193">
                  <c:v>3978.3173097541039</c:v>
                </c:pt>
                <c:pt idx="194">
                  <c:v>3820.8550701050335</c:v>
                </c:pt>
                <c:pt idx="195">
                  <c:v>3485.8565746868771</c:v>
                </c:pt>
                <c:pt idx="196">
                  <c:v>3149.1266167425638</c:v>
                </c:pt>
                <c:pt idx="197">
                  <c:v>2948.5347050987475</c:v>
                </c:pt>
                <c:pt idx="198">
                  <c:v>2784.1951804835116</c:v>
                </c:pt>
                <c:pt idx="199">
                  <c:v>2865.2686980076251</c:v>
                </c:pt>
                <c:pt idx="200">
                  <c:v>2865.7521619703693</c:v>
                </c:pt>
                <c:pt idx="201">
                  <c:v>2933.8969748296295</c:v>
                </c:pt>
                <c:pt idx="202">
                  <c:v>2714.2008124337881</c:v>
                </c:pt>
                <c:pt idx="203">
                  <c:v>2712.9168074467598</c:v>
                </c:pt>
                <c:pt idx="204">
                  <c:v>2767.4151506440394</c:v>
                </c:pt>
                <c:pt idx="205">
                  <c:v>2777.1015969144719</c:v>
                </c:pt>
                <c:pt idx="206">
                  <c:v>2538.5455714567797</c:v>
                </c:pt>
                <c:pt idx="207">
                  <c:v>2159.4910446974536</c:v>
                </c:pt>
                <c:pt idx="208">
                  <c:v>1875.3422038592398</c:v>
                </c:pt>
                <c:pt idx="209">
                  <c:v>1677.8303062881096</c:v>
                </c:pt>
                <c:pt idx="210">
                  <c:v>1475.3457136642173</c:v>
                </c:pt>
                <c:pt idx="211">
                  <c:v>2829.684693736046</c:v>
                </c:pt>
                <c:pt idx="212">
                  <c:v>3044.0103910064063</c:v>
                </c:pt>
                <c:pt idx="213">
                  <c:v>3358.7292365890316</c:v>
                </c:pt>
                <c:pt idx="214">
                  <c:v>3346.2141773439798</c:v>
                </c:pt>
                <c:pt idx="215">
                  <c:v>3364.0141491843242</c:v>
                </c:pt>
                <c:pt idx="216">
                  <c:v>3452.7043783558402</c:v>
                </c:pt>
                <c:pt idx="217">
                  <c:v>3497.5934117738143</c:v>
                </c:pt>
                <c:pt idx="218">
                  <c:v>3243.1783528678498</c:v>
                </c:pt>
                <c:pt idx="219">
                  <c:v>2836.6980446861417</c:v>
                </c:pt>
                <c:pt idx="220">
                  <c:v>2566.7414243535968</c:v>
                </c:pt>
                <c:pt idx="221">
                  <c:v>2410.5428267003663</c:v>
                </c:pt>
                <c:pt idx="222">
                  <c:v>2267.6988705002077</c:v>
                </c:pt>
                <c:pt idx="223">
                  <c:v>2330.2304200139333</c:v>
                </c:pt>
                <c:pt idx="224">
                  <c:v>2573.8066638225646</c:v>
                </c:pt>
                <c:pt idx="225">
                  <c:v>2898.2628776489582</c:v>
                </c:pt>
                <c:pt idx="226">
                  <c:v>2921.8966877173589</c:v>
                </c:pt>
                <c:pt idx="227">
                  <c:v>2951.6147370216058</c:v>
                </c:pt>
                <c:pt idx="228">
                  <c:v>3005.4341322874316</c:v>
                </c:pt>
                <c:pt idx="229">
                  <c:v>3037.8438311028294</c:v>
                </c:pt>
                <c:pt idx="230">
                  <c:v>2779.1191310051508</c:v>
                </c:pt>
                <c:pt idx="231">
                  <c:v>2418.5998994570036</c:v>
                </c:pt>
                <c:pt idx="232">
                  <c:v>2111.7104653353745</c:v>
                </c:pt>
                <c:pt idx="233">
                  <c:v>1936.8895329364459</c:v>
                </c:pt>
                <c:pt idx="234">
                  <c:v>1784.2652380871732</c:v>
                </c:pt>
                <c:pt idx="235">
                  <c:v>1891.0197881702188</c:v>
                </c:pt>
                <c:pt idx="236">
                  <c:v>2134.1529813191155</c:v>
                </c:pt>
                <c:pt idx="237">
                  <c:v>2449.6626854852802</c:v>
                </c:pt>
                <c:pt idx="238">
                  <c:v>2512.0467568828535</c:v>
                </c:pt>
                <c:pt idx="239">
                  <c:v>2504.2731936240452</c:v>
                </c:pt>
              </c:numCache>
            </c:numRef>
          </c:val>
        </c:ser>
        <c:ser>
          <c:idx val="3"/>
          <c:order val="3"/>
          <c:tx>
            <c:strRef>
              <c:f>Calc!$DP$10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Calc!$DP$11:$DP$251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151.52005552336414</c:v>
                </c:pt>
                <c:pt idx="16">
                  <c:v>1046.1289053541332</c:v>
                </c:pt>
                <c:pt idx="17">
                  <c:v>1085.515070272384</c:v>
                </c:pt>
                <c:pt idx="18">
                  <c:v>1137.1870705726578</c:v>
                </c:pt>
                <c:pt idx="19">
                  <c:v>1270.1442928105389</c:v>
                </c:pt>
                <c:pt idx="20">
                  <c:v>1024.4116839785347</c:v>
                </c:pt>
                <c:pt idx="21">
                  <c:v>684.38470118993791</c:v>
                </c:pt>
                <c:pt idx="22">
                  <c:v>613.16628244210006</c:v>
                </c:pt>
                <c:pt idx="23">
                  <c:v>431.80719809254515</c:v>
                </c:pt>
                <c:pt idx="24">
                  <c:v>605.68814237745755</c:v>
                </c:pt>
                <c:pt idx="25">
                  <c:v>539.64231315083453</c:v>
                </c:pt>
                <c:pt idx="26">
                  <c:v>1175.0015673536727</c:v>
                </c:pt>
                <c:pt idx="27">
                  <c:v>1499.3477319794729</c:v>
                </c:pt>
                <c:pt idx="28">
                  <c:v>1054.8569313813277</c:v>
                </c:pt>
                <c:pt idx="29">
                  <c:v>425.77109500285951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571.52689542607914</c:v>
                </c:pt>
                <c:pt idx="43">
                  <c:v>248.76674610018017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173.6589670142348</c:v>
                </c:pt>
                <c:pt idx="51">
                  <c:v>500.00917923686939</c:v>
                </c:pt>
                <c:pt idx="52">
                  <c:v>1240.0387575265704</c:v>
                </c:pt>
                <c:pt idx="53">
                  <c:v>1907.559428191169</c:v>
                </c:pt>
                <c:pt idx="54">
                  <c:v>2530.3754485115824</c:v>
                </c:pt>
                <c:pt idx="55">
                  <c:v>2406.5208468028432</c:v>
                </c:pt>
                <c:pt idx="56">
                  <c:v>2055.0266819527533</c:v>
                </c:pt>
                <c:pt idx="57">
                  <c:v>2600.9462865319219</c:v>
                </c:pt>
                <c:pt idx="58">
                  <c:v>3353.613060648393</c:v>
                </c:pt>
                <c:pt idx="59">
                  <c:v>4247.6228121666936</c:v>
                </c:pt>
                <c:pt idx="60">
                  <c:v>4237.3513703773497</c:v>
                </c:pt>
                <c:pt idx="61">
                  <c:v>4280.4027780433607</c:v>
                </c:pt>
                <c:pt idx="62">
                  <c:v>4351.7702165546143</c:v>
                </c:pt>
                <c:pt idx="63">
                  <c:v>890.67790987358239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305.58218964996922</c:v>
                </c:pt>
                <c:pt idx="96">
                  <c:v>600.52968538991263</c:v>
                </c:pt>
                <c:pt idx="97">
                  <c:v>933.60979148101615</c:v>
                </c:pt>
                <c:pt idx="98">
                  <c:v>980.06982551819237</c:v>
                </c:pt>
                <c:pt idx="99">
                  <c:v>1080.0190362878857</c:v>
                </c:pt>
                <c:pt idx="100">
                  <c:v>950.34620360963163</c:v>
                </c:pt>
                <c:pt idx="101">
                  <c:v>1243.4681019839045</c:v>
                </c:pt>
                <c:pt idx="102">
                  <c:v>1506.535930697486</c:v>
                </c:pt>
                <c:pt idx="103">
                  <c:v>1918.9842805738081</c:v>
                </c:pt>
                <c:pt idx="104">
                  <c:v>1792.0662509588874</c:v>
                </c:pt>
                <c:pt idx="105">
                  <c:v>1952.8593983542887</c:v>
                </c:pt>
                <c:pt idx="106">
                  <c:v>2300.2315444353044</c:v>
                </c:pt>
                <c:pt idx="107">
                  <c:v>2834.5291903579564</c:v>
                </c:pt>
                <c:pt idx="108">
                  <c:v>2864.4746765640703</c:v>
                </c:pt>
                <c:pt idx="109">
                  <c:v>2980.9273908549148</c:v>
                </c:pt>
                <c:pt idx="110">
                  <c:v>2503.3910775092409</c:v>
                </c:pt>
                <c:pt idx="111">
                  <c:v>2246.6836241686397</c:v>
                </c:pt>
                <c:pt idx="112">
                  <c:v>1752.2208885829787</c:v>
                </c:pt>
                <c:pt idx="113">
                  <c:v>2209.6693012358774</c:v>
                </c:pt>
                <c:pt idx="114">
                  <c:v>2588.1722770337183</c:v>
                </c:pt>
                <c:pt idx="115">
                  <c:v>2519.1684552162005</c:v>
                </c:pt>
                <c:pt idx="116">
                  <c:v>2185.2933316543968</c:v>
                </c:pt>
                <c:pt idx="117">
                  <c:v>1947.2449380145372</c:v>
                </c:pt>
                <c:pt idx="118">
                  <c:v>1841.0374867957398</c:v>
                </c:pt>
                <c:pt idx="119">
                  <c:v>1615.3624732329699</c:v>
                </c:pt>
                <c:pt idx="120">
                  <c:v>1381.8966261053356</c:v>
                </c:pt>
                <c:pt idx="121">
                  <c:v>683.42406043797382</c:v>
                </c:pt>
                <c:pt idx="122">
                  <c:v>72.745354309143295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48.404628707663505</c:v>
                </c:pt>
                <c:pt idx="150">
                  <c:v>332.94010567523219</c:v>
                </c:pt>
                <c:pt idx="151">
                  <c:v>259.99495994660174</c:v>
                </c:pt>
                <c:pt idx="152">
                  <c:v>164.95955210781904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327.40129345249443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288.01834611381491</c:v>
                </c:pt>
                <c:pt idx="174">
                  <c:v>895.17916535526456</c:v>
                </c:pt>
                <c:pt idx="175">
                  <c:v>1288.4881558680063</c:v>
                </c:pt>
                <c:pt idx="176">
                  <c:v>1034.2907943407336</c:v>
                </c:pt>
                <c:pt idx="177">
                  <c:v>550.64770764720015</c:v>
                </c:pt>
                <c:pt idx="178">
                  <c:v>298.02409346726199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7120"/>
        <c:axId val="57647104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15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7651200"/>
        <c:axId val="57649024"/>
      </c:barChart>
      <c:lineChart>
        <c:grouping val="standard"/>
        <c:varyColors val="0"/>
        <c:ser>
          <c:idx val="0"/>
          <c:order val="0"/>
          <c:tx>
            <c:strRef>
              <c:f>Calc!$DQ$10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Calc!$DQ$11:$DQ$251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29725.050008988972</c:v>
                </c:pt>
                <c:pt idx="2">
                  <c:v>29801.792096635265</c:v>
                </c:pt>
                <c:pt idx="3">
                  <c:v>29813.431299345393</c:v>
                </c:pt>
                <c:pt idx="4">
                  <c:v>29916.72106279818</c:v>
                </c:pt>
                <c:pt idx="5">
                  <c:v>29937.263498881137</c:v>
                </c:pt>
                <c:pt idx="6">
                  <c:v>29983.216188567396</c:v>
                </c:pt>
                <c:pt idx="7">
                  <c:v>29975.2954790603</c:v>
                </c:pt>
                <c:pt idx="8">
                  <c:v>29984.409775552525</c:v>
                </c:pt>
                <c:pt idx="9">
                  <c:v>29973.35437001957</c:v>
                </c:pt>
                <c:pt idx="10">
                  <c:v>30003.569995648028</c:v>
                </c:pt>
                <c:pt idx="11">
                  <c:v>29923.611501495336</c:v>
                </c:pt>
                <c:pt idx="12">
                  <c:v>29869.795578229823</c:v>
                </c:pt>
                <c:pt idx="13">
                  <c:v>29805.002341224947</c:v>
                </c:pt>
                <c:pt idx="14">
                  <c:v>28837.542902029123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30037.80222444277</c:v>
                </c:pt>
                <c:pt idx="31">
                  <c:v>30151.375932732368</c:v>
                </c:pt>
                <c:pt idx="32">
                  <c:v>30436.683045474594</c:v>
                </c:pt>
                <c:pt idx="33">
                  <c:v>30747.489571082828</c:v>
                </c:pt>
                <c:pt idx="34">
                  <c:v>31070.833764649677</c:v>
                </c:pt>
                <c:pt idx="35">
                  <c:v>31072.587874600489</c:v>
                </c:pt>
                <c:pt idx="36">
                  <c:v>31063.334732900661</c:v>
                </c:pt>
                <c:pt idx="37">
                  <c:v>31005.648896570787</c:v>
                </c:pt>
                <c:pt idx="38">
                  <c:v>31017.802497343586</c:v>
                </c:pt>
                <c:pt idx="39">
                  <c:v>31044.52198111609</c:v>
                </c:pt>
                <c:pt idx="40">
                  <c:v>30006.090774740504</c:v>
                </c:pt>
                <c:pt idx="41">
                  <c:v>28949.069768032932</c:v>
                </c:pt>
                <c:pt idx="42">
                  <c:v>27827.517491935669</c:v>
                </c:pt>
                <c:pt idx="43">
                  <c:v>28206.872747247573</c:v>
                </c:pt>
                <c:pt idx="44">
                  <c:v>28599.702791566684</c:v>
                </c:pt>
                <c:pt idx="45">
                  <c:v>28995.844431875052</c:v>
                </c:pt>
                <c:pt idx="46">
                  <c:v>28896.179256148538</c:v>
                </c:pt>
                <c:pt idx="47">
                  <c:v>28696.787276026324</c:v>
                </c:pt>
                <c:pt idx="48">
                  <c:v>28423.840829172666</c:v>
                </c:pt>
                <c:pt idx="49">
                  <c:v>28168.616515771002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33441.235755065041</c:v>
                </c:pt>
                <c:pt idx="65">
                  <c:v>37049.572198810332</c:v>
                </c:pt>
                <c:pt idx="66">
                  <c:v>37122.256559612724</c:v>
                </c:pt>
                <c:pt idx="67">
                  <c:v>37062.778544040812</c:v>
                </c:pt>
                <c:pt idx="68">
                  <c:v>36955.251300962023</c:v>
                </c:pt>
                <c:pt idx="69">
                  <c:v>36905.187476352476</c:v>
                </c:pt>
                <c:pt idx="70">
                  <c:v>37432.662751960212</c:v>
                </c:pt>
                <c:pt idx="71">
                  <c:v>37925.2527563853</c:v>
                </c:pt>
                <c:pt idx="72">
                  <c:v>38264.054410965015</c:v>
                </c:pt>
                <c:pt idx="73">
                  <c:v>38066.209205347281</c:v>
                </c:pt>
                <c:pt idx="74">
                  <c:v>37985.696015945978</c:v>
                </c:pt>
                <c:pt idx="75">
                  <c:v>37971.765522731359</c:v>
                </c:pt>
                <c:pt idx="76">
                  <c:v>37882.497827616862</c:v>
                </c:pt>
                <c:pt idx="77">
                  <c:v>37781.49681925826</c:v>
                </c:pt>
                <c:pt idx="78">
                  <c:v>37695.912365505756</c:v>
                </c:pt>
                <c:pt idx="79">
                  <c:v>37573.015227129225</c:v>
                </c:pt>
                <c:pt idx="80">
                  <c:v>37424.033742399886</c:v>
                </c:pt>
                <c:pt idx="81">
                  <c:v>37232.3332456278</c:v>
                </c:pt>
                <c:pt idx="82">
                  <c:v>37124.814676163594</c:v>
                </c:pt>
                <c:pt idx="83">
                  <c:v>36978.347420396036</c:v>
                </c:pt>
                <c:pt idx="84">
                  <c:v>36705.297187293858</c:v>
                </c:pt>
                <c:pt idx="85">
                  <c:v>36391.694311892184</c:v>
                </c:pt>
                <c:pt idx="86">
                  <c:v>36051.707019390633</c:v>
                </c:pt>
                <c:pt idx="87">
                  <c:v>35768.892024466222</c:v>
                </c:pt>
                <c:pt idx="88">
                  <c:v>35569.004908072326</c:v>
                </c:pt>
                <c:pt idx="89">
                  <c:v>35351.819861438409</c:v>
                </c:pt>
                <c:pt idx="90">
                  <c:v>35152.908619877744</c:v>
                </c:pt>
                <c:pt idx="91">
                  <c:v>34835.665139627563</c:v>
                </c:pt>
                <c:pt idx="92">
                  <c:v>34540.249602928197</c:v>
                </c:pt>
                <c:pt idx="93">
                  <c:v>34283.313502055003</c:v>
                </c:pt>
                <c:pt idx="94">
                  <c:v>34003.697126073333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33080.158494930154</c:v>
                </c:pt>
                <c:pt idx="124">
                  <c:v>33220.0439055963</c:v>
                </c:pt>
                <c:pt idx="125">
                  <c:v>33423.963811527625</c:v>
                </c:pt>
                <c:pt idx="126">
                  <c:v>33600.308698103327</c:v>
                </c:pt>
                <c:pt idx="127">
                  <c:v>33716.826209296945</c:v>
                </c:pt>
                <c:pt idx="128">
                  <c:v>33826.897404034185</c:v>
                </c:pt>
                <c:pt idx="129">
                  <c:v>33958.402186529151</c:v>
                </c:pt>
                <c:pt idx="130">
                  <c:v>34111.511763506598</c:v>
                </c:pt>
                <c:pt idx="131">
                  <c:v>34137.641201675557</c:v>
                </c:pt>
                <c:pt idx="132">
                  <c:v>34261.208033912328</c:v>
                </c:pt>
                <c:pt idx="133">
                  <c:v>34462.166927834791</c:v>
                </c:pt>
                <c:pt idx="134">
                  <c:v>34661.23957319522</c:v>
                </c:pt>
                <c:pt idx="135">
                  <c:v>34893.998814070132</c:v>
                </c:pt>
                <c:pt idx="136">
                  <c:v>35079.359659744725</c:v>
                </c:pt>
                <c:pt idx="137">
                  <c:v>35356.144318065184</c:v>
                </c:pt>
                <c:pt idx="138">
                  <c:v>35633.60190638528</c:v>
                </c:pt>
                <c:pt idx="139">
                  <c:v>35781.699932861062</c:v>
                </c:pt>
                <c:pt idx="140">
                  <c:v>35894.686258730733</c:v>
                </c:pt>
                <c:pt idx="141">
                  <c:v>35922.34295807391</c:v>
                </c:pt>
                <c:pt idx="142">
                  <c:v>36027.756604174218</c:v>
                </c:pt>
                <c:pt idx="143">
                  <c:v>35963.103637718952</c:v>
                </c:pt>
                <c:pt idx="144">
                  <c:v>35867.199463896577</c:v>
                </c:pt>
                <c:pt idx="145">
                  <c:v>35677.572976563046</c:v>
                </c:pt>
                <c:pt idx="146">
                  <c:v>35628.818801780712</c:v>
                </c:pt>
                <c:pt idx="147">
                  <c:v>34658.256800808238</c:v>
                </c:pt>
                <c:pt idx="148">
                  <c:v>33751.218074846722</c:v>
                </c:pt>
                <c:pt idx="149">
                  <c:v>32816.91311101264</c:v>
                </c:pt>
                <c:pt idx="150">
                  <c:v>32794.284824635382</c:v>
                </c:pt>
                <c:pt idx="151">
                  <c:v>32714.050098436779</c:v>
                </c:pt>
                <c:pt idx="152">
                  <c:v>32735.052357736702</c:v>
                </c:pt>
                <c:pt idx="153">
                  <c:v>32709.026929932301</c:v>
                </c:pt>
                <c:pt idx="154">
                  <c:v>32713.815046418622</c:v>
                </c:pt>
                <c:pt idx="155">
                  <c:v>32522.801717084625</c:v>
                </c:pt>
                <c:pt idx="156">
                  <c:v>32408.348080709588</c:v>
                </c:pt>
                <c:pt idx="157">
                  <c:v>32400.177547595955</c:v>
                </c:pt>
                <c:pt idx="158">
                  <c:v>32507.620560698982</c:v>
                </c:pt>
                <c:pt idx="159">
                  <c:v>32639.992427123561</c:v>
                </c:pt>
                <c:pt idx="160">
                  <c:v>32786.729259601503</c:v>
                </c:pt>
                <c:pt idx="161">
                  <c:v>32962.085236075698</c:v>
                </c:pt>
                <c:pt idx="162">
                  <c:v>34080.906666258648</c:v>
                </c:pt>
                <c:pt idx="163">
                  <c:v>34240.828573891711</c:v>
                </c:pt>
                <c:pt idx="164">
                  <c:v>34378.465245868741</c:v>
                </c:pt>
                <c:pt idx="165">
                  <c:v>33622.77881477648</c:v>
                </c:pt>
                <c:pt idx="166">
                  <c:v>33704.176049770038</c:v>
                </c:pt>
                <c:pt idx="167">
                  <c:v>33826.590390764351</c:v>
                </c:pt>
                <c:pt idx="168">
                  <c:v>33874.250592324905</c:v>
                </c:pt>
                <c:pt idx="169">
                  <c:v>34011.94457452825</c:v>
                </c:pt>
                <c:pt idx="170">
                  <c:v>34119.826540995826</c:v>
                </c:pt>
                <c:pt idx="171">
                  <c:v>34297.569702834509</c:v>
                </c:pt>
                <c:pt idx="172">
                  <c:v>34426.738070287895</c:v>
                </c:pt>
                <c:pt idx="173">
                  <c:v>33973.159975053131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33394.712270391428</c:v>
                </c:pt>
                <c:pt idx="180">
                  <c:v>33433.522859500554</c:v>
                </c:pt>
                <c:pt idx="181">
                  <c:v>33514.103205944615</c:v>
                </c:pt>
                <c:pt idx="182">
                  <c:v>33684.570956200223</c:v>
                </c:pt>
                <c:pt idx="183">
                  <c:v>33904.040305863506</c:v>
                </c:pt>
                <c:pt idx="184">
                  <c:v>34042.000765609839</c:v>
                </c:pt>
                <c:pt idx="185">
                  <c:v>34267.241048135089</c:v>
                </c:pt>
                <c:pt idx="186">
                  <c:v>35115.495026473734</c:v>
                </c:pt>
                <c:pt idx="187">
                  <c:v>35901.691690549087</c:v>
                </c:pt>
                <c:pt idx="188">
                  <c:v>36613.362980061167</c:v>
                </c:pt>
                <c:pt idx="189">
                  <c:v>36567.575802901418</c:v>
                </c:pt>
                <c:pt idx="190">
                  <c:v>36529.72442646695</c:v>
                </c:pt>
                <c:pt idx="191">
                  <c:v>36414.965339101742</c:v>
                </c:pt>
                <c:pt idx="192">
                  <c:v>36287.715577438306</c:v>
                </c:pt>
                <c:pt idx="193">
                  <c:v>36249.325476790225</c:v>
                </c:pt>
                <c:pt idx="194">
                  <c:v>36250.534218963083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37120"/>
        <c:axId val="57647104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51200"/>
        <c:axId val="57649024"/>
      </c:lineChart>
      <c:dateAx>
        <c:axId val="57637120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7647104"/>
        <c:crosses val="autoZero"/>
        <c:auto val="1"/>
        <c:lblOffset val="100"/>
        <c:baseTimeUnit val="months"/>
        <c:majorUnit val="12"/>
        <c:majorTimeUnit val="months"/>
      </c:dateAx>
      <c:valAx>
        <c:axId val="57647104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57637120"/>
        <c:crosses val="autoZero"/>
        <c:crossBetween val="midCat"/>
      </c:valAx>
      <c:valAx>
        <c:axId val="57649024"/>
        <c:scaling>
          <c:orientation val="minMax"/>
          <c:max val="2100000"/>
          <c:min val="17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Total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Accounts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(Note: Y-axes 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NOT</a:t>
                </a:r>
                <a:r>
                  <a:rPr lang="en-U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Proportional)</a:t>
                </a:r>
              </a:p>
            </c:rich>
          </c:tx>
          <c:layout>
            <c:manualLayout>
              <c:xMode val="edge"/>
              <c:yMode val="edge"/>
              <c:x val="0.88154565566121812"/>
              <c:y val="4.9189123931910527E-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 sz="1100">
                <a:solidFill>
                  <a:srgbClr val="FF00FF"/>
                </a:solidFill>
              </a:defRPr>
            </a:pPr>
            <a:endParaRPr lang="en-US"/>
          </a:p>
        </c:txPr>
        <c:crossAx val="57651200"/>
        <c:crosses val="max"/>
        <c:crossBetween val="between"/>
      </c:valAx>
      <c:dateAx>
        <c:axId val="576512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7649024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Seasonally-Adjusted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951544518473657E-2"/>
          <c:y val="0.11060711746636438"/>
          <c:w val="0.85218759790304721"/>
          <c:h val="0.84205421937249325"/>
        </c:manualLayout>
      </c:layout>
      <c:areaChart>
        <c:grouping val="stacked"/>
        <c:varyColors val="0"/>
        <c:ser>
          <c:idx val="1"/>
          <c:order val="1"/>
          <c:tx>
            <c:strRef>
              <c:f>Calc!$DF$10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Calc!$DB$11:$DB$251</c:f>
              <c:numCache>
                <c:formatCode>#,##0_);[Red]\(#,##0\)</c:formatCode>
                <c:ptCount val="241"/>
                <c:pt idx="0">
                  <c:v>28983.707168771041</c:v>
                </c:pt>
                <c:pt idx="1">
                  <c:v>28919.619299122391</c:v>
                </c:pt>
                <c:pt idx="2">
                  <c:v>29021.198856424766</c:v>
                </c:pt>
                <c:pt idx="3">
                  <c:v>29215.109252500501</c:v>
                </c:pt>
                <c:pt idx="4">
                  <c:v>28918.948101539816</c:v>
                </c:pt>
                <c:pt idx="5">
                  <c:v>29073.256598299733</c:v>
                </c:pt>
                <c:pt idx="6">
                  <c:v>29141.372176968933</c:v>
                </c:pt>
                <c:pt idx="7">
                  <c:v>29255.64027524136</c:v>
                </c:pt>
                <c:pt idx="8">
                  <c:v>28934.19981714134</c:v>
                </c:pt>
                <c:pt idx="9">
                  <c:v>28674.172254005334</c:v>
                </c:pt>
                <c:pt idx="10">
                  <c:v>29344.610062900407</c:v>
                </c:pt>
                <c:pt idx="11">
                  <c:v>29297.697369638365</c:v>
                </c:pt>
                <c:pt idx="12">
                  <c:v>29050.078073812234</c:v>
                </c:pt>
                <c:pt idx="13">
                  <c:v>28932.82433177068</c:v>
                </c:pt>
                <c:pt idx="14">
                  <c:v>28212.259070777709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29145.367578944435</c:v>
                </c:pt>
                <c:pt idx="30">
                  <c:v>29592.188807598977</c:v>
                </c:pt>
                <c:pt idx="31">
                  <c:v>28481.959384659753</c:v>
                </c:pt>
                <c:pt idx="32">
                  <c:v>29160.944780607359</c:v>
                </c:pt>
                <c:pt idx="33">
                  <c:v>29454.590387753313</c:v>
                </c:pt>
                <c:pt idx="34">
                  <c:v>28997.119299216298</c:v>
                </c:pt>
                <c:pt idx="35">
                  <c:v>29436.733152974972</c:v>
                </c:pt>
                <c:pt idx="36">
                  <c:v>28890.762928998716</c:v>
                </c:pt>
                <c:pt idx="37">
                  <c:v>28767.131848155059</c:v>
                </c:pt>
                <c:pt idx="38">
                  <c:v>29224.283922878534</c:v>
                </c:pt>
                <c:pt idx="39">
                  <c:v>29217.483130198103</c:v>
                </c:pt>
                <c:pt idx="40">
                  <c:v>28990.242073127007</c:v>
                </c:pt>
                <c:pt idx="41">
                  <c:v>27847.68963492498</c:v>
                </c:pt>
                <c:pt idx="42">
                  <c:v>27738.568036833691</c:v>
                </c:pt>
                <c:pt idx="43">
                  <c:v>27755.646264286133</c:v>
                </c:pt>
                <c:pt idx="44">
                  <c:v>28155.179766521844</c:v>
                </c:pt>
                <c:pt idx="45">
                  <c:v>28632.411713029644</c:v>
                </c:pt>
                <c:pt idx="46">
                  <c:v>28099.611484379904</c:v>
                </c:pt>
                <c:pt idx="47">
                  <c:v>28499.146107222517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30371.510959853978</c:v>
                </c:pt>
                <c:pt idx="65">
                  <c:v>31213.412058072725</c:v>
                </c:pt>
                <c:pt idx="66">
                  <c:v>28187.653396921334</c:v>
                </c:pt>
                <c:pt idx="67">
                  <c:v>28124.213544612685</c:v>
                </c:pt>
                <c:pt idx="68">
                  <c:v>28422.600695189249</c:v>
                </c:pt>
                <c:pt idx="69">
                  <c:v>28669.477265178051</c:v>
                </c:pt>
                <c:pt idx="70">
                  <c:v>28355.564117747683</c:v>
                </c:pt>
                <c:pt idx="71">
                  <c:v>28643.663318469447</c:v>
                </c:pt>
                <c:pt idx="72">
                  <c:v>28432.750688510569</c:v>
                </c:pt>
                <c:pt idx="73">
                  <c:v>28793.283009707386</c:v>
                </c:pt>
                <c:pt idx="74">
                  <c:v>29795.400744412771</c:v>
                </c:pt>
                <c:pt idx="75">
                  <c:v>30156.437742157283</c:v>
                </c:pt>
                <c:pt idx="76">
                  <c:v>32237.911102623475</c:v>
                </c:pt>
                <c:pt idx="77">
                  <c:v>31972.641600106737</c:v>
                </c:pt>
                <c:pt idx="78">
                  <c:v>32031.452362883112</c:v>
                </c:pt>
                <c:pt idx="79">
                  <c:v>32521.193548610205</c:v>
                </c:pt>
                <c:pt idx="80">
                  <c:v>32493.027674033536</c:v>
                </c:pt>
                <c:pt idx="81">
                  <c:v>32533.080381629479</c:v>
                </c:pt>
                <c:pt idx="82">
                  <c:v>32728.643032437154</c:v>
                </c:pt>
                <c:pt idx="83">
                  <c:v>32566.504103737785</c:v>
                </c:pt>
                <c:pt idx="84">
                  <c:v>33069.288901674612</c:v>
                </c:pt>
                <c:pt idx="85">
                  <c:v>33138.656007573321</c:v>
                </c:pt>
                <c:pt idx="86">
                  <c:v>33848.730102115369</c:v>
                </c:pt>
                <c:pt idx="87">
                  <c:v>33996.082810549451</c:v>
                </c:pt>
                <c:pt idx="88">
                  <c:v>33756.237574841136</c:v>
                </c:pt>
                <c:pt idx="89">
                  <c:v>33443.663175519388</c:v>
                </c:pt>
                <c:pt idx="90">
                  <c:v>33545.514321977185</c:v>
                </c:pt>
                <c:pt idx="91">
                  <c:v>34069.412844583458</c:v>
                </c:pt>
                <c:pt idx="92">
                  <c:v>33715.645172334262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32494.139271677952</c:v>
                </c:pt>
                <c:pt idx="123">
                  <c:v>32628.735064593886</c:v>
                </c:pt>
                <c:pt idx="124">
                  <c:v>32754.908635484266</c:v>
                </c:pt>
                <c:pt idx="125">
                  <c:v>33345.334712468051</c:v>
                </c:pt>
                <c:pt idx="126">
                  <c:v>31734.149902134664</c:v>
                </c:pt>
                <c:pt idx="127">
                  <c:v>32217.899795293935</c:v>
                </c:pt>
                <c:pt idx="128">
                  <c:v>32169.354885555538</c:v>
                </c:pt>
                <c:pt idx="129">
                  <c:v>31882.07690388714</c:v>
                </c:pt>
                <c:pt idx="130">
                  <c:v>32221.88481555432</c:v>
                </c:pt>
                <c:pt idx="131">
                  <c:v>32206.462551031032</c:v>
                </c:pt>
                <c:pt idx="132">
                  <c:v>33008.066322056511</c:v>
                </c:pt>
                <c:pt idx="133">
                  <c:v>32126.012985682704</c:v>
                </c:pt>
                <c:pt idx="134">
                  <c:v>33173.322730428612</c:v>
                </c:pt>
                <c:pt idx="135">
                  <c:v>33711.281835293317</c:v>
                </c:pt>
                <c:pt idx="136">
                  <c:v>32987.136626110405</c:v>
                </c:pt>
                <c:pt idx="137">
                  <c:v>32892.086213292387</c:v>
                </c:pt>
                <c:pt idx="138">
                  <c:v>33563.335104203805</c:v>
                </c:pt>
                <c:pt idx="139">
                  <c:v>33274.705067921423</c:v>
                </c:pt>
                <c:pt idx="140">
                  <c:v>33111.859184632915</c:v>
                </c:pt>
                <c:pt idx="141">
                  <c:v>32772.727514014383</c:v>
                </c:pt>
                <c:pt idx="142">
                  <c:v>33236.003112963939</c:v>
                </c:pt>
                <c:pt idx="143">
                  <c:v>33215.47949633497</c:v>
                </c:pt>
                <c:pt idx="144">
                  <c:v>32759.683182665951</c:v>
                </c:pt>
                <c:pt idx="145">
                  <c:v>33371.682647280861</c:v>
                </c:pt>
                <c:pt idx="146">
                  <c:v>32365.197607080649</c:v>
                </c:pt>
                <c:pt idx="147">
                  <c:v>32405.80847380354</c:v>
                </c:pt>
                <c:pt idx="148">
                  <c:v>32327.925361462701</c:v>
                </c:pt>
                <c:pt idx="149">
                  <c:v>32847.691162386873</c:v>
                </c:pt>
                <c:pt idx="150">
                  <c:v>32280.565135071432</c:v>
                </c:pt>
                <c:pt idx="151">
                  <c:v>32678.222303953207</c:v>
                </c:pt>
                <c:pt idx="152">
                  <c:v>32558.398243286283</c:v>
                </c:pt>
                <c:pt idx="153">
                  <c:v>32754.223102706172</c:v>
                </c:pt>
                <c:pt idx="154">
                  <c:v>32581.876444923833</c:v>
                </c:pt>
                <c:pt idx="155">
                  <c:v>31513.238995355165</c:v>
                </c:pt>
                <c:pt idx="156">
                  <c:v>31164.137220573393</c:v>
                </c:pt>
                <c:pt idx="157">
                  <c:v>31977.026350967462</c:v>
                </c:pt>
                <c:pt idx="158">
                  <c:v>31063.160709903856</c:v>
                </c:pt>
                <c:pt idx="159">
                  <c:v>31042.38106037414</c:v>
                </c:pt>
                <c:pt idx="160">
                  <c:v>32465.135040458019</c:v>
                </c:pt>
                <c:pt idx="161">
                  <c:v>33037.050231342953</c:v>
                </c:pt>
                <c:pt idx="162">
                  <c:v>33075.866224761914</c:v>
                </c:pt>
                <c:pt idx="163">
                  <c:v>32767.691082027344</c:v>
                </c:pt>
                <c:pt idx="164">
                  <c:v>31528.281458374226</c:v>
                </c:pt>
                <c:pt idx="165">
                  <c:v>31759.538061568335</c:v>
                </c:pt>
                <c:pt idx="166">
                  <c:v>32215.237041695611</c:v>
                </c:pt>
                <c:pt idx="167">
                  <c:v>31754.105764943004</c:v>
                </c:pt>
                <c:pt idx="168">
                  <c:v>32291.261951433513</c:v>
                </c:pt>
                <c:pt idx="169">
                  <c:v>31935.592408670123</c:v>
                </c:pt>
                <c:pt idx="170">
                  <c:v>34174.089605832858</c:v>
                </c:pt>
                <c:pt idx="171">
                  <c:v>33682.152575233551</c:v>
                </c:pt>
                <c:pt idx="172">
                  <c:v>33853.040327298149</c:v>
                </c:pt>
                <c:pt idx="173">
                  <c:v>33857.22011666969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33201.471984092044</c:v>
                </c:pt>
                <c:pt idx="181">
                  <c:v>33282.487970791575</c:v>
                </c:pt>
                <c:pt idx="182">
                  <c:v>33537.815184136511</c:v>
                </c:pt>
                <c:pt idx="183">
                  <c:v>32926.126621703574</c:v>
                </c:pt>
                <c:pt idx="184">
                  <c:v>33259.068504286508</c:v>
                </c:pt>
                <c:pt idx="185">
                  <c:v>33356.94667529688</c:v>
                </c:pt>
                <c:pt idx="186">
                  <c:v>32223.304166435733</c:v>
                </c:pt>
                <c:pt idx="187">
                  <c:v>31792.923238304669</c:v>
                </c:pt>
                <c:pt idx="188">
                  <c:v>32028.339688634984</c:v>
                </c:pt>
                <c:pt idx="189">
                  <c:v>32066.008118232006</c:v>
                </c:pt>
                <c:pt idx="190">
                  <c:v>31994.12222437506</c:v>
                </c:pt>
                <c:pt idx="191">
                  <c:v>32256.233007762647</c:v>
                </c:pt>
                <c:pt idx="192">
                  <c:v>32757.814213812682</c:v>
                </c:pt>
                <c:pt idx="193">
                  <c:v>32840.833838054408</c:v>
                </c:pt>
                <c:pt idx="194">
                  <c:v>32754.777362154968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</c:ser>
        <c:ser>
          <c:idx val="2"/>
          <c:order val="2"/>
          <c:tx>
            <c:strRef>
              <c:f>Calc!$DG$10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Calc!$DC$11:$DC$251</c:f>
              <c:numCache>
                <c:formatCode>#,##0_);[Red]\(#,##0\)</c:formatCode>
                <c:ptCount val="241"/>
                <c:pt idx="0">
                  <c:v>899.2255935482608</c:v>
                </c:pt>
                <c:pt idx="1">
                  <c:v>899.2255935482608</c:v>
                </c:pt>
                <c:pt idx="2">
                  <c:v>665.01291648496772</c:v>
                </c:pt>
                <c:pt idx="3">
                  <c:v>685.21037182490909</c:v>
                </c:pt>
                <c:pt idx="4">
                  <c:v>934.81439926122039</c:v>
                </c:pt>
                <c:pt idx="5">
                  <c:v>922.82446496835837</c:v>
                </c:pt>
                <c:pt idx="6">
                  <c:v>820.57475560534658</c:v>
                </c:pt>
                <c:pt idx="7">
                  <c:v>735.98029461845726</c:v>
                </c:pt>
                <c:pt idx="8">
                  <c:v>1038.1191176054708</c:v>
                </c:pt>
                <c:pt idx="9">
                  <c:v>1315.1175680456072</c:v>
                </c:pt>
                <c:pt idx="10">
                  <c:v>613.84429036054644</c:v>
                </c:pt>
                <c:pt idx="11">
                  <c:v>765.26844199383413</c:v>
                </c:pt>
                <c:pt idx="12">
                  <c:v>699.3362657806174</c:v>
                </c:pt>
                <c:pt idx="13">
                  <c:v>864.18225169374273</c:v>
                </c:pt>
                <c:pt idx="14">
                  <c:v>1656.3270298398602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764.43101012946499</c:v>
                </c:pt>
                <c:pt idx="30">
                  <c:v>475.93478712024807</c:v>
                </c:pt>
                <c:pt idx="31">
                  <c:v>1653.5251048754362</c:v>
                </c:pt>
                <c:pt idx="32">
                  <c:v>1089.5749333353306</c:v>
                </c:pt>
                <c:pt idx="33">
                  <c:v>1469.4545451925951</c:v>
                </c:pt>
                <c:pt idx="34">
                  <c:v>2070.7847671435884</c:v>
                </c:pt>
                <c:pt idx="35">
                  <c:v>1783.819141668253</c:v>
                </c:pt>
                <c:pt idx="36">
                  <c:v>2038.544333799633</c:v>
                </c:pt>
                <c:pt idx="37">
                  <c:v>2273.012793105343</c:v>
                </c:pt>
                <c:pt idx="38">
                  <c:v>1823.2108627750822</c:v>
                </c:pt>
                <c:pt idx="39">
                  <c:v>1748.2849349186363</c:v>
                </c:pt>
                <c:pt idx="40">
                  <c:v>2130.0610194509063</c:v>
                </c:pt>
                <c:pt idx="41">
                  <c:v>84.51153160188187</c:v>
                </c:pt>
                <c:pt idx="42">
                  <c:v>56.137008160327241</c:v>
                </c:pt>
                <c:pt idx="43">
                  <c:v>#N/A</c:v>
                </c:pt>
                <c:pt idx="44">
                  <c:v>915.0871659407203</c:v>
                </c:pt>
                <c:pt idx="45">
                  <c:v>340.78346492171477</c:v>
                </c:pt>
                <c:pt idx="46">
                  <c:v>844.4597008313176</c:v>
                </c:pt>
                <c:pt idx="47">
                  <c:v>272.12529806052771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6546.9273090645875</c:v>
                </c:pt>
                <c:pt idx="65">
                  <c:v>5906.3156369555945</c:v>
                </c:pt>
                <c:pt idx="66">
                  <c:v>8922.8972355627775</c:v>
                </c:pt>
                <c:pt idx="67">
                  <c:v>9012.2778067130566</c:v>
                </c:pt>
                <c:pt idx="68">
                  <c:v>8518.69295312334</c:v>
                </c:pt>
                <c:pt idx="69">
                  <c:v>8118.4916380696814</c:v>
                </c:pt>
                <c:pt idx="70">
                  <c:v>8630.7357597494229</c:v>
                </c:pt>
                <c:pt idx="71">
                  <c:v>9880.0561566663564</c:v>
                </c:pt>
                <c:pt idx="72">
                  <c:v>9832.9882280124148</c:v>
                </c:pt>
                <c:pt idx="73">
                  <c:v>9209.4218315288708</c:v>
                </c:pt>
                <c:pt idx="74">
                  <c:v>8134.7831138698384</c:v>
                </c:pt>
                <c:pt idx="75">
                  <c:v>7867.7616061617919</c:v>
                </c:pt>
                <c:pt idx="76">
                  <c:v>5723.0022589689106</c:v>
                </c:pt>
                <c:pt idx="77">
                  <c:v>5689.7391728323892</c:v>
                </c:pt>
                <c:pt idx="78">
                  <c:v>5689.7439603601415</c:v>
                </c:pt>
                <c:pt idx="79">
                  <c:v>5182.9664517246747</c:v>
                </c:pt>
                <c:pt idx="80">
                  <c:v>4800.6616837760121</c:v>
                </c:pt>
                <c:pt idx="81">
                  <c:v>4741.1714874257523</c:v>
                </c:pt>
                <c:pt idx="82">
                  <c:v>4400.4154775814604</c:v>
                </c:pt>
                <c:pt idx="83">
                  <c:v>4404.6295456791449</c:v>
                </c:pt>
                <c:pt idx="84">
                  <c:v>3765.5612000779583</c:v>
                </c:pt>
                <c:pt idx="85">
                  <c:v>3171.251803138759</c:v>
                </c:pt>
                <c:pt idx="86">
                  <c:v>2181.5949210965555</c:v>
                </c:pt>
                <c:pt idx="87">
                  <c:v>1818.8054136984429</c:v>
                </c:pt>
                <c:pt idx="88">
                  <c:v>1705.2252510977269</c:v>
                </c:pt>
                <c:pt idx="89">
                  <c:v>1987.0004985108317</c:v>
                </c:pt>
                <c:pt idx="90">
                  <c:v>1617.8187623689664</c:v>
                </c:pt>
                <c:pt idx="91">
                  <c:v>795.31625667340268</c:v>
                </c:pt>
                <c:pt idx="92">
                  <c:v>763.28806094541505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495.5157975630209</c:v>
                </c:pt>
                <c:pt idx="123">
                  <c:v>492.69391548378189</c:v>
                </c:pt>
                <c:pt idx="124">
                  <c:v>374.48279998755606</c:v>
                </c:pt>
                <c:pt idx="125">
                  <c:v>63.976588771351089</c:v>
                </c:pt>
                <c:pt idx="126">
                  <c:v>1999.0387957369931</c:v>
                </c:pt>
                <c:pt idx="127">
                  <c:v>1440.5262999049992</c:v>
                </c:pt>
                <c:pt idx="128">
                  <c:v>1589.5089492647203</c:v>
                </c:pt>
                <c:pt idx="129">
                  <c:v>2181.3253781962158</c:v>
                </c:pt>
                <c:pt idx="130">
                  <c:v>1831.0556271295027</c:v>
                </c:pt>
                <c:pt idx="131">
                  <c:v>2011.7300147215828</c:v>
                </c:pt>
                <c:pt idx="132">
                  <c:v>1133.724274533728</c:v>
                </c:pt>
                <c:pt idx="133">
                  <c:v>2297.6279537114315</c:v>
                </c:pt>
                <c:pt idx="134">
                  <c:v>1647.7465170913711</c:v>
                </c:pt>
                <c:pt idx="135">
                  <c:v>1027.7266973782098</c:v>
                </c:pt>
                <c:pt idx="136">
                  <c:v>2134.7820359084799</c:v>
                </c:pt>
                <c:pt idx="137">
                  <c:v>2485.0655712513617</c:v>
                </c:pt>
                <c:pt idx="138">
                  <c:v>2006.0274034291142</c:v>
                </c:pt>
                <c:pt idx="139">
                  <c:v>2679.5863590577501</c:v>
                </c:pt>
                <c:pt idx="140">
                  <c:v>2709.5866793381792</c:v>
                </c:pt>
                <c:pt idx="141">
                  <c:v>3135.5939712275431</c:v>
                </c:pt>
                <c:pt idx="142">
                  <c:v>2801.2584120447864</c:v>
                </c:pt>
                <c:pt idx="143">
                  <c:v>2922.2073059370377</c:v>
                </c:pt>
                <c:pt idx="144">
                  <c:v>2954.6794032101934</c:v>
                </c:pt>
                <c:pt idx="145">
                  <c:v>2377.866356260718</c:v>
                </c:pt>
                <c:pt idx="146">
                  <c:v>3203.6097331907804</c:v>
                </c:pt>
                <c:pt idx="147">
                  <c:v>3162.2915877255873</c:v>
                </c:pt>
                <c:pt idx="148">
                  <c:v>509.9376391614569</c:v>
                </c:pt>
                <c:pt idx="149">
                  <c:v>#N/A</c:v>
                </c:pt>
                <c:pt idx="150">
                  <c:v>484.62003495546014</c:v>
                </c:pt>
                <c:pt idx="151">
                  <c:v>91.755837539170898</c:v>
                </c:pt>
                <c:pt idx="152">
                  <c:v>48.588740504776069</c:v>
                </c:pt>
                <c:pt idx="153">
                  <c:v>73.968845220500953</c:v>
                </c:pt>
                <c:pt idx="154">
                  <c:v>110.02541315534108</c:v>
                </c:pt>
                <c:pt idx="155">
                  <c:v>1108.1123378948614</c:v>
                </c:pt>
                <c:pt idx="156">
                  <c:v>1091.014739351278</c:v>
                </c:pt>
                <c:pt idx="157">
                  <c:v>371.51459798659562</c:v>
                </c:pt>
                <c:pt idx="158">
                  <c:v>1533.679024005276</c:v>
                </c:pt>
                <c:pt idx="159">
                  <c:v>1535.0999388596138</c:v>
                </c:pt>
                <c:pt idx="160">
                  <c:v>280.52150776977942</c:v>
                </c:pt>
                <c:pt idx="161">
                  <c:v>#N/A</c:v>
                </c:pt>
                <c:pt idx="162">
                  <c:v>27.682703894424776</c:v>
                </c:pt>
                <c:pt idx="163">
                  <c:v>3334.4297567493231</c:v>
                </c:pt>
                <c:pt idx="164">
                  <c:v>1988.5344958679088</c:v>
                </c:pt>
                <c:pt idx="165">
                  <c:v>1756.9208830190946</c:v>
                </c:pt>
                <c:pt idx="166">
                  <c:v>1619.8245038042587</c:v>
                </c:pt>
                <c:pt idx="167">
                  <c:v>2006.9018942797957</c:v>
                </c:pt>
                <c:pt idx="168">
                  <c:v>1592.4400161368721</c:v>
                </c:pt>
                <c:pt idx="169">
                  <c:v>2042.449741511391</c:v>
                </c:pt>
                <c:pt idx="170">
                  <c:v>#N/A</c:v>
                </c:pt>
                <c:pt idx="171">
                  <c:v>525.1952917395538</c:v>
                </c:pt>
                <c:pt idx="172">
                  <c:v>658.23130839941587</c:v>
                </c:pt>
                <c:pt idx="173">
                  <c:v>704.37459152331576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67.57530356933421</c:v>
                </c:pt>
                <c:pt idx="181">
                  <c:v>240.9350776886422</c:v>
                </c:pt>
                <c:pt idx="182">
                  <c:v>212.02409755575354</c:v>
                </c:pt>
                <c:pt idx="183">
                  <c:v>854.32391672460653</c:v>
                </c:pt>
                <c:pt idx="184">
                  <c:v>922.76259318357916</c:v>
                </c:pt>
                <c:pt idx="185">
                  <c:v>806.773985634376</c:v>
                </c:pt>
                <c:pt idx="186">
                  <c:v>2232.8672195681756</c:v>
                </c:pt>
                <c:pt idx="187">
                  <c:v>4933.6697941813691</c:v>
                </c:pt>
                <c:pt idx="188">
                  <c:v>4493.9709645223375</c:v>
                </c:pt>
                <c:pt idx="189">
                  <c:v>4525.177136308128</c:v>
                </c:pt>
                <c:pt idx="190">
                  <c:v>4595.1092766317524</c:v>
                </c:pt>
                <c:pt idx="191">
                  <c:v>4152.5235160912489</c:v>
                </c:pt>
                <c:pt idx="192">
                  <c:v>3489.0937786318354</c:v>
                </c:pt>
                <c:pt idx="193">
                  <c:v>3366.6483779620903</c:v>
                </c:pt>
                <c:pt idx="194">
                  <c:v>3538.8088597546994</c:v>
                </c:pt>
                <c:pt idx="195">
                  <c:v>3458.8067452638861</c:v>
                </c:pt>
                <c:pt idx="196">
                  <c:v>3431.4610949246344</c:v>
                </c:pt>
                <c:pt idx="197">
                  <c:v>3404.0926565434347</c:v>
                </c:pt>
                <c:pt idx="198">
                  <c:v>3376.7014111302487</c:v>
                </c:pt>
                <c:pt idx="199">
                  <c:v>3349.2873396792202</c:v>
                </c:pt>
                <c:pt idx="200">
                  <c:v>3321.8504231686456</c:v>
                </c:pt>
                <c:pt idx="201">
                  <c:v>3294.3906425609821</c:v>
                </c:pt>
                <c:pt idx="202">
                  <c:v>3266.9079788028102</c:v>
                </c:pt>
                <c:pt idx="203">
                  <c:v>3239.402412824842</c:v>
                </c:pt>
                <c:pt idx="204">
                  <c:v>3211.8739255418914</c:v>
                </c:pt>
                <c:pt idx="205">
                  <c:v>3184.3224978528669</c:v>
                </c:pt>
                <c:pt idx="206">
                  <c:v>3156.7481106407722</c:v>
                </c:pt>
                <c:pt idx="207">
                  <c:v>3129.150744772669</c:v>
                </c:pt>
                <c:pt idx="208">
                  <c:v>3101.5303810996702</c:v>
                </c:pt>
                <c:pt idx="209">
                  <c:v>3073.8870004569471</c:v>
                </c:pt>
                <c:pt idx="210">
                  <c:v>3076.448572957328</c:v>
                </c:pt>
                <c:pt idx="211">
                  <c:v>4350.704671334679</c:v>
                </c:pt>
                <c:pt idx="212">
                  <c:v>4354.3302585607889</c:v>
                </c:pt>
                <c:pt idx="213">
                  <c:v>4357.9588671095917</c:v>
                </c:pt>
                <c:pt idx="214">
                  <c:v>4361.5904994988523</c:v>
                </c:pt>
                <c:pt idx="215">
                  <c:v>4365.2251582484314</c:v>
                </c:pt>
                <c:pt idx="216">
                  <c:v>4368.8628458803068</c:v>
                </c:pt>
                <c:pt idx="217">
                  <c:v>4372.5035649185374</c:v>
                </c:pt>
                <c:pt idx="218">
                  <c:v>4376.1473178892993</c:v>
                </c:pt>
                <c:pt idx="219">
                  <c:v>4379.7941073208713</c:v>
                </c:pt>
                <c:pt idx="220">
                  <c:v>4383.4439357436349</c:v>
                </c:pt>
                <c:pt idx="221">
                  <c:v>4387.0968056900892</c:v>
                </c:pt>
                <c:pt idx="222">
                  <c:v>4390.7527196948358</c:v>
                </c:pt>
                <c:pt idx="223">
                  <c:v>4394.4116802945864</c:v>
                </c:pt>
                <c:pt idx="224">
                  <c:v>4398.0736900281699</c:v>
                </c:pt>
                <c:pt idx="225">
                  <c:v>4401.7387514365255</c:v>
                </c:pt>
                <c:pt idx="226">
                  <c:v>4405.4068670627239</c:v>
                </c:pt>
                <c:pt idx="227">
                  <c:v>4409.0780394519461</c:v>
                </c:pt>
                <c:pt idx="228">
                  <c:v>4412.7522711514903</c:v>
                </c:pt>
                <c:pt idx="229">
                  <c:v>4416.4295647107792</c:v>
                </c:pt>
                <c:pt idx="230">
                  <c:v>4420.1099226813749</c:v>
                </c:pt>
                <c:pt idx="231">
                  <c:v>4423.7933476169419</c:v>
                </c:pt>
                <c:pt idx="232">
                  <c:v>4427.4798420732914</c:v>
                </c:pt>
                <c:pt idx="233">
                  <c:v>4431.1694086083517</c:v>
                </c:pt>
                <c:pt idx="234">
                  <c:v>4434.8620497821903</c:v>
                </c:pt>
                <c:pt idx="235">
                  <c:v>4438.5577681570066</c:v>
                </c:pt>
                <c:pt idx="236">
                  <c:v>4442.2565662971392</c:v>
                </c:pt>
                <c:pt idx="237">
                  <c:v>4445.9584467690584</c:v>
                </c:pt>
                <c:pt idx="238">
                  <c:v>4449.6634121413663</c:v>
                </c:pt>
                <c:pt idx="239">
                  <c:v>4453.3714649848189</c:v>
                </c:pt>
              </c:numCache>
            </c:numRef>
          </c:val>
        </c:ser>
        <c:ser>
          <c:idx val="3"/>
          <c:order val="3"/>
          <c:tx>
            <c:strRef>
              <c:f>Calc!$DH$10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Calc!$DD$11:$DD$251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1076.5282540707994</c:v>
                </c:pt>
                <c:pt idx="16">
                  <c:v>915.57002533811828</c:v>
                </c:pt>
                <c:pt idx="17">
                  <c:v>639.39624727488263</c:v>
                </c:pt>
                <c:pt idx="18">
                  <c:v>811.40223351691748</c:v>
                </c:pt>
                <c:pt idx="19">
                  <c:v>694.58448931303428</c:v>
                </c:pt>
                <c:pt idx="20">
                  <c:v>1084.9223284625186</c:v>
                </c:pt>
                <c:pt idx="21">
                  <c:v>691.00227962626377</c:v>
                </c:pt>
                <c:pt idx="22">
                  <c:v>485.92802039420712</c:v>
                </c:pt>
                <c:pt idx="23">
                  <c:v>992.41565091745724</c:v>
                </c:pt>
                <c:pt idx="24">
                  <c:v>367.09908183941661</c:v>
                </c:pt>
                <c:pt idx="25">
                  <c:v>1479.0723702043651</c:v>
                </c:pt>
                <c:pt idx="26">
                  <c:v>1056.5738187722709</c:v>
                </c:pt>
                <c:pt idx="27">
                  <c:v>1832.7193165101016</c:v>
                </c:pt>
                <c:pt idx="28">
                  <c:v>1545.4070700802513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475.71612282130445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214.27656029020727</c:v>
                </c:pt>
                <c:pt idx="49">
                  <c:v>291.37763343689585</c:v>
                </c:pt>
                <c:pt idx="50">
                  <c:v>440.93613817335063</c:v>
                </c:pt>
                <c:pt idx="51">
                  <c:v>564.96249077577158</c:v>
                </c:pt>
                <c:pt idx="52">
                  <c:v>419.97827496750688</c:v>
                </c:pt>
                <c:pt idx="53">
                  <c:v>2192.4693180775685</c:v>
                </c:pt>
                <c:pt idx="54">
                  <c:v>2088.8943666798586</c:v>
                </c:pt>
                <c:pt idx="55">
                  <c:v>1806.3833519322543</c:v>
                </c:pt>
                <c:pt idx="56">
                  <c:v>1892.8450158148917</c:v>
                </c:pt>
                <c:pt idx="57">
                  <c:v>1788.9825214996381</c:v>
                </c:pt>
                <c:pt idx="58">
                  <c:v>4334.1929857830546</c:v>
                </c:pt>
                <c:pt idx="59">
                  <c:v>4388.0338277585433</c:v>
                </c:pt>
                <c:pt idx="60">
                  <c:v>4643.2027244352576</c:v>
                </c:pt>
                <c:pt idx="61">
                  <c:v>4794.4976212614129</c:v>
                </c:pt>
                <c:pt idx="62">
                  <c:v>4668.0463142592162</c:v>
                </c:pt>
                <c:pt idx="63">
                  <c:v>4475.4426710034058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67.022230831476918</c:v>
                </c:pt>
                <c:pt idx="94">
                  <c:v>157.66848998320347</c:v>
                </c:pt>
                <c:pt idx="95">
                  <c:v>209.35857030018087</c:v>
                </c:pt>
                <c:pt idx="96">
                  <c:v>1439.5064944893893</c:v>
                </c:pt>
                <c:pt idx="97">
                  <c:v>1518.4377541612921</c:v>
                </c:pt>
                <c:pt idx="98">
                  <c:v>1392.4505176030943</c:v>
                </c:pt>
                <c:pt idx="99">
                  <c:v>1008.9292380085099</c:v>
                </c:pt>
                <c:pt idx="100">
                  <c:v>771.52157861867454</c:v>
                </c:pt>
                <c:pt idx="101">
                  <c:v>411.03358945440414</c:v>
                </c:pt>
                <c:pt idx="102">
                  <c:v>1401.7629047328737</c:v>
                </c:pt>
                <c:pt idx="103">
                  <c:v>1096.3434832803541</c:v>
                </c:pt>
                <c:pt idx="104">
                  <c:v>1837.5803943766732</c:v>
                </c:pt>
                <c:pt idx="105">
                  <c:v>1744.3070164713572</c:v>
                </c:pt>
                <c:pt idx="106">
                  <c:v>2542.8298569368344</c:v>
                </c:pt>
                <c:pt idx="107">
                  <c:v>3127.3085705106896</c:v>
                </c:pt>
                <c:pt idx="108">
                  <c:v>3708.4490014123985</c:v>
                </c:pt>
                <c:pt idx="109">
                  <c:v>3200.3854937241558</c:v>
                </c:pt>
                <c:pt idx="110">
                  <c:v>3614.1161136923693</c:v>
                </c:pt>
                <c:pt idx="111">
                  <c:v>1609.242521383323</c:v>
                </c:pt>
                <c:pt idx="112">
                  <c:v>1444.5965602853721</c:v>
                </c:pt>
                <c:pt idx="113">
                  <c:v>1580.0531428737195</c:v>
                </c:pt>
                <c:pt idx="114">
                  <c:v>2511.4889685922317</c:v>
                </c:pt>
                <c:pt idx="115">
                  <c:v>2035.1418149529272</c:v>
                </c:pt>
                <c:pt idx="116">
                  <c:v>1538.6952492397068</c:v>
                </c:pt>
                <c:pt idx="117">
                  <c:v>2321.0954554819655</c:v>
                </c:pt>
                <c:pt idx="118">
                  <c:v>2235.5225974427303</c:v>
                </c:pt>
                <c:pt idx="119">
                  <c:v>1415.6461947108</c:v>
                </c:pt>
                <c:pt idx="120">
                  <c:v>1881.6946457112463</c:v>
                </c:pt>
                <c:pt idx="121">
                  <c:v>2094.2078902581488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108.26205680061685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192.65145809754176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293.71765321667772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1097.4909152127657</c:v>
                </c:pt>
                <c:pt idx="175">
                  <c:v>704.64399853275972</c:v>
                </c:pt>
                <c:pt idx="176">
                  <c:v>666.98666945313744</c:v>
                </c:pt>
                <c:pt idx="177">
                  <c:v>1046.4860240112394</c:v>
                </c:pt>
                <c:pt idx="178">
                  <c:v>197.37975095969887</c:v>
                </c:pt>
                <c:pt idx="179">
                  <c:v>150.0584195412448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09408"/>
        <c:axId val="58210944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219136"/>
        <c:axId val="58217216"/>
      </c:barChart>
      <c:lineChart>
        <c:grouping val="standard"/>
        <c:varyColors val="0"/>
        <c:ser>
          <c:idx val="0"/>
          <c:order val="0"/>
          <c:tx>
            <c:strRef>
              <c:f>Calc!$DI$10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Calc!$DE$11:$DE$251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9408"/>
        <c:axId val="58210944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9136"/>
        <c:axId val="58217216"/>
      </c:lineChart>
      <c:dateAx>
        <c:axId val="58209408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210944"/>
        <c:crosses val="autoZero"/>
        <c:auto val="1"/>
        <c:lblOffset val="100"/>
        <c:baseTimeUnit val="months"/>
        <c:majorUnit val="12"/>
        <c:majorTimeUnit val="months"/>
      </c:dateAx>
      <c:valAx>
        <c:axId val="58210944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58209408"/>
        <c:crosses val="autoZero"/>
        <c:crossBetween val="midCat"/>
      </c:valAx>
      <c:valAx>
        <c:axId val="58217216"/>
        <c:scaling>
          <c:orientation val="minMax"/>
          <c:max val="2100000"/>
          <c:min val="17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Total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Accounts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(Note: Y-axes 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NOT</a:t>
                </a:r>
                <a:r>
                  <a:rPr lang="en-U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Proportional)</a:t>
                </a:r>
              </a:p>
            </c:rich>
          </c:tx>
          <c:layout>
            <c:manualLayout>
              <c:xMode val="edge"/>
              <c:yMode val="edge"/>
              <c:x val="0.88154565566121812"/>
              <c:y val="4.9189123931910527E-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 sz="1100">
                <a:solidFill>
                  <a:srgbClr val="FF00FF"/>
                </a:solidFill>
              </a:defRPr>
            </a:pPr>
            <a:endParaRPr lang="en-US"/>
          </a:p>
        </c:txPr>
        <c:crossAx val="58219136"/>
        <c:crosses val="max"/>
        <c:crossBetween val="between"/>
      </c:valAx>
      <c:dateAx>
        <c:axId val="5821913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8217216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XYZ Unit Sales</a:t>
            </a:r>
          </a:p>
        </c:rich>
      </c:tx>
      <c:layout>
        <c:manualLayout>
          <c:xMode val="edge"/>
          <c:yMode val="edge"/>
          <c:x val="0.340564425414565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16153662610355"/>
          <c:y val="7.2652907995302538E-2"/>
          <c:w val="0.83497594050743662"/>
          <c:h val="0.8737691315480430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Calc!$AO$10</c:f>
              <c:strCache>
                <c:ptCount val="1"/>
                <c:pt idx="0">
                  <c:v>Price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Calc!$AO$11:$AO$251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999999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999999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999999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999999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999999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63127552"/>
        <c:axId val="63129472"/>
      </c:barChar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967168"/>
        <c:axId val="80965632"/>
      </c:barChart>
      <c:lineChart>
        <c:grouping val="standard"/>
        <c:varyColors val="0"/>
        <c:ser>
          <c:idx val="0"/>
          <c:order val="0"/>
          <c:tx>
            <c:strRef>
              <c:f>Calc!$S$10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#,##0_);[Red]\(#,##0\)</c:formatCode>
                <c:ptCount val="241"/>
                <c:pt idx="0">
                  <c:v>25222</c:v>
                </c:pt>
                <c:pt idx="1">
                  <c:v>24343</c:v>
                </c:pt>
                <c:pt idx="2">
                  <c:v>29265</c:v>
                </c:pt>
                <c:pt idx="3">
                  <c:v>32527</c:v>
                </c:pt>
                <c:pt idx="4">
                  <c:v>34018</c:v>
                </c:pt>
                <c:pt idx="5">
                  <c:v>35191</c:v>
                </c:pt>
                <c:pt idx="6">
                  <c:v>34587</c:v>
                </c:pt>
                <c:pt idx="7">
                  <c:v>35667</c:v>
                </c:pt>
                <c:pt idx="8">
                  <c:v>28583</c:v>
                </c:pt>
                <c:pt idx="9">
                  <c:v>25490</c:v>
                </c:pt>
                <c:pt idx="10">
                  <c:v>26342</c:v>
                </c:pt>
                <c:pt idx="11">
                  <c:v>29614</c:v>
                </c:pt>
                <c:pt idx="12">
                  <c:v>25276</c:v>
                </c:pt>
                <c:pt idx="13">
                  <c:v>24328</c:v>
                </c:pt>
                <c:pt idx="14">
                  <c:v>29181</c:v>
                </c:pt>
                <c:pt idx="15">
                  <c:v>29405</c:v>
                </c:pt>
                <c:pt idx="16">
                  <c:v>31251</c:v>
                </c:pt>
                <c:pt idx="17">
                  <c:v>30893</c:v>
                </c:pt>
                <c:pt idx="18">
                  <c:v>31243</c:v>
                </c:pt>
                <c:pt idx="19">
                  <c:v>32407</c:v>
                </c:pt>
                <c:pt idx="20">
                  <c:v>26929</c:v>
                </c:pt>
                <c:pt idx="21">
                  <c:v>23447</c:v>
                </c:pt>
                <c:pt idx="22">
                  <c:v>24208</c:v>
                </c:pt>
                <c:pt idx="23">
                  <c:v>27255</c:v>
                </c:pt>
                <c:pt idx="24">
                  <c:v>23493</c:v>
                </c:pt>
                <c:pt idx="25">
                  <c:v>22432</c:v>
                </c:pt>
                <c:pt idx="26">
                  <c:v>26395</c:v>
                </c:pt>
                <c:pt idx="27">
                  <c:v>29818</c:v>
                </c:pt>
                <c:pt idx="28">
                  <c:v>31888</c:v>
                </c:pt>
                <c:pt idx="29">
                  <c:v>34613</c:v>
                </c:pt>
                <c:pt idx="30">
                  <c:v>34363</c:v>
                </c:pt>
                <c:pt idx="31">
                  <c:v>35289</c:v>
                </c:pt>
                <c:pt idx="32">
                  <c:v>29618</c:v>
                </c:pt>
                <c:pt idx="33">
                  <c:v>26589</c:v>
                </c:pt>
                <c:pt idx="34">
                  <c:v>25924</c:v>
                </c:pt>
                <c:pt idx="35">
                  <c:v>29433</c:v>
                </c:pt>
                <c:pt idx="36">
                  <c:v>25764</c:v>
                </c:pt>
                <c:pt idx="37">
                  <c:v>25883</c:v>
                </c:pt>
                <c:pt idx="38">
                  <c:v>30420</c:v>
                </c:pt>
                <c:pt idx="39">
                  <c:v>34520</c:v>
                </c:pt>
                <c:pt idx="40">
                  <c:v>34684</c:v>
                </c:pt>
                <c:pt idx="41">
                  <c:v>32675</c:v>
                </c:pt>
                <c:pt idx="42">
                  <c:v>32460</c:v>
                </c:pt>
                <c:pt idx="43">
                  <c:v>32486</c:v>
                </c:pt>
                <c:pt idx="44">
                  <c:v>28183</c:v>
                </c:pt>
                <c:pt idx="45">
                  <c:v>24408</c:v>
                </c:pt>
                <c:pt idx="46">
                  <c:v>25145</c:v>
                </c:pt>
                <c:pt idx="47">
                  <c:v>27290</c:v>
                </c:pt>
                <c:pt idx="48">
                  <c:v>23950</c:v>
                </c:pt>
                <c:pt idx="49">
                  <c:v>22956</c:v>
                </c:pt>
                <c:pt idx="50">
                  <c:v>27434</c:v>
                </c:pt>
                <c:pt idx="51">
                  <c:v>30914</c:v>
                </c:pt>
                <c:pt idx="52">
                  <c:v>32143</c:v>
                </c:pt>
                <c:pt idx="53">
                  <c:v>32803</c:v>
                </c:pt>
                <c:pt idx="54">
                  <c:v>33026</c:v>
                </c:pt>
                <c:pt idx="55">
                  <c:v>33723</c:v>
                </c:pt>
                <c:pt idx="56">
                  <c:v>28465</c:v>
                </c:pt>
                <c:pt idx="57">
                  <c:v>24006</c:v>
                </c:pt>
                <c:pt idx="58">
                  <c:v>22374</c:v>
                </c:pt>
                <c:pt idx="59">
                  <c:v>24945</c:v>
                </c:pt>
                <c:pt idx="60">
                  <c:v>22569</c:v>
                </c:pt>
                <c:pt idx="61">
                  <c:v>21402</c:v>
                </c:pt>
                <c:pt idx="62">
                  <c:v>25928</c:v>
                </c:pt>
                <c:pt idx="63">
                  <c:v>28099</c:v>
                </c:pt>
                <c:pt idx="64">
                  <c:v>42324</c:v>
                </c:pt>
                <c:pt idx="65">
                  <c:v>44026</c:v>
                </c:pt>
                <c:pt idx="66">
                  <c:v>42408</c:v>
                </c:pt>
                <c:pt idx="67">
                  <c:v>43609</c:v>
                </c:pt>
                <c:pt idx="68">
                  <c:v>36191</c:v>
                </c:pt>
                <c:pt idx="69">
                  <c:v>30976</c:v>
                </c:pt>
                <c:pt idx="70">
                  <c:v>31827</c:v>
                </c:pt>
                <c:pt idx="71">
                  <c:v>37983</c:v>
                </c:pt>
                <c:pt idx="72">
                  <c:v>32529</c:v>
                </c:pt>
                <c:pt idx="73">
                  <c:v>31024</c:v>
                </c:pt>
                <c:pt idx="74">
                  <c:v>37392</c:v>
                </c:pt>
                <c:pt idx="75">
                  <c:v>41367</c:v>
                </c:pt>
                <c:pt idx="76">
                  <c:v>43256</c:v>
                </c:pt>
                <c:pt idx="77">
                  <c:v>44185</c:v>
                </c:pt>
                <c:pt idx="78">
                  <c:v>43544</c:v>
                </c:pt>
                <c:pt idx="79">
                  <c:v>44839</c:v>
                </c:pt>
                <c:pt idx="80">
                  <c:v>35565</c:v>
                </c:pt>
                <c:pt idx="81">
                  <c:v>31682</c:v>
                </c:pt>
                <c:pt idx="82">
                  <c:v>32647</c:v>
                </c:pt>
                <c:pt idx="83">
                  <c:v>36419</c:v>
                </c:pt>
                <c:pt idx="84">
                  <c:v>31296</c:v>
                </c:pt>
                <c:pt idx="85">
                  <c:v>31286</c:v>
                </c:pt>
                <c:pt idx="86">
                  <c:v>34839</c:v>
                </c:pt>
                <c:pt idx="87">
                  <c:v>38765</c:v>
                </c:pt>
                <c:pt idx="88">
                  <c:v>40922</c:v>
                </c:pt>
                <c:pt idx="89">
                  <c:v>41002</c:v>
                </c:pt>
                <c:pt idx="90">
                  <c:v>40186</c:v>
                </c:pt>
                <c:pt idx="91">
                  <c:v>40827</c:v>
                </c:pt>
                <c:pt idx="92">
                  <c:v>33758</c:v>
                </c:pt>
                <c:pt idx="93">
                  <c:v>29472</c:v>
                </c:pt>
                <c:pt idx="94">
                  <c:v>28449</c:v>
                </c:pt>
                <c:pt idx="95">
                  <c:v>31714</c:v>
                </c:pt>
                <c:pt idx="96">
                  <c:v>27641</c:v>
                </c:pt>
                <c:pt idx="97">
                  <c:v>26737</c:v>
                </c:pt>
                <c:pt idx="98">
                  <c:v>31691</c:v>
                </c:pt>
                <c:pt idx="99">
                  <c:v>37062</c:v>
                </c:pt>
                <c:pt idx="100">
                  <c:v>38329</c:v>
                </c:pt>
                <c:pt idx="101">
                  <c:v>39411</c:v>
                </c:pt>
                <c:pt idx="102">
                  <c:v>38128</c:v>
                </c:pt>
                <c:pt idx="103">
                  <c:v>38432</c:v>
                </c:pt>
                <c:pt idx="104">
                  <c:v>31881</c:v>
                </c:pt>
                <c:pt idx="105">
                  <c:v>27997</c:v>
                </c:pt>
                <c:pt idx="106">
                  <c:v>27954</c:v>
                </c:pt>
                <c:pt idx="107">
                  <c:v>30287</c:v>
                </c:pt>
                <c:pt idx="108">
                  <c:v>26664</c:v>
                </c:pt>
                <c:pt idx="109">
                  <c:v>26139</c:v>
                </c:pt>
                <c:pt idx="110">
                  <c:v>31227</c:v>
                </c:pt>
                <c:pt idx="111">
                  <c:v>35634</c:v>
                </c:pt>
                <c:pt idx="112">
                  <c:v>34494</c:v>
                </c:pt>
                <c:pt idx="113">
                  <c:v>36283</c:v>
                </c:pt>
                <c:pt idx="114">
                  <c:v>36084</c:v>
                </c:pt>
                <c:pt idx="115">
                  <c:v>36232</c:v>
                </c:pt>
                <c:pt idx="116">
                  <c:v>30054</c:v>
                </c:pt>
                <c:pt idx="117">
                  <c:v>26201</c:v>
                </c:pt>
                <c:pt idx="118">
                  <c:v>26902</c:v>
                </c:pt>
                <c:pt idx="119">
                  <c:v>29654</c:v>
                </c:pt>
                <c:pt idx="120">
                  <c:v>26178</c:v>
                </c:pt>
                <c:pt idx="121">
                  <c:v>25156</c:v>
                </c:pt>
                <c:pt idx="122">
                  <c:v>32126</c:v>
                </c:pt>
                <c:pt idx="123">
                  <c:v>36529</c:v>
                </c:pt>
                <c:pt idx="124">
                  <c:v>37617</c:v>
                </c:pt>
                <c:pt idx="125">
                  <c:v>38794</c:v>
                </c:pt>
                <c:pt idx="126">
                  <c:v>39333</c:v>
                </c:pt>
                <c:pt idx="127">
                  <c:v>39767</c:v>
                </c:pt>
                <c:pt idx="128">
                  <c:v>33448</c:v>
                </c:pt>
                <c:pt idx="129">
                  <c:v>28447</c:v>
                </c:pt>
                <c:pt idx="130">
                  <c:v>29229</c:v>
                </c:pt>
                <c:pt idx="131">
                  <c:v>32413</c:v>
                </c:pt>
                <c:pt idx="132">
                  <c:v>29323</c:v>
                </c:pt>
                <c:pt idx="133">
                  <c:v>29005</c:v>
                </c:pt>
                <c:pt idx="134">
                  <c:v>34327</c:v>
                </c:pt>
                <c:pt idx="135">
                  <c:v>37793</c:v>
                </c:pt>
                <c:pt idx="136">
                  <c:v>40021</c:v>
                </c:pt>
                <c:pt idx="137">
                  <c:v>41504</c:v>
                </c:pt>
                <c:pt idx="138">
                  <c:v>41060</c:v>
                </c:pt>
                <c:pt idx="139">
                  <c:v>42758</c:v>
                </c:pt>
                <c:pt idx="140">
                  <c:v>34161</c:v>
                </c:pt>
                <c:pt idx="141">
                  <c:v>30521</c:v>
                </c:pt>
                <c:pt idx="142">
                  <c:v>31687</c:v>
                </c:pt>
                <c:pt idx="143">
                  <c:v>35598</c:v>
                </c:pt>
                <c:pt idx="144">
                  <c:v>30344</c:v>
                </c:pt>
                <c:pt idx="145">
                  <c:v>29188</c:v>
                </c:pt>
                <c:pt idx="146">
                  <c:v>34750</c:v>
                </c:pt>
                <c:pt idx="147">
                  <c:v>38957</c:v>
                </c:pt>
                <c:pt idx="148">
                  <c:v>38101</c:v>
                </c:pt>
                <c:pt idx="149">
                  <c:v>37350</c:v>
                </c:pt>
                <c:pt idx="150">
                  <c:v>37344</c:v>
                </c:pt>
                <c:pt idx="151">
                  <c:v>38667</c:v>
                </c:pt>
                <c:pt idx="152">
                  <c:v>31739</c:v>
                </c:pt>
                <c:pt idx="153">
                  <c:v>27733</c:v>
                </c:pt>
                <c:pt idx="154">
                  <c:v>28226</c:v>
                </c:pt>
                <c:pt idx="155">
                  <c:v>31749</c:v>
                </c:pt>
                <c:pt idx="156">
                  <c:v>27084</c:v>
                </c:pt>
                <c:pt idx="157">
                  <c:v>26424</c:v>
                </c:pt>
                <c:pt idx="158">
                  <c:v>31380</c:v>
                </c:pt>
                <c:pt idx="159">
                  <c:v>35472</c:v>
                </c:pt>
                <c:pt idx="160">
                  <c:v>37788</c:v>
                </c:pt>
                <c:pt idx="161">
                  <c:v>38232</c:v>
                </c:pt>
                <c:pt idx="162">
                  <c:v>37832</c:v>
                </c:pt>
                <c:pt idx="163">
                  <c:v>42276</c:v>
                </c:pt>
                <c:pt idx="164">
                  <c:v>32816</c:v>
                </c:pt>
                <c:pt idx="165">
                  <c:v>28818</c:v>
                </c:pt>
                <c:pt idx="166">
                  <c:v>28233</c:v>
                </c:pt>
                <c:pt idx="167">
                  <c:v>31828</c:v>
                </c:pt>
                <c:pt idx="168">
                  <c:v>28225</c:v>
                </c:pt>
                <c:pt idx="169">
                  <c:v>27747</c:v>
                </c:pt>
                <c:pt idx="170">
                  <c:v>33170</c:v>
                </c:pt>
                <c:pt idx="171">
                  <c:v>37342</c:v>
                </c:pt>
                <c:pt idx="172">
                  <c:v>39221</c:v>
                </c:pt>
                <c:pt idx="173">
                  <c:v>40510</c:v>
                </c:pt>
                <c:pt idx="174">
                  <c:v>37582</c:v>
                </c:pt>
                <c:pt idx="175">
                  <c:v>38387</c:v>
                </c:pt>
                <c:pt idx="176">
                  <c:v>31984</c:v>
                </c:pt>
                <c:pt idx="177">
                  <c:v>28345</c:v>
                </c:pt>
                <c:pt idx="178">
                  <c:v>28643</c:v>
                </c:pt>
                <c:pt idx="179">
                  <c:v>31296</c:v>
                </c:pt>
                <c:pt idx="180">
                  <c:v>27609</c:v>
                </c:pt>
                <c:pt idx="181">
                  <c:v>28601</c:v>
                </c:pt>
                <c:pt idx="182">
                  <c:v>33061</c:v>
                </c:pt>
                <c:pt idx="183">
                  <c:v>37033</c:v>
                </c:pt>
                <c:pt idx="184">
                  <c:v>38812</c:v>
                </c:pt>
                <c:pt idx="185">
                  <c:v>39670</c:v>
                </c:pt>
                <c:pt idx="186">
                  <c:v>40176</c:v>
                </c:pt>
                <c:pt idx="187">
                  <c:v>43392</c:v>
                </c:pt>
                <c:pt idx="188">
                  <c:v>36186</c:v>
                </c:pt>
                <c:pt idx="189">
                  <c:v>30558</c:v>
                </c:pt>
                <c:pt idx="190">
                  <c:v>31406</c:v>
                </c:pt>
                <c:pt idx="191">
                  <c:v>34488</c:v>
                </c:pt>
                <c:pt idx="192">
                  <c:v>31131</c:v>
                </c:pt>
                <c:pt idx="193">
                  <c:v>29556</c:v>
                </c:pt>
                <c:pt idx="194">
                  <c:v>35972</c:v>
                </c:pt>
                <c:pt idx="195">
                  <c:v>38776.128431719604</c:v>
                </c:pt>
                <c:pt idx="196">
                  <c:v>41584.730411780736</c:v>
                </c:pt>
                <c:pt idx="197">
                  <c:v>43022.431659275797</c:v>
                </c:pt>
                <c:pt idx="198">
                  <c:v>41451.561826496581</c:v>
                </c:pt>
                <c:pt idx="199">
                  <c:v>42595.700470536605</c:v>
                </c:pt>
                <c:pt idx="200">
                  <c:v>35536.854911723487</c:v>
                </c:pt>
                <c:pt idx="201">
                  <c:v>30542.883152558261</c:v>
                </c:pt>
                <c:pt idx="202">
                  <c:v>31213.705131961811</c:v>
                </c:pt>
                <c:pt idx="203">
                  <c:v>35764.450566559644</c:v>
                </c:pt>
                <c:pt idx="204">
                  <c:v>30835.508470214849</c:v>
                </c:pt>
                <c:pt idx="205">
                  <c:v>29612.412393184466</c:v>
                </c:pt>
                <c:pt idx="206">
                  <c:v>35937.123069237692</c:v>
                </c:pt>
                <c:pt idx="207">
                  <c:v>39265.650054299862</c:v>
                </c:pt>
                <c:pt idx="208">
                  <c:v>41333.312265622975</c:v>
                </c:pt>
                <c:pt idx="209">
                  <c:v>42555.685950663647</c:v>
                </c:pt>
                <c:pt idx="210">
                  <c:v>41907.825854255017</c:v>
                </c:pt>
                <c:pt idx="211">
                  <c:v>44721.980401063847</c:v>
                </c:pt>
                <c:pt idx="212">
                  <c:v>35892.491290395068</c:v>
                </c:pt>
                <c:pt idx="213">
                  <c:v>32017.0677596143</c:v>
                </c:pt>
                <c:pt idx="214">
                  <c:v>33148.891083895178</c:v>
                </c:pt>
                <c:pt idx="215">
                  <c:v>37167.784361002814</c:v>
                </c:pt>
                <c:pt idx="216">
                  <c:v>32084.34010128061</c:v>
                </c:pt>
                <c:pt idx="217">
                  <c:v>30857.356402075795</c:v>
                </c:pt>
                <c:pt idx="218">
                  <c:v>36732.585919555946</c:v>
                </c:pt>
                <c:pt idx="219">
                  <c:v>41710.520521663122</c:v>
                </c:pt>
                <c:pt idx="220">
                  <c:v>43961.420607648157</c:v>
                </c:pt>
                <c:pt idx="221">
                  <c:v>43117.914719669658</c:v>
                </c:pt>
                <c:pt idx="222">
                  <c:v>43255.562187663119</c:v>
                </c:pt>
                <c:pt idx="223">
                  <c:v>44818.760465041414</c:v>
                </c:pt>
                <c:pt idx="224">
                  <c:v>37003.247889630111</c:v>
                </c:pt>
                <c:pt idx="225">
                  <c:v>32141.706038470271</c:v>
                </c:pt>
                <c:pt idx="226">
                  <c:v>32876.831008005072</c:v>
                </c:pt>
                <c:pt idx="227">
                  <c:v>37091.181126534946</c:v>
                </c:pt>
                <c:pt idx="228">
                  <c:v>32027.130851672711</c:v>
                </c:pt>
                <c:pt idx="229">
                  <c:v>31993.10625079786</c:v>
                </c:pt>
                <c:pt idx="230">
                  <c:v>37083.128128669428</c:v>
                </c:pt>
                <c:pt idx="231">
                  <c:v>41737.166188880226</c:v>
                </c:pt>
                <c:pt idx="232">
                  <c:v>43491.968738801872</c:v>
                </c:pt>
                <c:pt idx="233">
                  <c:v>44893.306995230385</c:v>
                </c:pt>
                <c:pt idx="234">
                  <c:v>43859.550488570756</c:v>
                </c:pt>
                <c:pt idx="235">
                  <c:v>44535.92441093504</c:v>
                </c:pt>
                <c:pt idx="236">
                  <c:v>37134.686548892743</c:v>
                </c:pt>
                <c:pt idx="237">
                  <c:v>32864.340982493159</c:v>
                </c:pt>
                <c:pt idx="238">
                  <c:v>32976.387222439633</c:v>
                </c:pt>
                <c:pt idx="239">
                  <c:v>35951.974683122768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Calc!$J$10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Calc!$J$11:$J$251</c:f>
              <c:numCache>
                <c:formatCode>#,##0_);[Red]\(#,##0\)</c:formatCode>
                <c:ptCount val="241"/>
                <c:pt idx="0">
                  <c:v>29670.093361386538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Calc!$K$10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29725.050008988972</c:v>
                </c:pt>
                <c:pt idx="2">
                  <c:v>29801.792096635265</c:v>
                </c:pt>
                <c:pt idx="3">
                  <c:v>29813.431299345393</c:v>
                </c:pt>
                <c:pt idx="4">
                  <c:v>29916.72106279818</c:v>
                </c:pt>
                <c:pt idx="5">
                  <c:v>29937.263498881137</c:v>
                </c:pt>
                <c:pt idx="6">
                  <c:v>29983.216188567396</c:v>
                </c:pt>
                <c:pt idx="7">
                  <c:v>29975.2954790603</c:v>
                </c:pt>
                <c:pt idx="8">
                  <c:v>29984.409775552525</c:v>
                </c:pt>
                <c:pt idx="9">
                  <c:v>29973.35437001957</c:v>
                </c:pt>
                <c:pt idx="10">
                  <c:v>30003.569995648028</c:v>
                </c:pt>
                <c:pt idx="11">
                  <c:v>29923.611501495336</c:v>
                </c:pt>
                <c:pt idx="12">
                  <c:v>29869.795578229823</c:v>
                </c:pt>
                <c:pt idx="13">
                  <c:v>29805.002341224947</c:v>
                </c:pt>
                <c:pt idx="14">
                  <c:v>28837.542902029123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30037.80222444277</c:v>
                </c:pt>
                <c:pt idx="31">
                  <c:v>30151.375932732368</c:v>
                </c:pt>
                <c:pt idx="32">
                  <c:v>30436.683045474594</c:v>
                </c:pt>
                <c:pt idx="33">
                  <c:v>30747.489571082828</c:v>
                </c:pt>
                <c:pt idx="34">
                  <c:v>31070.833764649677</c:v>
                </c:pt>
                <c:pt idx="35">
                  <c:v>31072.587874600489</c:v>
                </c:pt>
                <c:pt idx="36">
                  <c:v>31063.334732900661</c:v>
                </c:pt>
                <c:pt idx="37">
                  <c:v>31005.648896570787</c:v>
                </c:pt>
                <c:pt idx="38">
                  <c:v>31017.802497343586</c:v>
                </c:pt>
                <c:pt idx="39">
                  <c:v>31044.52198111609</c:v>
                </c:pt>
                <c:pt idx="40">
                  <c:v>30006.090774740504</c:v>
                </c:pt>
                <c:pt idx="41">
                  <c:v>28949.069768032932</c:v>
                </c:pt>
                <c:pt idx="42">
                  <c:v>27827.517491935669</c:v>
                </c:pt>
                <c:pt idx="43">
                  <c:v>28206.872747247573</c:v>
                </c:pt>
                <c:pt idx="44">
                  <c:v>28599.702791566684</c:v>
                </c:pt>
                <c:pt idx="45">
                  <c:v>28995.844431875052</c:v>
                </c:pt>
                <c:pt idx="46">
                  <c:v>28896.179256148538</c:v>
                </c:pt>
                <c:pt idx="47">
                  <c:v>28696.787276026324</c:v>
                </c:pt>
                <c:pt idx="48">
                  <c:v>28423.840829172666</c:v>
                </c:pt>
                <c:pt idx="49">
                  <c:v>28168.616515771002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33441.235755065041</c:v>
                </c:pt>
                <c:pt idx="65">
                  <c:v>37049.572198810332</c:v>
                </c:pt>
                <c:pt idx="66">
                  <c:v>37122.256559612724</c:v>
                </c:pt>
                <c:pt idx="67">
                  <c:v>37062.778544040812</c:v>
                </c:pt>
                <c:pt idx="68">
                  <c:v>36955.251300962023</c:v>
                </c:pt>
                <c:pt idx="69">
                  <c:v>36905.187476352476</c:v>
                </c:pt>
                <c:pt idx="70">
                  <c:v>37432.662751960212</c:v>
                </c:pt>
                <c:pt idx="71">
                  <c:v>37925.2527563853</c:v>
                </c:pt>
                <c:pt idx="72">
                  <c:v>38264.054410965015</c:v>
                </c:pt>
                <c:pt idx="73">
                  <c:v>38066.209205347281</c:v>
                </c:pt>
                <c:pt idx="74">
                  <c:v>37985.696015945978</c:v>
                </c:pt>
                <c:pt idx="75">
                  <c:v>37971.765522731359</c:v>
                </c:pt>
                <c:pt idx="76">
                  <c:v>37882.497827616862</c:v>
                </c:pt>
                <c:pt idx="77">
                  <c:v>37781.49681925826</c:v>
                </c:pt>
                <c:pt idx="78">
                  <c:v>37695.912365505756</c:v>
                </c:pt>
                <c:pt idx="79">
                  <c:v>37573.015227129225</c:v>
                </c:pt>
                <c:pt idx="80">
                  <c:v>37424.033742399886</c:v>
                </c:pt>
                <c:pt idx="81">
                  <c:v>37232.3332456278</c:v>
                </c:pt>
                <c:pt idx="82">
                  <c:v>37124.814676163594</c:v>
                </c:pt>
                <c:pt idx="83">
                  <c:v>36978.347420396036</c:v>
                </c:pt>
                <c:pt idx="84">
                  <c:v>36705.297187293858</c:v>
                </c:pt>
                <c:pt idx="85">
                  <c:v>36391.694311892184</c:v>
                </c:pt>
                <c:pt idx="86">
                  <c:v>36051.707019390633</c:v>
                </c:pt>
                <c:pt idx="87">
                  <c:v>35768.892024466222</c:v>
                </c:pt>
                <c:pt idx="88">
                  <c:v>35569.004908072326</c:v>
                </c:pt>
                <c:pt idx="89">
                  <c:v>35351.819861438409</c:v>
                </c:pt>
                <c:pt idx="90">
                  <c:v>35152.908619877744</c:v>
                </c:pt>
                <c:pt idx="91">
                  <c:v>34835.665139627563</c:v>
                </c:pt>
                <c:pt idx="92">
                  <c:v>34540.249602928197</c:v>
                </c:pt>
                <c:pt idx="93">
                  <c:v>34283.313502055003</c:v>
                </c:pt>
                <c:pt idx="94">
                  <c:v>34003.697126073333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33080.158494930154</c:v>
                </c:pt>
                <c:pt idx="124">
                  <c:v>33220.0439055963</c:v>
                </c:pt>
                <c:pt idx="125">
                  <c:v>33423.963811527625</c:v>
                </c:pt>
                <c:pt idx="126">
                  <c:v>33600.308698103327</c:v>
                </c:pt>
                <c:pt idx="127">
                  <c:v>33716.826209296945</c:v>
                </c:pt>
                <c:pt idx="128">
                  <c:v>33826.897404034185</c:v>
                </c:pt>
                <c:pt idx="129">
                  <c:v>33958.402186529151</c:v>
                </c:pt>
                <c:pt idx="130">
                  <c:v>34111.511763506598</c:v>
                </c:pt>
                <c:pt idx="131">
                  <c:v>34137.641201675557</c:v>
                </c:pt>
                <c:pt idx="132">
                  <c:v>34261.208033912328</c:v>
                </c:pt>
                <c:pt idx="133">
                  <c:v>34462.166927834791</c:v>
                </c:pt>
                <c:pt idx="134">
                  <c:v>34661.23957319522</c:v>
                </c:pt>
                <c:pt idx="135">
                  <c:v>34893.998814070132</c:v>
                </c:pt>
                <c:pt idx="136">
                  <c:v>35079.359659744725</c:v>
                </c:pt>
                <c:pt idx="137">
                  <c:v>35356.144318065184</c:v>
                </c:pt>
                <c:pt idx="138">
                  <c:v>35633.60190638528</c:v>
                </c:pt>
                <c:pt idx="139">
                  <c:v>35781.699932861062</c:v>
                </c:pt>
                <c:pt idx="140">
                  <c:v>35894.686258730733</c:v>
                </c:pt>
                <c:pt idx="141">
                  <c:v>35922.34295807391</c:v>
                </c:pt>
                <c:pt idx="142">
                  <c:v>36027.756604174218</c:v>
                </c:pt>
                <c:pt idx="143">
                  <c:v>35963.103637718952</c:v>
                </c:pt>
                <c:pt idx="144">
                  <c:v>35867.199463896577</c:v>
                </c:pt>
                <c:pt idx="145">
                  <c:v>35677.572976563046</c:v>
                </c:pt>
                <c:pt idx="146">
                  <c:v>35628.818801780712</c:v>
                </c:pt>
                <c:pt idx="147">
                  <c:v>34658.256800808238</c:v>
                </c:pt>
                <c:pt idx="148">
                  <c:v>33751.218074846722</c:v>
                </c:pt>
                <c:pt idx="149">
                  <c:v>32816.91311101264</c:v>
                </c:pt>
                <c:pt idx="150">
                  <c:v>32794.284824635382</c:v>
                </c:pt>
                <c:pt idx="151">
                  <c:v>32714.050098436779</c:v>
                </c:pt>
                <c:pt idx="152">
                  <c:v>32735.052357736702</c:v>
                </c:pt>
                <c:pt idx="153">
                  <c:v>32709.026929932301</c:v>
                </c:pt>
                <c:pt idx="154">
                  <c:v>32713.815046418622</c:v>
                </c:pt>
                <c:pt idx="155">
                  <c:v>32522.801717084625</c:v>
                </c:pt>
                <c:pt idx="156">
                  <c:v>32408.348080709588</c:v>
                </c:pt>
                <c:pt idx="157">
                  <c:v>32400.177547595955</c:v>
                </c:pt>
                <c:pt idx="158">
                  <c:v>32507.620560698982</c:v>
                </c:pt>
                <c:pt idx="159">
                  <c:v>32639.992427123561</c:v>
                </c:pt>
                <c:pt idx="160">
                  <c:v>32786.729259601503</c:v>
                </c:pt>
                <c:pt idx="161">
                  <c:v>32962.085236075698</c:v>
                </c:pt>
                <c:pt idx="162">
                  <c:v>34080.906666258648</c:v>
                </c:pt>
                <c:pt idx="163">
                  <c:v>34240.828573891711</c:v>
                </c:pt>
                <c:pt idx="164">
                  <c:v>34378.465245868741</c:v>
                </c:pt>
                <c:pt idx="165">
                  <c:v>33622.77881477648</c:v>
                </c:pt>
                <c:pt idx="166">
                  <c:v>33704.176049770038</c:v>
                </c:pt>
                <c:pt idx="167">
                  <c:v>33826.590390764351</c:v>
                </c:pt>
                <c:pt idx="168">
                  <c:v>33874.250592324905</c:v>
                </c:pt>
                <c:pt idx="169">
                  <c:v>34011.94457452825</c:v>
                </c:pt>
                <c:pt idx="170">
                  <c:v>34119.826540995826</c:v>
                </c:pt>
                <c:pt idx="171">
                  <c:v>34297.569702834509</c:v>
                </c:pt>
                <c:pt idx="172">
                  <c:v>34426.738070287895</c:v>
                </c:pt>
                <c:pt idx="173">
                  <c:v>33973.159975053131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33394.712270391428</c:v>
                </c:pt>
                <c:pt idx="180">
                  <c:v>33433.522859500554</c:v>
                </c:pt>
                <c:pt idx="181">
                  <c:v>33514.103205944615</c:v>
                </c:pt>
                <c:pt idx="182">
                  <c:v>33684.570956200223</c:v>
                </c:pt>
                <c:pt idx="183">
                  <c:v>33904.040305863506</c:v>
                </c:pt>
                <c:pt idx="184">
                  <c:v>34042.000765609839</c:v>
                </c:pt>
                <c:pt idx="185">
                  <c:v>34267.241048135089</c:v>
                </c:pt>
                <c:pt idx="186">
                  <c:v>35115.495026473734</c:v>
                </c:pt>
                <c:pt idx="187">
                  <c:v>35901.691690549087</c:v>
                </c:pt>
                <c:pt idx="188">
                  <c:v>36613.362980061167</c:v>
                </c:pt>
                <c:pt idx="189">
                  <c:v>36567.575802901418</c:v>
                </c:pt>
                <c:pt idx="190">
                  <c:v>36529.72442646695</c:v>
                </c:pt>
                <c:pt idx="191">
                  <c:v>36414.965339101742</c:v>
                </c:pt>
                <c:pt idx="192">
                  <c:v>36287.715577438306</c:v>
                </c:pt>
                <c:pt idx="193">
                  <c:v>36249.325476790225</c:v>
                </c:pt>
                <c:pt idx="194">
                  <c:v>36250.534218963083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Calc!$R$10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Calc!$R$11:$R$251</c:f>
              <c:numCache>
                <c:formatCode>#,##0_);[Red]\(#,##0\)</c:formatCode>
                <c:ptCount val="241"/>
                <c:pt idx="0">
                  <c:v>29680</c:v>
                </c:pt>
                <c:pt idx="1">
                  <c:v>29680</c:v>
                </c:pt>
                <c:pt idx="2">
                  <c:v>29680</c:v>
                </c:pt>
                <c:pt idx="3">
                  <c:v>29976.799999999999</c:v>
                </c:pt>
                <c:pt idx="4">
                  <c:v>29976.799999999999</c:v>
                </c:pt>
                <c:pt idx="5">
                  <c:v>29976.799999999999</c:v>
                </c:pt>
                <c:pt idx="6">
                  <c:v>29976.799999999999</c:v>
                </c:pt>
                <c:pt idx="7">
                  <c:v>29976.799999999999</c:v>
                </c:pt>
                <c:pt idx="8">
                  <c:v>29976.799999999999</c:v>
                </c:pt>
                <c:pt idx="9">
                  <c:v>29976.799999999999</c:v>
                </c:pt>
                <c:pt idx="10">
                  <c:v>29976.799999999999</c:v>
                </c:pt>
                <c:pt idx="11">
                  <c:v>29976.799999999999</c:v>
                </c:pt>
                <c:pt idx="12">
                  <c:v>29826.915999999997</c:v>
                </c:pt>
                <c:pt idx="13">
                  <c:v>29826.915999999997</c:v>
                </c:pt>
                <c:pt idx="14">
                  <c:v>29826.915999999997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29991.486384207328</c:v>
                </c:pt>
                <c:pt idx="30">
                  <c:v>29991.486384207328</c:v>
                </c:pt>
                <c:pt idx="31">
                  <c:v>29991.486384207328</c:v>
                </c:pt>
                <c:pt idx="32">
                  <c:v>29991.486384207328</c:v>
                </c:pt>
                <c:pt idx="33">
                  <c:v>31041.188407654583</c:v>
                </c:pt>
                <c:pt idx="34">
                  <c:v>31041.188407654583</c:v>
                </c:pt>
                <c:pt idx="35">
                  <c:v>31041.188407654583</c:v>
                </c:pt>
                <c:pt idx="36">
                  <c:v>31041.188407654583</c:v>
                </c:pt>
                <c:pt idx="37">
                  <c:v>31041.188407654583</c:v>
                </c:pt>
                <c:pt idx="38">
                  <c:v>31041.188407654583</c:v>
                </c:pt>
                <c:pt idx="39">
                  <c:v>31041.188407654583</c:v>
                </c:pt>
                <c:pt idx="40">
                  <c:v>31041.188407654583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29032.047487969139</c:v>
                </c:pt>
                <c:pt idx="45">
                  <c:v>29032.047487969139</c:v>
                </c:pt>
                <c:pt idx="46">
                  <c:v>29032.047487969139</c:v>
                </c:pt>
                <c:pt idx="47">
                  <c:v>29032.047487969139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37061.390590186224</c:v>
                </c:pt>
                <c:pt idx="65">
                  <c:v>37061.390590186224</c:v>
                </c:pt>
                <c:pt idx="66">
                  <c:v>37061.390590186224</c:v>
                </c:pt>
                <c:pt idx="67">
                  <c:v>37061.390590186224</c:v>
                </c:pt>
                <c:pt idx="68">
                  <c:v>37061.390590186224</c:v>
                </c:pt>
                <c:pt idx="69">
                  <c:v>37061.390590186224</c:v>
                </c:pt>
                <c:pt idx="70">
                  <c:v>37061.390590186224</c:v>
                </c:pt>
                <c:pt idx="71">
                  <c:v>38358.539260842736</c:v>
                </c:pt>
                <c:pt idx="72">
                  <c:v>38246.660187998612</c:v>
                </c:pt>
                <c:pt idx="73">
                  <c:v>38135.10742911695</c:v>
                </c:pt>
                <c:pt idx="74">
                  <c:v>38023.880032448695</c:v>
                </c:pt>
                <c:pt idx="75">
                  <c:v>37912.977049020716</c:v>
                </c:pt>
                <c:pt idx="76">
                  <c:v>37802.397532627736</c:v>
                </c:pt>
                <c:pt idx="77">
                  <c:v>37692.140539824235</c:v>
                </c:pt>
                <c:pt idx="78">
                  <c:v>37582.205129916416</c:v>
                </c:pt>
                <c:pt idx="79">
                  <c:v>37472.590364954158</c:v>
                </c:pt>
                <c:pt idx="80">
                  <c:v>37363.295309723042</c:v>
                </c:pt>
                <c:pt idx="81">
                  <c:v>37254.319031736348</c:v>
                </c:pt>
                <c:pt idx="82">
                  <c:v>37145.660601227115</c:v>
                </c:pt>
                <c:pt idx="83">
                  <c:v>36867.068146717917</c:v>
                </c:pt>
                <c:pt idx="84">
                  <c:v>36590.565135617537</c:v>
                </c:pt>
                <c:pt idx="85">
                  <c:v>36316.135897100408</c:v>
                </c:pt>
                <c:pt idx="86">
                  <c:v>36043.764877872156</c:v>
                </c:pt>
                <c:pt idx="87">
                  <c:v>35773.436641288114</c:v>
                </c:pt>
                <c:pt idx="88">
                  <c:v>35505.135866478457</c:v>
                </c:pt>
                <c:pt idx="89">
                  <c:v>35238.847347479867</c:v>
                </c:pt>
                <c:pt idx="90">
                  <c:v>34974.555992373767</c:v>
                </c:pt>
                <c:pt idx="91">
                  <c:v>34712.246822430963</c:v>
                </c:pt>
                <c:pt idx="92">
                  <c:v>34451.904971262731</c:v>
                </c:pt>
                <c:pt idx="93">
                  <c:v>34193.515683978265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33065.360839309484</c:v>
                </c:pt>
                <c:pt idx="124">
                  <c:v>33161.801475090804</c:v>
                </c:pt>
                <c:pt idx="125">
                  <c:v>33258.52339605982</c:v>
                </c:pt>
                <c:pt idx="126">
                  <c:v>33689.082696857979</c:v>
                </c:pt>
                <c:pt idx="127">
                  <c:v>33787.342521390485</c:v>
                </c:pt>
                <c:pt idx="128">
                  <c:v>33885.888937077871</c:v>
                </c:pt>
                <c:pt idx="129">
                  <c:v>33984.722779811018</c:v>
                </c:pt>
                <c:pt idx="130">
                  <c:v>34083.8448879188</c:v>
                </c:pt>
                <c:pt idx="131">
                  <c:v>34183.256102175234</c:v>
                </c:pt>
                <c:pt idx="132">
                  <c:v>34282.957265806581</c:v>
                </c:pt>
                <c:pt idx="133">
                  <c:v>34382.949224498516</c:v>
                </c:pt>
                <c:pt idx="134">
                  <c:v>34897.031620320144</c:v>
                </c:pt>
                <c:pt idx="135">
                  <c:v>34998.814629212742</c:v>
                </c:pt>
                <c:pt idx="136">
                  <c:v>35100.894505214615</c:v>
                </c:pt>
                <c:pt idx="137">
                  <c:v>35555.30483533004</c:v>
                </c:pt>
                <c:pt idx="138">
                  <c:v>35659.007807766422</c:v>
                </c:pt>
                <c:pt idx="139">
                  <c:v>35763.013247205738</c:v>
                </c:pt>
                <c:pt idx="140">
                  <c:v>35867.322035843419</c:v>
                </c:pt>
                <c:pt idx="141">
                  <c:v>35971.935058447962</c:v>
                </c:pt>
                <c:pt idx="142">
                  <c:v>36076.853202368438</c:v>
                </c:pt>
                <c:pt idx="143">
                  <c:v>36182.07735754201</c:v>
                </c:pt>
                <c:pt idx="144">
                  <c:v>35624.496469596728</c:v>
                </c:pt>
                <c:pt idx="145">
                  <c:v>35609.652929401062</c:v>
                </c:pt>
                <c:pt idx="146">
                  <c:v>35594.81557401381</c:v>
                </c:pt>
                <c:pt idx="147">
                  <c:v>35579.984400857975</c:v>
                </c:pt>
                <c:pt idx="148">
                  <c:v>32791.076973583724</c:v>
                </c:pt>
                <c:pt idx="149">
                  <c:v>32777.414024844729</c:v>
                </c:pt>
                <c:pt idx="150">
                  <c:v>32763.756769001044</c:v>
                </c:pt>
                <c:pt idx="151">
                  <c:v>32750.105203680629</c:v>
                </c:pt>
                <c:pt idx="152">
                  <c:v>32736.459326512431</c:v>
                </c:pt>
                <c:pt idx="153">
                  <c:v>32722.819135126385</c:v>
                </c:pt>
                <c:pt idx="154">
                  <c:v>32709.184627153416</c:v>
                </c:pt>
                <c:pt idx="155">
                  <c:v>32695.555800225437</c:v>
                </c:pt>
                <c:pt idx="156">
                  <c:v>32257.067527499665</c:v>
                </c:pt>
                <c:pt idx="157">
                  <c:v>32391.471975530912</c:v>
                </c:pt>
                <c:pt idx="158">
                  <c:v>32526.436442095623</c:v>
                </c:pt>
                <c:pt idx="159">
                  <c:v>32661.963260604352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33071.941307981615</c:v>
                </c:pt>
                <c:pt idx="163">
                  <c:v>36032.569053823216</c:v>
                </c:pt>
                <c:pt idx="164">
                  <c:v>33469.001901348085</c:v>
                </c:pt>
                <c:pt idx="165">
                  <c:v>33580.565241019249</c:v>
                </c:pt>
                <c:pt idx="166">
                  <c:v>33692.500458489318</c:v>
                </c:pt>
                <c:pt idx="167">
                  <c:v>33804.808793350952</c:v>
                </c:pt>
                <c:pt idx="168">
                  <c:v>33917.491489328793</c:v>
                </c:pt>
                <c:pt idx="169">
                  <c:v>34030.549794293227</c:v>
                </c:pt>
                <c:pt idx="170">
                  <c:v>34143.984960274211</c:v>
                </c:pt>
                <c:pt idx="171">
                  <c:v>34257.798243475125</c:v>
                </c:pt>
                <c:pt idx="172">
                  <c:v>34371.990904286708</c:v>
                </c:pt>
                <c:pt idx="173">
                  <c:v>34486.564207301002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33534.375303344277</c:v>
                </c:pt>
                <c:pt idx="181">
                  <c:v>33646.156554355424</c:v>
                </c:pt>
                <c:pt idx="182">
                  <c:v>33758.310409536614</c:v>
                </c:pt>
                <c:pt idx="183">
                  <c:v>33870.838110901735</c:v>
                </c:pt>
                <c:pt idx="184">
                  <c:v>34153.659609127768</c:v>
                </c:pt>
                <c:pt idx="185">
                  <c:v>34267.505141158195</c:v>
                </c:pt>
                <c:pt idx="186">
                  <c:v>34381.730158295395</c:v>
                </c:pt>
                <c:pt idx="187">
                  <c:v>36566.1160810191</c:v>
                </c:pt>
                <c:pt idx="188">
                  <c:v>36566.1160810191</c:v>
                </c:pt>
                <c:pt idx="189">
                  <c:v>36566.1160810191</c:v>
                </c:pt>
                <c:pt idx="190">
                  <c:v>36566.1160810191</c:v>
                </c:pt>
                <c:pt idx="191">
                  <c:v>36566.1160810191</c:v>
                </c:pt>
                <c:pt idx="192">
                  <c:v>36273.587152370943</c:v>
                </c:pt>
                <c:pt idx="193">
                  <c:v>36273.587152370943</c:v>
                </c:pt>
                <c:pt idx="194">
                  <c:v>36273.587152370943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27552"/>
        <c:axId val="63129472"/>
      </c:lineChart>
      <c:dateAx>
        <c:axId val="63127552"/>
        <c:scaling>
          <c:orientation val="minMax"/>
          <c:max val="43101"/>
          <c:min val="41275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312947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63129472"/>
        <c:scaling>
          <c:orientation val="minMax"/>
          <c:max val="40000"/>
          <c:min val="30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rgbClr val="0033CC"/>
                    </a:solidFill>
                  </a:defRPr>
                </a:pPr>
                <a:r>
                  <a:rPr lang="en-US" sz="1100">
                    <a:solidFill>
                      <a:srgbClr val="0033CC"/>
                    </a:solidFill>
                  </a:rPr>
                  <a:t>Units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1.365612305796740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3127552"/>
        <c:crosses val="autoZero"/>
        <c:crossBetween val="midCat"/>
      </c:valAx>
      <c:valAx>
        <c:axId val="8096563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80967168"/>
        <c:crosses val="max"/>
        <c:crossBetween val="between"/>
      </c:valAx>
      <c:dateAx>
        <c:axId val="8096716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80965632"/>
        <c:crosses val="autoZero"/>
        <c:auto val="1"/>
        <c:lblOffset val="100"/>
        <c:baseTimeUnit val="months"/>
      </c:date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3653066094011"/>
          <c:y val="0.76599676568546293"/>
          <c:w val="0.42191700469259524"/>
          <c:h val="0.16727277977783339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Attrition</a:t>
            </a:r>
          </a:p>
          <a:p>
            <a:pPr>
              <a:defRPr/>
            </a:pPr>
            <a:r>
              <a:rPr lang="en-US" sz="1600">
                <a:solidFill>
                  <a:sysClr val="windowText" lastClr="000000"/>
                </a:solidFill>
              </a:rPr>
              <a:t>Seasonally-Adjusted, 3-Mo Avg</a:t>
            </a:r>
          </a:p>
        </c:rich>
      </c:tx>
      <c:layout>
        <c:manualLayout>
          <c:xMode val="edge"/>
          <c:yMode val="edge"/>
          <c:x val="0.262260281125336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5212157149354E-2"/>
          <c:y val="0.10891509119735668"/>
          <c:w val="0.84965611228304683"/>
          <c:h val="0.8437462195398164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174016"/>
        <c:axId val="47175552"/>
      </c:barChart>
      <c:lineChart>
        <c:grouping val="standard"/>
        <c:varyColors val="0"/>
        <c:ser>
          <c:idx val="0"/>
          <c:order val="0"/>
          <c:tx>
            <c:strRef>
              <c:f>Calc!$DQ$10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Calc!$J$11:$J$251</c:f>
              <c:numCache>
                <c:formatCode>#,##0_);[Red]\(#,##0\)</c:formatCode>
                <c:ptCount val="241"/>
                <c:pt idx="0">
                  <c:v>29670.093361386538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Calc!$DN$10</c:f>
              <c:strCache>
                <c:ptCount val="1"/>
                <c:pt idx="0">
                  <c:v>Minimum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Calc!$CJ$11:$CJ$251</c:f>
              <c:numCache>
                <c:formatCode>#,##0_);[Red]\(#,##0\)</c:formatCode>
                <c:ptCount val="241"/>
                <c:pt idx="0">
                  <c:v>28951.663233946718</c:v>
                </c:pt>
                <c:pt idx="1">
                  <c:v>28974.841774772736</c:v>
                </c:pt>
                <c:pt idx="2">
                  <c:v>29051.975802682555</c:v>
                </c:pt>
                <c:pt idx="3">
                  <c:v>29051.752070155027</c:v>
                </c:pt>
                <c:pt idx="4">
                  <c:v>29069.104650780017</c:v>
                </c:pt>
                <c:pt idx="5">
                  <c:v>29044.525625602826</c:v>
                </c:pt>
                <c:pt idx="6">
                  <c:v>29156.756350170006</c:v>
                </c:pt>
                <c:pt idx="7">
                  <c:v>29110.404089783875</c:v>
                </c:pt>
                <c:pt idx="8">
                  <c:v>28954.670782129342</c:v>
                </c:pt>
                <c:pt idx="9">
                  <c:v>28984.327378015692</c:v>
                </c:pt>
                <c:pt idx="10">
                  <c:v>29105.493228848034</c:v>
                </c:pt>
                <c:pt idx="11">
                  <c:v>29230.795168783672</c:v>
                </c:pt>
                <c:pt idx="12">
                  <c:v>29093.533258407097</c:v>
                </c:pt>
                <c:pt idx="13">
                  <c:v>28731.720492120206</c:v>
                </c:pt>
                <c:pt idx="14">
                  <c:v>28356.215892874858</c:v>
                </c:pt>
                <c:pt idx="15">
                  <c:v>27995.163692172504</c:v>
                </c:pt>
                <c:pt idx="16">
                  <c:v>27860.556790091174</c:v>
                </c:pt>
                <c:pt idx="17">
                  <c:v>27960.582684030556</c:v>
                </c:pt>
                <c:pt idx="18">
                  <c:v>28063.780742467188</c:v>
                </c:pt>
                <c:pt idx="19">
                  <c:v>28377.756996892818</c:v>
                </c:pt>
                <c:pt idx="20">
                  <c:v>28451.795391652715</c:v>
                </c:pt>
                <c:pt idx="21">
                  <c:v>28573.409482139559</c:v>
                </c:pt>
                <c:pt idx="22">
                  <c:v>28655.382973670512</c:v>
                </c:pt>
                <c:pt idx="23">
                  <c:v>28622.004227158526</c:v>
                </c:pt>
                <c:pt idx="24">
                  <c:v>28760.824366919405</c:v>
                </c:pt>
                <c:pt idx="25">
                  <c:v>28587.097643381956</c:v>
                </c:pt>
                <c:pt idx="26">
                  <c:v>28877.746449689479</c:v>
                </c:pt>
                <c:pt idx="27">
                  <c:v>28957.00691536763</c:v>
                </c:pt>
                <c:pt idx="28">
                  <c:v>29180.426964418733</c:v>
                </c:pt>
                <c:pt idx="29">
                  <c:v>29305.300793098188</c:v>
                </c:pt>
                <c:pt idx="30">
                  <c:v>29073.17192373439</c:v>
                </c:pt>
                <c:pt idx="31">
                  <c:v>29078.364324288694</c:v>
                </c:pt>
                <c:pt idx="32">
                  <c:v>29032.498184340144</c:v>
                </c:pt>
                <c:pt idx="33">
                  <c:v>29204.218155858991</c:v>
                </c:pt>
                <c:pt idx="34">
                  <c:v>29296.147613314864</c:v>
                </c:pt>
                <c:pt idx="35">
                  <c:v>29108.205127063327</c:v>
                </c:pt>
                <c:pt idx="36">
                  <c:v>29031.542643376248</c:v>
                </c:pt>
                <c:pt idx="37">
                  <c:v>28960.726233344103</c:v>
                </c:pt>
                <c:pt idx="38">
                  <c:v>29069.632967077236</c:v>
                </c:pt>
                <c:pt idx="39">
                  <c:v>29144.003042067881</c:v>
                </c:pt>
                <c:pt idx="40">
                  <c:v>28685.138279416697</c:v>
                </c:pt>
                <c:pt idx="41">
                  <c:v>28192.166581628557</c:v>
                </c:pt>
                <c:pt idx="42">
                  <c:v>27939.2066862887</c:v>
                </c:pt>
                <c:pt idx="43">
                  <c:v>28041.703396820991</c:v>
                </c:pt>
                <c:pt idx="44">
                  <c:v>28339.651288886311</c:v>
                </c:pt>
                <c:pt idx="45">
                  <c:v>28295.734321310461</c:v>
                </c:pt>
                <c:pt idx="46">
                  <c:v>28410.389768210691</c:v>
                </c:pt>
                <c:pt idx="47">
                  <c:v>28396.017796492441</c:v>
                </c:pt>
                <c:pt idx="48">
                  <c:v>28501.683794394859</c:v>
                </c:pt>
                <c:pt idx="49">
                  <c:v>28484.146626404487</c:v>
                </c:pt>
                <c:pt idx="50">
                  <c:v>28542.326381246265</c:v>
                </c:pt>
                <c:pt idx="51">
                  <c:v>28646.257697252495</c:v>
                </c:pt>
                <c:pt idx="52">
                  <c:v>29311.52749792203</c:v>
                </c:pt>
                <c:pt idx="53">
                  <c:v>29861.251203641063</c:v>
                </c:pt>
                <c:pt idx="54">
                  <c:v>30401.524385917262</c:v>
                </c:pt>
                <c:pt idx="55">
                  <c:v>30461.542093594831</c:v>
                </c:pt>
                <c:pt idx="56">
                  <c:v>30502.066978268384</c:v>
                </c:pt>
                <c:pt idx="57">
                  <c:v>30519.25513580782</c:v>
                </c:pt>
                <c:pt idx="58">
                  <c:v>30552.558603474954</c:v>
                </c:pt>
                <c:pt idx="59">
                  <c:v>30681.390256444211</c:v>
                </c:pt>
                <c:pt idx="60">
                  <c:v>30885.443943686856</c:v>
                </c:pt>
                <c:pt idx="61">
                  <c:v>30920.621480497837</c:v>
                </c:pt>
                <c:pt idx="62">
                  <c:v>30867.257540419789</c:v>
                </c:pt>
                <c:pt idx="63">
                  <c:v>30653.445024610894</c:v>
                </c:pt>
                <c:pt idx="64">
                  <c:v>30781.968996726111</c:v>
                </c:pt>
                <c:pt idx="65">
                  <c:v>29924.19213828268</c:v>
                </c:pt>
                <c:pt idx="66">
                  <c:v>29175.092999868913</c:v>
                </c:pt>
                <c:pt idx="67">
                  <c:v>28244.822545574425</c:v>
                </c:pt>
                <c:pt idx="68">
                  <c:v>28405.430501659994</c:v>
                </c:pt>
                <c:pt idx="69">
                  <c:v>28482.54735937166</c:v>
                </c:pt>
                <c:pt idx="70">
                  <c:v>28556.23490046506</c:v>
                </c:pt>
                <c:pt idx="71">
                  <c:v>28477.3260415759</c:v>
                </c:pt>
                <c:pt idx="72">
                  <c:v>28623.232338895803</c:v>
                </c:pt>
                <c:pt idx="73">
                  <c:v>29007.144814210245</c:v>
                </c:pt>
                <c:pt idx="74">
                  <c:v>29581.707165425814</c:v>
                </c:pt>
                <c:pt idx="75">
                  <c:v>30729.916529731174</c:v>
                </c:pt>
                <c:pt idx="76">
                  <c:v>31455.663481629166</c:v>
                </c:pt>
                <c:pt idx="77">
                  <c:v>32080.668355204441</c:v>
                </c:pt>
                <c:pt idx="78">
                  <c:v>32175.095837200017</c:v>
                </c:pt>
                <c:pt idx="79">
                  <c:v>32348.557861842284</c:v>
                </c:pt>
                <c:pt idx="80">
                  <c:v>32515.767201424405</c:v>
                </c:pt>
                <c:pt idx="81">
                  <c:v>32584.917029366723</c:v>
                </c:pt>
                <c:pt idx="82">
                  <c:v>32609.409172601474</c:v>
                </c:pt>
                <c:pt idx="83">
                  <c:v>32788.145345949852</c:v>
                </c:pt>
                <c:pt idx="84">
                  <c:v>32924.816337661905</c:v>
                </c:pt>
                <c:pt idx="85">
                  <c:v>33352.225003787767</c:v>
                </c:pt>
                <c:pt idx="86">
                  <c:v>33661.156306746045</c:v>
                </c:pt>
                <c:pt idx="87">
                  <c:v>33867.01682916865</c:v>
                </c:pt>
                <c:pt idx="88">
                  <c:v>33731.994520303328</c:v>
                </c:pt>
                <c:pt idx="89">
                  <c:v>33581.805024112567</c:v>
                </c:pt>
                <c:pt idx="90">
                  <c:v>33686.196780693339</c:v>
                </c:pt>
                <c:pt idx="91">
                  <c:v>33776.857446298302</c:v>
                </c:pt>
                <c:pt idx="92">
                  <c:v>34043.055573999089</c:v>
                </c:pt>
                <c:pt idx="93">
                  <c:v>34103.781055344756</c:v>
                </c:pt>
                <c:pt idx="94">
                  <c:v>34148.380223111621</c:v>
                </c:pt>
                <c:pt idx="95">
                  <c:v>34241.052306863683</c:v>
                </c:pt>
                <c:pt idx="96">
                  <c:v>34243.74517867883</c:v>
                </c:pt>
                <c:pt idx="97">
                  <c:v>34308.187383648539</c:v>
                </c:pt>
                <c:pt idx="98">
                  <c:v>34421.90749605681</c:v>
                </c:pt>
                <c:pt idx="99">
                  <c:v>34501.320255329359</c:v>
                </c:pt>
                <c:pt idx="100">
                  <c:v>34498.731559480228</c:v>
                </c:pt>
                <c:pt idx="101">
                  <c:v>34419.496360091303</c:v>
                </c:pt>
                <c:pt idx="102">
                  <c:v>34321.291934414992</c:v>
                </c:pt>
                <c:pt idx="103">
                  <c:v>34577.087869861054</c:v>
                </c:pt>
                <c:pt idx="104">
                  <c:v>34495.861252449315</c:v>
                </c:pt>
                <c:pt idx="105">
                  <c:v>34810.171801761389</c:v>
                </c:pt>
                <c:pt idx="106">
                  <c:v>35061.070654233692</c:v>
                </c:pt>
                <c:pt idx="107">
                  <c:v>35513.358828240169</c:v>
                </c:pt>
                <c:pt idx="108">
                  <c:v>35539.037925013596</c:v>
                </c:pt>
                <c:pt idx="109">
                  <c:v>35515.761221852743</c:v>
                </c:pt>
                <c:pt idx="110">
                  <c:v>34759.741646068018</c:v>
                </c:pt>
                <c:pt idx="111">
                  <c:v>33816.794929098171</c:v>
                </c:pt>
                <c:pt idx="112">
                  <c:v>32853.892648580179</c:v>
                </c:pt>
                <c:pt idx="113">
                  <c:v>32800.102997320253</c:v>
                </c:pt>
                <c:pt idx="114">
                  <c:v>32999.070853784724</c:v>
                </c:pt>
                <c:pt idx="115">
                  <c:v>32979.842531685725</c:v>
                </c:pt>
                <c:pt idx="116">
                  <c:v>32984.279532542852</c:v>
                </c:pt>
                <c:pt idx="117">
                  <c:v>33054.522059678042</c:v>
                </c:pt>
                <c:pt idx="118">
                  <c:v>33101.311156212781</c:v>
                </c:pt>
                <c:pt idx="119">
                  <c:v>32925.882182960711</c:v>
                </c:pt>
                <c:pt idx="120">
                  <c:v>32830.143139411688</c:v>
                </c:pt>
                <c:pt idx="121">
                  <c:v>32768.445250296878</c:v>
                </c:pt>
                <c:pt idx="122">
                  <c:v>32679.236682875126</c:v>
                </c:pt>
                <c:pt idx="123">
                  <c:v>32625.927657252032</c:v>
                </c:pt>
                <c:pt idx="124">
                  <c:v>32909.659470848732</c:v>
                </c:pt>
                <c:pt idx="125">
                  <c:v>32611.46441669566</c:v>
                </c:pt>
                <c:pt idx="126">
                  <c:v>32432.46146996555</c:v>
                </c:pt>
                <c:pt idx="127">
                  <c:v>32040.468194328045</c:v>
                </c:pt>
                <c:pt idx="128">
                  <c:v>32089.777194912207</c:v>
                </c:pt>
                <c:pt idx="129">
                  <c:v>32091.105534999002</c:v>
                </c:pt>
                <c:pt idx="130">
                  <c:v>32103.474756824162</c:v>
                </c:pt>
                <c:pt idx="131">
                  <c:v>32478.804562880618</c:v>
                </c:pt>
                <c:pt idx="132">
                  <c:v>32446.847286256747</c:v>
                </c:pt>
                <c:pt idx="133">
                  <c:v>32769.134012722607</c:v>
                </c:pt>
                <c:pt idx="134">
                  <c:v>33003.539183801542</c:v>
                </c:pt>
                <c:pt idx="135">
                  <c:v>33290.580397277452</c:v>
                </c:pt>
                <c:pt idx="136">
                  <c:v>33196.83489156537</c:v>
                </c:pt>
                <c:pt idx="137">
                  <c:v>33147.519314535537</c:v>
                </c:pt>
                <c:pt idx="138">
                  <c:v>33243.375461805874</c:v>
                </c:pt>
                <c:pt idx="139">
                  <c:v>33316.633118919381</c:v>
                </c:pt>
                <c:pt idx="140">
                  <c:v>33053.097255522909</c:v>
                </c:pt>
                <c:pt idx="141">
                  <c:v>33040.196603870412</c:v>
                </c:pt>
                <c:pt idx="142">
                  <c:v>33074.736707771102</c:v>
                </c:pt>
                <c:pt idx="143">
                  <c:v>33070.388597321617</c:v>
                </c:pt>
                <c:pt idx="144">
                  <c:v>33115.61510876059</c:v>
                </c:pt>
                <c:pt idx="145">
                  <c:v>32832.187812342483</c:v>
                </c:pt>
                <c:pt idx="146">
                  <c:v>32714.229576055019</c:v>
                </c:pt>
                <c:pt idx="147">
                  <c:v>32366.310480782297</c:v>
                </c:pt>
                <c:pt idx="148">
                  <c:v>32563.229018151247</c:v>
                </c:pt>
                <c:pt idx="149">
                  <c:v>32521.481238573877</c:v>
                </c:pt>
                <c:pt idx="150">
                  <c:v>32638.246886070712</c:v>
                </c:pt>
                <c:pt idx="151">
                  <c:v>32505.728560770309</c:v>
                </c:pt>
                <c:pt idx="152">
                  <c:v>32663.614549981885</c:v>
                </c:pt>
                <c:pt idx="153">
                  <c:v>32631.499263638761</c:v>
                </c:pt>
                <c:pt idx="154">
                  <c:v>32283.11284766172</c:v>
                </c:pt>
                <c:pt idx="155">
                  <c:v>31753.08422028413</c:v>
                </c:pt>
                <c:pt idx="156">
                  <c:v>31551.467522298673</c:v>
                </c:pt>
                <c:pt idx="157">
                  <c:v>31401.441427148238</c:v>
                </c:pt>
                <c:pt idx="158">
                  <c:v>31360.856040415154</c:v>
                </c:pt>
                <c:pt idx="159">
                  <c:v>31523.558936912003</c:v>
                </c:pt>
                <c:pt idx="160">
                  <c:v>32245.739263424217</c:v>
                </c:pt>
                <c:pt idx="161">
                  <c:v>32923.56765155348</c:v>
                </c:pt>
                <c:pt idx="162">
                  <c:v>33024.419665409914</c:v>
                </c:pt>
                <c:pt idx="163">
                  <c:v>32457.279588387828</c:v>
                </c:pt>
                <c:pt idx="164">
                  <c:v>32018.503533989966</c:v>
                </c:pt>
                <c:pt idx="165">
                  <c:v>31834.35218721272</c:v>
                </c:pt>
                <c:pt idx="166">
                  <c:v>31909.626956068983</c:v>
                </c:pt>
                <c:pt idx="167">
                  <c:v>32086.868252690707</c:v>
                </c:pt>
                <c:pt idx="168">
                  <c:v>31993.653375015547</c:v>
                </c:pt>
                <c:pt idx="169">
                  <c:v>32898.220539717724</c:v>
                </c:pt>
                <c:pt idx="170">
                  <c:v>33361.850747651071</c:v>
                </c:pt>
                <c:pt idx="171">
                  <c:v>34001.000053860414</c:v>
                </c:pt>
                <c:pt idx="172">
                  <c:v>33797.471006400468</c:v>
                </c:pt>
                <c:pt idx="173">
                  <c:v>33884.788313483143</c:v>
                </c:pt>
                <c:pt idx="174">
                  <c:v>33858.05104366337</c:v>
                </c:pt>
                <c:pt idx="175">
                  <c:v>33818.410611829466</c:v>
                </c:pt>
                <c:pt idx="176">
                  <c:v>33900.710433223365</c:v>
                </c:pt>
                <c:pt idx="177">
                  <c:v>33844.557937981263</c:v>
                </c:pt>
                <c:pt idx="178">
                  <c:v>33817.843884892376</c:v>
                </c:pt>
                <c:pt idx="179">
                  <c:v>33487.999892701962</c:v>
                </c:pt>
                <c:pt idx="180">
                  <c:v>33380.705538928312</c:v>
                </c:pt>
                <c:pt idx="181">
                  <c:v>33340.591713006703</c:v>
                </c:pt>
                <c:pt idx="182">
                  <c:v>33248.809925543886</c:v>
                </c:pt>
                <c:pt idx="183">
                  <c:v>33241.003436708867</c:v>
                </c:pt>
                <c:pt idx="184">
                  <c:v>33180.713933762316</c:v>
                </c:pt>
                <c:pt idx="185">
                  <c:v>32946.439782006375</c:v>
                </c:pt>
                <c:pt idx="186">
                  <c:v>32457.724693345761</c:v>
                </c:pt>
                <c:pt idx="187">
                  <c:v>32014.855697791794</c:v>
                </c:pt>
                <c:pt idx="188">
                  <c:v>31962.423681723885</c:v>
                </c:pt>
                <c:pt idx="189">
                  <c:v>32029.490010414022</c:v>
                </c:pt>
                <c:pt idx="190">
                  <c:v>32105.454450123234</c:v>
                </c:pt>
                <c:pt idx="191">
                  <c:v>32336.056481983465</c:v>
                </c:pt>
                <c:pt idx="192">
                  <c:v>32618.293686543242</c:v>
                </c:pt>
                <c:pt idx="193">
                  <c:v>32784.47513800735</c:v>
                </c:pt>
                <c:pt idx="194">
                  <c:v>32797.805600104686</c:v>
                </c:pt>
                <c:pt idx="196" formatCode="0.0%">
                  <c:v>0</c:v>
                </c:pt>
                <c:pt idx="197" formatCode="0.0%">
                  <c:v>0</c:v>
                </c:pt>
                <c:pt idx="198" formatCode="0.0%">
                  <c:v>0</c:v>
                </c:pt>
                <c:pt idx="199" formatCode="0.0%">
                  <c:v>0</c:v>
                </c:pt>
                <c:pt idx="200" formatCode="0.0%">
                  <c:v>0</c:v>
                </c:pt>
                <c:pt idx="201" formatCode="0.0%">
                  <c:v>0</c:v>
                </c:pt>
                <c:pt idx="202" formatCode="0.0%">
                  <c:v>0</c:v>
                </c:pt>
                <c:pt idx="203" formatCode="0.0%">
                  <c:v>0</c:v>
                </c:pt>
                <c:pt idx="204" formatCode="0.0%">
                  <c:v>0</c:v>
                </c:pt>
                <c:pt idx="205" formatCode="0.0%">
                  <c:v>0</c:v>
                </c:pt>
                <c:pt idx="206" formatCode="0.0%">
                  <c:v>0</c:v>
                </c:pt>
                <c:pt idx="207" formatCode="0.0%">
                  <c:v>0</c:v>
                </c:pt>
                <c:pt idx="208" formatCode="0.0%">
                  <c:v>0</c:v>
                </c:pt>
                <c:pt idx="209" formatCode="0.0%">
                  <c:v>0</c:v>
                </c:pt>
                <c:pt idx="210" formatCode="0.0%">
                  <c:v>0</c:v>
                </c:pt>
                <c:pt idx="211" formatCode="0.0%">
                  <c:v>0</c:v>
                </c:pt>
                <c:pt idx="212" formatCode="0.0%">
                  <c:v>0</c:v>
                </c:pt>
                <c:pt idx="213" formatCode="0.0%">
                  <c:v>0</c:v>
                </c:pt>
                <c:pt idx="214" formatCode="0.0%">
                  <c:v>0</c:v>
                </c:pt>
                <c:pt idx="215" formatCode="0.0%">
                  <c:v>0</c:v>
                </c:pt>
                <c:pt idx="216" formatCode="0.0%">
                  <c:v>0</c:v>
                </c:pt>
                <c:pt idx="217" formatCode="0.0%">
                  <c:v>0</c:v>
                </c:pt>
                <c:pt idx="218" formatCode="0.0%">
                  <c:v>0</c:v>
                </c:pt>
                <c:pt idx="219" formatCode="0.0%">
                  <c:v>0</c:v>
                </c:pt>
                <c:pt idx="220" formatCode="0.0%">
                  <c:v>0</c:v>
                </c:pt>
                <c:pt idx="221" formatCode="0.0%">
                  <c:v>0</c:v>
                </c:pt>
                <c:pt idx="222" formatCode="0.0%">
                  <c:v>0</c:v>
                </c:pt>
                <c:pt idx="223" formatCode="0.0%">
                  <c:v>0</c:v>
                </c:pt>
                <c:pt idx="224" formatCode="0.0%">
                  <c:v>0</c:v>
                </c:pt>
                <c:pt idx="225" formatCode="0.0%">
                  <c:v>0</c:v>
                </c:pt>
                <c:pt idx="226" formatCode="0.0%">
                  <c:v>0</c:v>
                </c:pt>
                <c:pt idx="227" formatCode="0.0%">
                  <c:v>0</c:v>
                </c:pt>
                <c:pt idx="228" formatCode="0.0%">
                  <c:v>0</c:v>
                </c:pt>
                <c:pt idx="229" formatCode="0.0%">
                  <c:v>0</c:v>
                </c:pt>
                <c:pt idx="230" formatCode="0.0%">
                  <c:v>0</c:v>
                </c:pt>
                <c:pt idx="231" formatCode="0.0%">
                  <c:v>0</c:v>
                </c:pt>
                <c:pt idx="232" formatCode="0.0%">
                  <c:v>0</c:v>
                </c:pt>
                <c:pt idx="233" formatCode="0.0%">
                  <c:v>0</c:v>
                </c:pt>
                <c:pt idx="234" formatCode="0.0%">
                  <c:v>0</c:v>
                </c:pt>
                <c:pt idx="235" formatCode="0.0%">
                  <c:v>0</c:v>
                </c:pt>
                <c:pt idx="236" formatCode="0.0%">
                  <c:v>0</c:v>
                </c:pt>
                <c:pt idx="237" formatCode="0.0%">
                  <c:v>0</c:v>
                </c:pt>
                <c:pt idx="238" formatCode="0.0%">
                  <c:v>0</c:v>
                </c:pt>
                <c:pt idx="239" formatCode="0.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74016"/>
        <c:axId val="47175552"/>
      </c:lineChart>
      <c:dateAx>
        <c:axId val="47174016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7175552"/>
        <c:crosses val="autoZero"/>
        <c:auto val="1"/>
        <c:lblOffset val="100"/>
        <c:baseTimeUnit val="months"/>
        <c:majorUnit val="12"/>
        <c:majorTimeUnit val="months"/>
      </c:dateAx>
      <c:valAx>
        <c:axId val="47175552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Attrition Units</a:t>
                </a:r>
              </a:p>
            </c:rich>
          </c:tx>
          <c:layout>
            <c:manualLayout>
              <c:xMode val="edge"/>
              <c:yMode val="edge"/>
              <c:x val="1.2862528457152404E-2"/>
              <c:y val="1.519391928800778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4717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Trend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5212157149354E-2"/>
          <c:y val="0.11060711746636438"/>
          <c:w val="0.89474895541735044"/>
          <c:h val="0.84205421937249325"/>
        </c:manualLayout>
      </c:layout>
      <c:areaChart>
        <c:grouping val="stacked"/>
        <c:varyColors val="0"/>
        <c:ser>
          <c:idx val="1"/>
          <c:order val="1"/>
          <c:tx>
            <c:strRef>
              <c:f>Calc!$DN$10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Calc!$DJ$11:$DJ$251</c:f>
              <c:numCache>
                <c:formatCode>#,##0_);[Red]\(#,##0\)</c:formatCode>
                <c:ptCount val="241"/>
                <c:pt idx="0">
                  <c:v>29070</c:v>
                </c:pt>
                <c:pt idx="1">
                  <c:v>29070</c:v>
                </c:pt>
                <c:pt idx="2">
                  <c:v>29070</c:v>
                </c:pt>
                <c:pt idx="3">
                  <c:v>29070</c:v>
                </c:pt>
                <c:pt idx="4">
                  <c:v>29070</c:v>
                </c:pt>
                <c:pt idx="5">
                  <c:v>29070</c:v>
                </c:pt>
                <c:pt idx="6">
                  <c:v>29070</c:v>
                </c:pt>
                <c:pt idx="7">
                  <c:v>29070</c:v>
                </c:pt>
                <c:pt idx="8">
                  <c:v>29070</c:v>
                </c:pt>
                <c:pt idx="9">
                  <c:v>29070</c:v>
                </c:pt>
                <c:pt idx="10">
                  <c:v>29070</c:v>
                </c:pt>
                <c:pt idx="11">
                  <c:v>29070</c:v>
                </c:pt>
                <c:pt idx="12">
                  <c:v>29070</c:v>
                </c:pt>
                <c:pt idx="13">
                  <c:v>29070</c:v>
                </c:pt>
                <c:pt idx="14">
                  <c:v>27907.200000000001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29181.247401599998</c:v>
                </c:pt>
                <c:pt idx="30">
                  <c:v>29181.247401599998</c:v>
                </c:pt>
                <c:pt idx="31">
                  <c:v>29181.247401599998</c:v>
                </c:pt>
                <c:pt idx="32">
                  <c:v>29181.247401599998</c:v>
                </c:pt>
                <c:pt idx="33">
                  <c:v>29181.247401599998</c:v>
                </c:pt>
                <c:pt idx="34">
                  <c:v>29181.247401599998</c:v>
                </c:pt>
                <c:pt idx="35">
                  <c:v>29181.247401599998</c:v>
                </c:pt>
                <c:pt idx="36">
                  <c:v>29035.341164591999</c:v>
                </c:pt>
                <c:pt idx="37">
                  <c:v>29035.341164591999</c:v>
                </c:pt>
                <c:pt idx="38">
                  <c:v>29035.341164591999</c:v>
                </c:pt>
                <c:pt idx="39">
                  <c:v>29035.341164591999</c:v>
                </c:pt>
                <c:pt idx="40">
                  <c:v>29035.341164591999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28255.428672638125</c:v>
                </c:pt>
                <c:pt idx="45">
                  <c:v>28302.521053759188</c:v>
                </c:pt>
                <c:pt idx="46">
                  <c:v>28349.691922182123</c:v>
                </c:pt>
                <c:pt idx="47">
                  <c:v>28396.941408719093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30860.908169811923</c:v>
                </c:pt>
                <c:pt idx="65">
                  <c:v>30860.908169811923</c:v>
                </c:pt>
                <c:pt idx="66">
                  <c:v>28392.03551622697</c:v>
                </c:pt>
                <c:pt idx="67">
                  <c:v>28415.695545823823</c:v>
                </c:pt>
                <c:pt idx="68">
                  <c:v>28439.375292112007</c:v>
                </c:pt>
                <c:pt idx="69">
                  <c:v>28463.074771522097</c:v>
                </c:pt>
                <c:pt idx="70">
                  <c:v>28486.794000498361</c:v>
                </c:pt>
                <c:pt idx="71">
                  <c:v>28510.532995498776</c:v>
                </c:pt>
                <c:pt idx="72">
                  <c:v>28534.29177299502</c:v>
                </c:pt>
                <c:pt idx="73">
                  <c:v>28558.070349472513</c:v>
                </c:pt>
                <c:pt idx="74">
                  <c:v>30010.962178501926</c:v>
                </c:pt>
                <c:pt idx="75">
                  <c:v>30035.971313650676</c:v>
                </c:pt>
                <c:pt idx="76">
                  <c:v>31957.522578441476</c:v>
                </c:pt>
                <c:pt idx="77">
                  <c:v>32077.363288110628</c:v>
                </c:pt>
                <c:pt idx="78">
                  <c:v>32197.653400441039</c:v>
                </c:pt>
                <c:pt idx="79">
                  <c:v>32318.394600692689</c:v>
                </c:pt>
                <c:pt idx="80">
                  <c:v>32439.588580445285</c:v>
                </c:pt>
                <c:pt idx="81">
                  <c:v>32561.237037621951</c:v>
                </c:pt>
                <c:pt idx="82">
                  <c:v>32683.341676513031</c:v>
                </c:pt>
                <c:pt idx="83">
                  <c:v>32805.904207799955</c:v>
                </c:pt>
                <c:pt idx="84">
                  <c:v>32928.926348579203</c:v>
                </c:pt>
                <c:pt idx="85">
                  <c:v>33052.409822386369</c:v>
                </c:pt>
                <c:pt idx="86">
                  <c:v>33839.883486404724</c:v>
                </c:pt>
                <c:pt idx="87">
                  <c:v>33966.783049478741</c:v>
                </c:pt>
                <c:pt idx="88">
                  <c:v>33425.645574425762</c:v>
                </c:pt>
                <c:pt idx="89">
                  <c:v>33550.991745329855</c:v>
                </c:pt>
                <c:pt idx="90">
                  <c:v>33676.807964374842</c:v>
                </c:pt>
                <c:pt idx="91">
                  <c:v>33803.095994241245</c:v>
                </c:pt>
                <c:pt idx="92">
                  <c:v>33929.857604219644</c:v>
                </c:pt>
                <c:pt idx="93">
                  <c:v>34057.094570235466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33024.646292416437</c:v>
                </c:pt>
                <c:pt idx="124">
                  <c:v>33032.902453989547</c:v>
                </c:pt>
                <c:pt idx="125">
                  <c:v>33041.160679603046</c:v>
                </c:pt>
                <c:pt idx="126">
                  <c:v>32057.938340679764</c:v>
                </c:pt>
                <c:pt idx="127">
                  <c:v>32065.952825264936</c:v>
                </c:pt>
                <c:pt idx="128">
                  <c:v>32073.969313471254</c:v>
                </c:pt>
                <c:pt idx="129">
                  <c:v>32081.987805799625</c:v>
                </c:pt>
                <c:pt idx="130">
                  <c:v>32090.008302751077</c:v>
                </c:pt>
                <c:pt idx="131">
                  <c:v>32098.030804826769</c:v>
                </c:pt>
                <c:pt idx="132">
                  <c:v>33099.026095389672</c:v>
                </c:pt>
                <c:pt idx="133">
                  <c:v>33107.300851913526</c:v>
                </c:pt>
                <c:pt idx="134">
                  <c:v>33115.577677126508</c:v>
                </c:pt>
                <c:pt idx="135">
                  <c:v>33123.856571545795</c:v>
                </c:pt>
                <c:pt idx="136">
                  <c:v>33132.137535688686</c:v>
                </c:pt>
                <c:pt idx="137">
                  <c:v>33140.420570072609</c:v>
                </c:pt>
                <c:pt idx="138">
                  <c:v>33148.705675215133</c:v>
                </c:pt>
                <c:pt idx="139">
                  <c:v>33156.992851633942</c:v>
                </c:pt>
                <c:pt idx="140">
                  <c:v>33165.282099846852</c:v>
                </c:pt>
                <c:pt idx="141">
                  <c:v>33007.70555326996</c:v>
                </c:pt>
                <c:pt idx="142">
                  <c:v>33015.957479658282</c:v>
                </c:pt>
                <c:pt idx="143">
                  <c:v>33024.211469028196</c:v>
                </c:pt>
                <c:pt idx="144">
                  <c:v>33032.467521895458</c:v>
                </c:pt>
                <c:pt idx="145">
                  <c:v>33040.725638775933</c:v>
                </c:pt>
                <c:pt idx="146">
                  <c:v>32553.251032882847</c:v>
                </c:pt>
                <c:pt idx="147">
                  <c:v>32561.38934564107</c:v>
                </c:pt>
                <c:pt idx="148">
                  <c:v>32569.529692977481</c:v>
                </c:pt>
                <c:pt idx="149">
                  <c:v>32577.672075400729</c:v>
                </c:pt>
                <c:pt idx="150">
                  <c:v>32585.816493419581</c:v>
                </c:pt>
                <c:pt idx="151">
                  <c:v>32593.962947542939</c:v>
                </c:pt>
                <c:pt idx="152">
                  <c:v>32602.111438279826</c:v>
                </c:pt>
                <c:pt idx="153">
                  <c:v>32610.261966139398</c:v>
                </c:pt>
                <c:pt idx="154">
                  <c:v>32618.414531630937</c:v>
                </c:pt>
                <c:pt idx="155">
                  <c:v>31158.373524176972</c:v>
                </c:pt>
                <c:pt idx="156">
                  <c:v>31184.338835447117</c:v>
                </c:pt>
                <c:pt idx="157">
                  <c:v>31210.325784476652</c:v>
                </c:pt>
                <c:pt idx="158">
                  <c:v>31236.334389297048</c:v>
                </c:pt>
                <c:pt idx="159">
                  <c:v>31262.364667954793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33064.31794266306</c:v>
                </c:pt>
                <c:pt idx="163">
                  <c:v>33091.87154094861</c:v>
                </c:pt>
                <c:pt idx="164">
                  <c:v>31794.670176543419</c:v>
                </c:pt>
                <c:pt idx="165">
                  <c:v>31821.165735023867</c:v>
                </c:pt>
                <c:pt idx="166">
                  <c:v>31847.683373136384</c:v>
                </c:pt>
                <c:pt idx="167">
                  <c:v>31874.223109280661</c:v>
                </c:pt>
                <c:pt idx="168">
                  <c:v>31900.784961871726</c:v>
                </c:pt>
                <c:pt idx="169">
                  <c:v>31927.368949339951</c:v>
                </c:pt>
                <c:pt idx="170">
                  <c:v>33871.213595538931</c:v>
                </c:pt>
                <c:pt idx="171">
                  <c:v>33871.213595538931</c:v>
                </c:pt>
                <c:pt idx="172">
                  <c:v>33871.213595538931</c:v>
                </c:pt>
                <c:pt idx="173">
                  <c:v>33871.213595538931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33261.531750819231</c:v>
                </c:pt>
                <c:pt idx="181">
                  <c:v>33261.531750819231</c:v>
                </c:pt>
                <c:pt idx="182">
                  <c:v>33261.531750819231</c:v>
                </c:pt>
                <c:pt idx="183">
                  <c:v>33261.531750819231</c:v>
                </c:pt>
                <c:pt idx="184">
                  <c:v>33261.531750819231</c:v>
                </c:pt>
                <c:pt idx="185">
                  <c:v>33261.531750819231</c:v>
                </c:pt>
                <c:pt idx="186">
                  <c:v>31931.07048078646</c:v>
                </c:pt>
                <c:pt idx="187">
                  <c:v>31957.679706187111</c:v>
                </c:pt>
                <c:pt idx="188">
                  <c:v>31984.311105942263</c:v>
                </c:pt>
                <c:pt idx="189">
                  <c:v>32010.964698530544</c:v>
                </c:pt>
                <c:pt idx="190">
                  <c:v>32037.640502445982</c:v>
                </c:pt>
                <c:pt idx="191">
                  <c:v>32064.338536198018</c:v>
                </c:pt>
                <c:pt idx="192">
                  <c:v>32732.879994677744</c:v>
                </c:pt>
                <c:pt idx="193">
                  <c:v>32760.157394673304</c:v>
                </c:pt>
                <c:pt idx="194">
                  <c:v>32787.457525835533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</c:ser>
        <c:ser>
          <c:idx val="2"/>
          <c:order val="2"/>
          <c:tx>
            <c:strRef>
              <c:f>Calc!$DO$10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Calc!$DK$11:$DK$251</c:f>
              <c:numCache>
                <c:formatCode>#,##0_);[Red]\(#,##0\)</c:formatCode>
                <c:ptCount val="241"/>
                <c:pt idx="0">
                  <c:v>610</c:v>
                </c:pt>
                <c:pt idx="1">
                  <c:v>610</c:v>
                </c:pt>
                <c:pt idx="2">
                  <c:v>610</c:v>
                </c:pt>
                <c:pt idx="3">
                  <c:v>906.79999999999927</c:v>
                </c:pt>
                <c:pt idx="4">
                  <c:v>906.79999999999927</c:v>
                </c:pt>
                <c:pt idx="5">
                  <c:v>906.79999999999927</c:v>
                </c:pt>
                <c:pt idx="6">
                  <c:v>906.79999999999927</c:v>
                </c:pt>
                <c:pt idx="7">
                  <c:v>906.79999999999927</c:v>
                </c:pt>
                <c:pt idx="8">
                  <c:v>906.79999999999927</c:v>
                </c:pt>
                <c:pt idx="9">
                  <c:v>906.79999999999927</c:v>
                </c:pt>
                <c:pt idx="10">
                  <c:v>906.79999999999927</c:v>
                </c:pt>
                <c:pt idx="11">
                  <c:v>906.79999999999927</c:v>
                </c:pt>
                <c:pt idx="12">
                  <c:v>756.91599999999744</c:v>
                </c:pt>
                <c:pt idx="13">
                  <c:v>756.91599999999744</c:v>
                </c:pt>
                <c:pt idx="14">
                  <c:v>1919.7159999999967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810.2389826073304</c:v>
                </c:pt>
                <c:pt idx="30">
                  <c:v>810.2389826073304</c:v>
                </c:pt>
                <c:pt idx="31">
                  <c:v>810.2389826073304</c:v>
                </c:pt>
                <c:pt idx="32">
                  <c:v>810.2389826073304</c:v>
                </c:pt>
                <c:pt idx="33">
                  <c:v>1859.9410060545852</c:v>
                </c:pt>
                <c:pt idx="34">
                  <c:v>1859.9410060545852</c:v>
                </c:pt>
                <c:pt idx="35">
                  <c:v>1859.9410060545852</c:v>
                </c:pt>
                <c:pt idx="36">
                  <c:v>2005.8472430625843</c:v>
                </c:pt>
                <c:pt idx="37">
                  <c:v>2005.8472430625843</c:v>
                </c:pt>
                <c:pt idx="38">
                  <c:v>2005.8472430625843</c:v>
                </c:pt>
                <c:pt idx="39">
                  <c:v>2005.8472430625843</c:v>
                </c:pt>
                <c:pt idx="40">
                  <c:v>2005.8472430625843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776.61881533101405</c:v>
                </c:pt>
                <c:pt idx="45">
                  <c:v>729.52643420995082</c:v>
                </c:pt>
                <c:pt idx="46">
                  <c:v>682.35556578701653</c:v>
                </c:pt>
                <c:pt idx="47">
                  <c:v>635.10607925004661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6200.482420374301</c:v>
                </c:pt>
                <c:pt idx="65">
                  <c:v>6200.482420374301</c:v>
                </c:pt>
                <c:pt idx="66">
                  <c:v>8669.3550739592538</c:v>
                </c:pt>
                <c:pt idx="67">
                  <c:v>8645.6950443624009</c:v>
                </c:pt>
                <c:pt idx="68">
                  <c:v>8622.0152980742168</c:v>
                </c:pt>
                <c:pt idx="69">
                  <c:v>8598.3158186641267</c:v>
                </c:pt>
                <c:pt idx="70">
                  <c:v>8574.5965896878624</c:v>
                </c:pt>
                <c:pt idx="71">
                  <c:v>9848.00626534396</c:v>
                </c:pt>
                <c:pt idx="72">
                  <c:v>9712.3684150035915</c:v>
                </c:pt>
                <c:pt idx="73">
                  <c:v>9577.0370796444367</c:v>
                </c:pt>
                <c:pt idx="74">
                  <c:v>8012.9178539467684</c:v>
                </c:pt>
                <c:pt idx="75">
                  <c:v>7877.0057353700395</c:v>
                </c:pt>
                <c:pt idx="76">
                  <c:v>5844.8749541862599</c:v>
                </c:pt>
                <c:pt idx="77">
                  <c:v>5614.7772517136073</c:v>
                </c:pt>
                <c:pt idx="78">
                  <c:v>5384.5517294753772</c:v>
                </c:pt>
                <c:pt idx="79">
                  <c:v>5154.1957642614689</c:v>
                </c:pt>
                <c:pt idx="80">
                  <c:v>4923.7067292777574</c:v>
                </c:pt>
                <c:pt idx="81">
                  <c:v>4693.0819941143964</c:v>
                </c:pt>
                <c:pt idx="82">
                  <c:v>4462.3189247140836</c:v>
                </c:pt>
                <c:pt idx="83">
                  <c:v>4061.1639389179618</c:v>
                </c:pt>
                <c:pt idx="84">
                  <c:v>3661.6387870383332</c:v>
                </c:pt>
                <c:pt idx="85">
                  <c:v>3263.726074714039</c:v>
                </c:pt>
                <c:pt idx="86">
                  <c:v>2203.881391467432</c:v>
                </c:pt>
                <c:pt idx="87">
                  <c:v>1806.6535918093723</c:v>
                </c:pt>
                <c:pt idx="88">
                  <c:v>2079.4902920526947</c:v>
                </c:pt>
                <c:pt idx="89">
                  <c:v>1687.8556021500117</c:v>
                </c:pt>
                <c:pt idx="90">
                  <c:v>1297.748027998925</c:v>
                </c:pt>
                <c:pt idx="91">
                  <c:v>909.1508281897186</c:v>
                </c:pt>
                <c:pt idx="92">
                  <c:v>522.04736704308743</c:v>
                </c:pt>
                <c:pt idx="93">
                  <c:v>136.42111374279921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40.714546893046645</c:v>
                </c:pt>
                <c:pt idx="124">
                  <c:v>128.89902110125695</c:v>
                </c:pt>
                <c:pt idx="125">
                  <c:v>217.36271645677334</c:v>
                </c:pt>
                <c:pt idx="126">
                  <c:v>1631.1443561782144</c:v>
                </c:pt>
                <c:pt idx="127">
                  <c:v>1721.3896961255487</c:v>
                </c:pt>
                <c:pt idx="128">
                  <c:v>1811.9196236066164</c:v>
                </c:pt>
                <c:pt idx="129">
                  <c:v>1902.7349740113932</c:v>
                </c:pt>
                <c:pt idx="130">
                  <c:v>1993.8365851677227</c:v>
                </c:pt>
                <c:pt idx="131">
                  <c:v>2085.2252973484647</c:v>
                </c:pt>
                <c:pt idx="132">
                  <c:v>1183.9311704169086</c:v>
                </c:pt>
                <c:pt idx="133">
                  <c:v>1275.6483725849903</c:v>
                </c:pt>
                <c:pt idx="134">
                  <c:v>1781.4539431936355</c:v>
                </c:pt>
                <c:pt idx="135">
                  <c:v>1874.9580576669468</c:v>
                </c:pt>
                <c:pt idx="136">
                  <c:v>1968.7569695259299</c:v>
                </c:pt>
                <c:pt idx="137">
                  <c:v>2414.8842652574313</c:v>
                </c:pt>
                <c:pt idx="138">
                  <c:v>2510.3021325512891</c:v>
                </c:pt>
                <c:pt idx="139">
                  <c:v>2606.0203955717952</c:v>
                </c:pt>
                <c:pt idx="140">
                  <c:v>2702.0399359965668</c:v>
                </c:pt>
                <c:pt idx="141">
                  <c:v>2964.229505178002</c:v>
                </c:pt>
                <c:pt idx="142">
                  <c:v>3060.8957227101564</c:v>
                </c:pt>
                <c:pt idx="143">
                  <c:v>3157.8658885138138</c:v>
                </c:pt>
                <c:pt idx="144">
                  <c:v>2592.0289477012702</c:v>
                </c:pt>
                <c:pt idx="145">
                  <c:v>2568.9272906251281</c:v>
                </c:pt>
                <c:pt idx="146">
                  <c:v>3041.5645411309633</c:v>
                </c:pt>
                <c:pt idx="147">
                  <c:v>3018.5950552169052</c:v>
                </c:pt>
                <c:pt idx="148">
                  <c:v>221.54728060624257</c:v>
                </c:pt>
                <c:pt idx="149">
                  <c:v>199.74194944400006</c:v>
                </c:pt>
                <c:pt idx="150">
                  <c:v>177.94027558146263</c:v>
                </c:pt>
                <c:pt idx="151">
                  <c:v>156.1422561376894</c:v>
                </c:pt>
                <c:pt idx="152">
                  <c:v>134.34788823260533</c:v>
                </c:pt>
                <c:pt idx="153">
                  <c:v>112.55716898698665</c:v>
                </c:pt>
                <c:pt idx="154">
                  <c:v>90.770095522479096</c:v>
                </c:pt>
                <c:pt idx="155">
                  <c:v>1537.1822760484647</c:v>
                </c:pt>
                <c:pt idx="156">
                  <c:v>1072.7286920525476</c:v>
                </c:pt>
                <c:pt idx="157">
                  <c:v>1181.1461910542603</c:v>
                </c:pt>
                <c:pt idx="158">
                  <c:v>1290.1020527985747</c:v>
                </c:pt>
                <c:pt idx="159">
                  <c:v>1399.5985926495596</c:v>
                </c:pt>
                <c:pt idx="160">
                  <c:v>#N/A</c:v>
                </c:pt>
                <c:pt idx="161">
                  <c:v>#N/A</c:v>
                </c:pt>
                <c:pt idx="162">
                  <c:v>7.6233653185554431</c:v>
                </c:pt>
                <c:pt idx="163">
                  <c:v>2940.6975128746053</c:v>
                </c:pt>
                <c:pt idx="164">
                  <c:v>1674.331724804666</c:v>
                </c:pt>
                <c:pt idx="165">
                  <c:v>1759.3995059953813</c:v>
                </c:pt>
                <c:pt idx="166">
                  <c:v>1844.8170853529336</c:v>
                </c:pt>
                <c:pt idx="167">
                  <c:v>1930.5856840702909</c:v>
                </c:pt>
                <c:pt idx="168">
                  <c:v>2016.7065274570668</c:v>
                </c:pt>
                <c:pt idx="169">
                  <c:v>2103.1808449532764</c:v>
                </c:pt>
                <c:pt idx="170">
                  <c:v>272.77136473527935</c:v>
                </c:pt>
                <c:pt idx="171">
                  <c:v>386.58464793619351</c:v>
                </c:pt>
                <c:pt idx="172">
                  <c:v>500.77730874777626</c:v>
                </c:pt>
                <c:pt idx="173">
                  <c:v>615.35061176207091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272.84355252504611</c:v>
                </c:pt>
                <c:pt idx="181">
                  <c:v>384.62480353619321</c:v>
                </c:pt>
                <c:pt idx="182">
                  <c:v>496.77865871738322</c:v>
                </c:pt>
                <c:pt idx="183">
                  <c:v>609.3063600825044</c:v>
                </c:pt>
                <c:pt idx="184">
                  <c:v>892.12785830853682</c:v>
                </c:pt>
                <c:pt idx="185">
                  <c:v>1005.9733903389642</c:v>
                </c:pt>
                <c:pt idx="186">
                  <c:v>2450.6596775089347</c:v>
                </c:pt>
                <c:pt idx="187">
                  <c:v>4608.4363748319884</c:v>
                </c:pt>
                <c:pt idx="188">
                  <c:v>4581.8049750768369</c:v>
                </c:pt>
                <c:pt idx="189">
                  <c:v>4555.1513824885551</c:v>
                </c:pt>
                <c:pt idx="190">
                  <c:v>4528.4755785731177</c:v>
                </c:pt>
                <c:pt idx="191">
                  <c:v>4501.7775448210814</c:v>
                </c:pt>
                <c:pt idx="192">
                  <c:v>3540.7071576931994</c:v>
                </c:pt>
                <c:pt idx="193">
                  <c:v>3513.4297576976387</c:v>
                </c:pt>
                <c:pt idx="194">
                  <c:v>3486.1296265354104</c:v>
                </c:pt>
                <c:pt idx="195">
                  <c:v>3458.8067452638861</c:v>
                </c:pt>
                <c:pt idx="196">
                  <c:v>3431.4610949246344</c:v>
                </c:pt>
                <c:pt idx="197">
                  <c:v>3404.0926565434347</c:v>
                </c:pt>
                <c:pt idx="198">
                  <c:v>3376.7014111302487</c:v>
                </c:pt>
                <c:pt idx="199">
                  <c:v>3349.2873396792202</c:v>
                </c:pt>
                <c:pt idx="200">
                  <c:v>3321.8504231686456</c:v>
                </c:pt>
                <c:pt idx="201">
                  <c:v>3294.3906425609821</c:v>
                </c:pt>
                <c:pt idx="202">
                  <c:v>3266.9079788028102</c:v>
                </c:pt>
                <c:pt idx="203">
                  <c:v>3239.402412824842</c:v>
                </c:pt>
                <c:pt idx="204">
                  <c:v>3211.8739255418914</c:v>
                </c:pt>
                <c:pt idx="205">
                  <c:v>3184.3224978528669</c:v>
                </c:pt>
                <c:pt idx="206">
                  <c:v>3156.7481106407722</c:v>
                </c:pt>
                <c:pt idx="207">
                  <c:v>3129.150744772669</c:v>
                </c:pt>
                <c:pt idx="208">
                  <c:v>3101.5303810996702</c:v>
                </c:pt>
                <c:pt idx="209">
                  <c:v>3073.8870004569471</c:v>
                </c:pt>
                <c:pt idx="210">
                  <c:v>3076.448572957328</c:v>
                </c:pt>
                <c:pt idx="211">
                  <c:v>4350.704671334679</c:v>
                </c:pt>
                <c:pt idx="212">
                  <c:v>4354.3302585607889</c:v>
                </c:pt>
                <c:pt idx="213">
                  <c:v>4357.9588671095917</c:v>
                </c:pt>
                <c:pt idx="214">
                  <c:v>4361.5904994988523</c:v>
                </c:pt>
                <c:pt idx="215">
                  <c:v>4365.2251582484314</c:v>
                </c:pt>
                <c:pt idx="216">
                  <c:v>4368.8628458803068</c:v>
                </c:pt>
                <c:pt idx="217">
                  <c:v>4372.5035649185374</c:v>
                </c:pt>
                <c:pt idx="218">
                  <c:v>4376.1473178892993</c:v>
                </c:pt>
                <c:pt idx="219">
                  <c:v>4379.7941073208713</c:v>
                </c:pt>
                <c:pt idx="220">
                  <c:v>4383.4439357436349</c:v>
                </c:pt>
                <c:pt idx="221">
                  <c:v>4387.0968056900892</c:v>
                </c:pt>
                <c:pt idx="222">
                  <c:v>4390.7527196948358</c:v>
                </c:pt>
                <c:pt idx="223">
                  <c:v>4394.4116802945864</c:v>
                </c:pt>
                <c:pt idx="224">
                  <c:v>4398.0736900281699</c:v>
                </c:pt>
                <c:pt idx="225">
                  <c:v>4401.7387514365255</c:v>
                </c:pt>
                <c:pt idx="226">
                  <c:v>4405.4068670627239</c:v>
                </c:pt>
                <c:pt idx="227">
                  <c:v>4409.0780394519461</c:v>
                </c:pt>
                <c:pt idx="228">
                  <c:v>4412.7522711514903</c:v>
                </c:pt>
                <c:pt idx="229">
                  <c:v>4416.4295647107792</c:v>
                </c:pt>
                <c:pt idx="230">
                  <c:v>4420.1099226813749</c:v>
                </c:pt>
                <c:pt idx="231">
                  <c:v>4423.7933476169419</c:v>
                </c:pt>
                <c:pt idx="232">
                  <c:v>4427.4798420732914</c:v>
                </c:pt>
                <c:pt idx="233">
                  <c:v>4431.1694086083517</c:v>
                </c:pt>
                <c:pt idx="234">
                  <c:v>4434.8620497821903</c:v>
                </c:pt>
                <c:pt idx="235">
                  <c:v>4438.5577681570066</c:v>
                </c:pt>
                <c:pt idx="236">
                  <c:v>4442.2565662971392</c:v>
                </c:pt>
                <c:pt idx="237">
                  <c:v>4445.9584467690584</c:v>
                </c:pt>
                <c:pt idx="238">
                  <c:v>4449.6634121413663</c:v>
                </c:pt>
                <c:pt idx="239">
                  <c:v>4453.3714649848189</c:v>
                </c:pt>
              </c:numCache>
            </c:numRef>
          </c:val>
        </c:ser>
        <c:ser>
          <c:idx val="3"/>
          <c:order val="3"/>
          <c:tx>
            <c:strRef>
              <c:f>Calc!$DP$10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Calc!$DL$11:$DL$251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928.75447800000256</c:v>
                </c:pt>
                <c:pt idx="16">
                  <c:v>793.86225039000419</c:v>
                </c:pt>
                <c:pt idx="17">
                  <c:v>658.29556164195674</c:v>
                </c:pt>
                <c:pt idx="18">
                  <c:v>801.12303945016902</c:v>
                </c:pt>
                <c:pt idx="19">
                  <c:v>664.1972946474234</c:v>
                </c:pt>
                <c:pt idx="20">
                  <c:v>949.38100112065877</c:v>
                </c:pt>
                <c:pt idx="21">
                  <c:v>811.08257572626462</c:v>
                </c:pt>
                <c:pt idx="22">
                  <c:v>672.09265820489964</c:v>
                </c:pt>
                <c:pt idx="23">
                  <c:v>532.40779109592768</c:v>
                </c:pt>
                <c:pt idx="24">
                  <c:v>532.40779109592768</c:v>
                </c:pt>
                <c:pt idx="25">
                  <c:v>1093.9409568740084</c:v>
                </c:pt>
                <c:pt idx="26">
                  <c:v>1093.9409568740084</c:v>
                </c:pt>
                <c:pt idx="27">
                  <c:v>1666.1222784740094</c:v>
                </c:pt>
                <c:pt idx="28">
                  <c:v>1666.1222784740094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92.063893157464918</c:v>
                </c:pt>
                <c:pt idx="42">
                  <c:v>92.063893157464918</c:v>
                </c:pt>
                <c:pt idx="43">
                  <c:v>426.55102337356584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283.18358107022505</c:v>
                </c:pt>
                <c:pt idx="49">
                  <c:v>330.59069714422731</c:v>
                </c:pt>
                <c:pt idx="50">
                  <c:v>378.07682507835125</c:v>
                </c:pt>
                <c:pt idx="51">
                  <c:v>425.64209655903323</c:v>
                </c:pt>
                <c:pt idx="52">
                  <c:v>332.48121317553523</c:v>
                </c:pt>
                <c:pt idx="53">
                  <c:v>2101.1309673669239</c:v>
                </c:pt>
                <c:pt idx="54">
                  <c:v>2126.4668194177648</c:v>
                </c:pt>
                <c:pt idx="55">
                  <c:v>1727.2954122739538</c:v>
                </c:pt>
                <c:pt idx="56">
                  <c:v>1752.6735083392232</c:v>
                </c:pt>
                <c:pt idx="57">
                  <c:v>1778.0727528178795</c:v>
                </c:pt>
                <c:pt idx="58">
                  <c:v>4245.2388519479719</c:v>
                </c:pt>
                <c:pt idx="59">
                  <c:v>4576.2339923748841</c:v>
                </c:pt>
                <c:pt idx="60">
                  <c:v>4576.2339923748841</c:v>
                </c:pt>
                <c:pt idx="61">
                  <c:v>4576.2339923748841</c:v>
                </c:pt>
                <c:pt idx="62">
                  <c:v>4576.2339923748841</c:v>
                </c:pt>
                <c:pt idx="63">
                  <c:v>4576.2339923748841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304.73355133204313</c:v>
                </c:pt>
                <c:pt idx="95">
                  <c:v>658.03191747477103</c:v>
                </c:pt>
                <c:pt idx="96">
                  <c:v>1008.5368299574766</c:v>
                </c:pt>
                <c:pt idx="97">
                  <c:v>1356.274451832076</c:v>
                </c:pt>
                <c:pt idx="98">
                  <c:v>1701.2707070180113</c:v>
                </c:pt>
                <c:pt idx="99">
                  <c:v>587.55615614068665</c:v>
                </c:pt>
                <c:pt idx="100">
                  <c:v>813.70021719369834</c:v>
                </c:pt>
                <c:pt idx="101">
                  <c:v>1038.9059895704704</c:v>
                </c:pt>
                <c:pt idx="102">
                  <c:v>1263.1789139908942</c:v>
                </c:pt>
                <c:pt idx="103">
                  <c:v>1486.5244021522012</c:v>
                </c:pt>
                <c:pt idx="104">
                  <c:v>1708.9478368867276</c:v>
                </c:pt>
                <c:pt idx="105">
                  <c:v>1930.4545723188385</c:v>
                </c:pt>
                <c:pt idx="106">
                  <c:v>2809.7213963251634</c:v>
                </c:pt>
                <c:pt idx="107">
                  <c:v>2994.8742284950313</c:v>
                </c:pt>
                <c:pt idx="108">
                  <c:v>3179.0742425297467</c:v>
                </c:pt>
                <c:pt idx="109">
                  <c:v>3362.3266120508015</c:v>
                </c:pt>
                <c:pt idx="110">
                  <c:v>3544.6364826590325</c:v>
                </c:pt>
                <c:pt idx="111">
                  <c:v>1247.727981470638</c:v>
                </c:pt>
                <c:pt idx="112">
                  <c:v>1889.5195183522483</c:v>
                </c:pt>
                <c:pt idx="113">
                  <c:v>1897.7530095008296</c:v>
                </c:pt>
                <c:pt idx="114">
                  <c:v>1905.9885590222002</c:v>
                </c:pt>
                <c:pt idx="115">
                  <c:v>1914.226167430952</c:v>
                </c:pt>
                <c:pt idx="116">
                  <c:v>1922.4658352418082</c:v>
                </c:pt>
                <c:pt idx="117">
                  <c:v>1930.7075629696155</c:v>
                </c:pt>
                <c:pt idx="118">
                  <c:v>1938.9513511293517</c:v>
                </c:pt>
                <c:pt idx="119">
                  <c:v>1947.1972002361326</c:v>
                </c:pt>
                <c:pt idx="120">
                  <c:v>1955.4451108051908</c:v>
                </c:pt>
                <c:pt idx="121">
                  <c:v>1963.6950833518895</c:v>
                </c:pt>
                <c:pt idx="122">
                  <c:v>47.191523681198305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211.22477943934064</c:v>
                </c:pt>
                <c:pt idx="161">
                  <c:v>102.07395084157179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999.77014527985739</c:v>
                </c:pt>
                <c:pt idx="175">
                  <c:v>890.19866711232316</c:v>
                </c:pt>
                <c:pt idx="176">
                  <c:v>780.26195068423112</c:v>
                </c:pt>
                <c:pt idx="177">
                  <c:v>669.95877853471029</c:v>
                </c:pt>
                <c:pt idx="178">
                  <c:v>559.28792914469523</c:v>
                </c:pt>
                <c:pt idx="179">
                  <c:v>448.2481769233782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02464"/>
        <c:axId val="58304000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15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308096"/>
        <c:axId val="58305920"/>
      </c:barChart>
      <c:lineChart>
        <c:grouping val="standard"/>
        <c:varyColors val="0"/>
        <c:ser>
          <c:idx val="0"/>
          <c:order val="0"/>
          <c:tx>
            <c:strRef>
              <c:f>Calc!$DM$10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Calc!$DM$11:$DM$251</c:f>
              <c:numCache>
                <c:formatCode>#,##0_);[Red]\(#,##0\)</c:formatCode>
                <c:ptCount val="241"/>
                <c:pt idx="0">
                  <c:v>29680</c:v>
                </c:pt>
                <c:pt idx="1">
                  <c:v>29680</c:v>
                </c:pt>
                <c:pt idx="2">
                  <c:v>29680</c:v>
                </c:pt>
                <c:pt idx="3">
                  <c:v>29976.799999999999</c:v>
                </c:pt>
                <c:pt idx="4">
                  <c:v>29976.799999999999</c:v>
                </c:pt>
                <c:pt idx="5">
                  <c:v>29976.799999999999</c:v>
                </c:pt>
                <c:pt idx="6">
                  <c:v>29976.799999999999</c:v>
                </c:pt>
                <c:pt idx="7">
                  <c:v>29976.799999999999</c:v>
                </c:pt>
                <c:pt idx="8">
                  <c:v>29976.799999999999</c:v>
                </c:pt>
                <c:pt idx="9">
                  <c:v>29976.799999999999</c:v>
                </c:pt>
                <c:pt idx="10">
                  <c:v>29976.799999999999</c:v>
                </c:pt>
                <c:pt idx="11">
                  <c:v>29976.799999999999</c:v>
                </c:pt>
                <c:pt idx="12">
                  <c:v>29826.915999999997</c:v>
                </c:pt>
                <c:pt idx="13">
                  <c:v>29826.915999999997</c:v>
                </c:pt>
                <c:pt idx="14">
                  <c:v>29826.915999999997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29991.486384207328</c:v>
                </c:pt>
                <c:pt idx="30">
                  <c:v>29991.486384207328</c:v>
                </c:pt>
                <c:pt idx="31">
                  <c:v>29991.486384207328</c:v>
                </c:pt>
                <c:pt idx="32">
                  <c:v>29991.486384207328</c:v>
                </c:pt>
                <c:pt idx="33">
                  <c:v>31041.188407654583</c:v>
                </c:pt>
                <c:pt idx="34">
                  <c:v>31041.188407654583</c:v>
                </c:pt>
                <c:pt idx="35">
                  <c:v>31041.188407654583</c:v>
                </c:pt>
                <c:pt idx="36">
                  <c:v>31041.188407654583</c:v>
                </c:pt>
                <c:pt idx="37">
                  <c:v>31041.188407654583</c:v>
                </c:pt>
                <c:pt idx="38">
                  <c:v>31041.188407654583</c:v>
                </c:pt>
                <c:pt idx="39">
                  <c:v>31041.188407654583</c:v>
                </c:pt>
                <c:pt idx="40">
                  <c:v>31041.188407654583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29032.047487969139</c:v>
                </c:pt>
                <c:pt idx="45">
                  <c:v>29032.047487969139</c:v>
                </c:pt>
                <c:pt idx="46">
                  <c:v>29032.047487969139</c:v>
                </c:pt>
                <c:pt idx="47">
                  <c:v>29032.047487969139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37061.390590186224</c:v>
                </c:pt>
                <c:pt idx="65">
                  <c:v>37061.390590186224</c:v>
                </c:pt>
                <c:pt idx="66">
                  <c:v>37061.390590186224</c:v>
                </c:pt>
                <c:pt idx="67">
                  <c:v>37061.390590186224</c:v>
                </c:pt>
                <c:pt idx="68">
                  <c:v>37061.390590186224</c:v>
                </c:pt>
                <c:pt idx="69">
                  <c:v>37061.390590186224</c:v>
                </c:pt>
                <c:pt idx="70">
                  <c:v>37061.390590186224</c:v>
                </c:pt>
                <c:pt idx="71">
                  <c:v>38358.539260842736</c:v>
                </c:pt>
                <c:pt idx="72">
                  <c:v>38246.660187998612</c:v>
                </c:pt>
                <c:pt idx="73">
                  <c:v>38135.10742911695</c:v>
                </c:pt>
                <c:pt idx="74">
                  <c:v>38023.880032448695</c:v>
                </c:pt>
                <c:pt idx="75">
                  <c:v>37912.977049020716</c:v>
                </c:pt>
                <c:pt idx="76">
                  <c:v>37802.397532627736</c:v>
                </c:pt>
                <c:pt idx="77">
                  <c:v>37692.140539824235</c:v>
                </c:pt>
                <c:pt idx="78">
                  <c:v>37582.205129916416</c:v>
                </c:pt>
                <c:pt idx="79">
                  <c:v>37472.590364954158</c:v>
                </c:pt>
                <c:pt idx="80">
                  <c:v>37363.295309723042</c:v>
                </c:pt>
                <c:pt idx="81">
                  <c:v>37254.319031736348</c:v>
                </c:pt>
                <c:pt idx="82">
                  <c:v>37145.660601227115</c:v>
                </c:pt>
                <c:pt idx="83">
                  <c:v>36867.068146717917</c:v>
                </c:pt>
                <c:pt idx="84">
                  <c:v>36590.565135617537</c:v>
                </c:pt>
                <c:pt idx="85">
                  <c:v>36316.135897100408</c:v>
                </c:pt>
                <c:pt idx="86">
                  <c:v>36043.764877872156</c:v>
                </c:pt>
                <c:pt idx="87">
                  <c:v>35773.436641288114</c:v>
                </c:pt>
                <c:pt idx="88">
                  <c:v>35505.135866478457</c:v>
                </c:pt>
                <c:pt idx="89">
                  <c:v>35238.847347479867</c:v>
                </c:pt>
                <c:pt idx="90">
                  <c:v>34974.555992373767</c:v>
                </c:pt>
                <c:pt idx="91">
                  <c:v>34712.246822430963</c:v>
                </c:pt>
                <c:pt idx="92">
                  <c:v>34451.904971262731</c:v>
                </c:pt>
                <c:pt idx="93">
                  <c:v>34193.515683978265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33065.360839309484</c:v>
                </c:pt>
                <c:pt idx="124">
                  <c:v>33161.801475090804</c:v>
                </c:pt>
                <c:pt idx="125">
                  <c:v>33258.52339605982</c:v>
                </c:pt>
                <c:pt idx="126">
                  <c:v>33689.082696857979</c:v>
                </c:pt>
                <c:pt idx="127">
                  <c:v>33787.342521390485</c:v>
                </c:pt>
                <c:pt idx="128">
                  <c:v>33885.888937077871</c:v>
                </c:pt>
                <c:pt idx="129">
                  <c:v>33984.722779811018</c:v>
                </c:pt>
                <c:pt idx="130">
                  <c:v>34083.8448879188</c:v>
                </c:pt>
                <c:pt idx="131">
                  <c:v>34183.256102175234</c:v>
                </c:pt>
                <c:pt idx="132">
                  <c:v>34282.957265806581</c:v>
                </c:pt>
                <c:pt idx="133">
                  <c:v>34382.949224498516</c:v>
                </c:pt>
                <c:pt idx="134">
                  <c:v>34897.031620320144</c:v>
                </c:pt>
                <c:pt idx="135">
                  <c:v>34998.814629212742</c:v>
                </c:pt>
                <c:pt idx="136">
                  <c:v>35100.894505214615</c:v>
                </c:pt>
                <c:pt idx="137">
                  <c:v>35555.30483533004</c:v>
                </c:pt>
                <c:pt idx="138">
                  <c:v>35659.007807766422</c:v>
                </c:pt>
                <c:pt idx="139">
                  <c:v>35763.013247205738</c:v>
                </c:pt>
                <c:pt idx="140">
                  <c:v>35867.322035843419</c:v>
                </c:pt>
                <c:pt idx="141">
                  <c:v>35971.935058447962</c:v>
                </c:pt>
                <c:pt idx="142">
                  <c:v>36076.853202368438</c:v>
                </c:pt>
                <c:pt idx="143">
                  <c:v>36182.07735754201</c:v>
                </c:pt>
                <c:pt idx="144">
                  <c:v>35624.496469596728</c:v>
                </c:pt>
                <c:pt idx="145">
                  <c:v>35609.652929401062</c:v>
                </c:pt>
                <c:pt idx="146">
                  <c:v>35594.81557401381</c:v>
                </c:pt>
                <c:pt idx="147">
                  <c:v>35579.984400857975</c:v>
                </c:pt>
                <c:pt idx="148">
                  <c:v>32791.076973583724</c:v>
                </c:pt>
                <c:pt idx="149">
                  <c:v>32777.414024844729</c:v>
                </c:pt>
                <c:pt idx="150">
                  <c:v>32763.756769001044</c:v>
                </c:pt>
                <c:pt idx="151">
                  <c:v>32750.105203680629</c:v>
                </c:pt>
                <c:pt idx="152">
                  <c:v>32736.459326512431</c:v>
                </c:pt>
                <c:pt idx="153">
                  <c:v>32722.819135126385</c:v>
                </c:pt>
                <c:pt idx="154">
                  <c:v>32709.184627153416</c:v>
                </c:pt>
                <c:pt idx="155">
                  <c:v>32695.555800225437</c:v>
                </c:pt>
                <c:pt idx="156">
                  <c:v>32257.067527499665</c:v>
                </c:pt>
                <c:pt idx="157">
                  <c:v>32391.471975530912</c:v>
                </c:pt>
                <c:pt idx="158">
                  <c:v>32526.436442095623</c:v>
                </c:pt>
                <c:pt idx="159">
                  <c:v>32661.963260604352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33071.941307981615</c:v>
                </c:pt>
                <c:pt idx="163">
                  <c:v>36032.569053823216</c:v>
                </c:pt>
                <c:pt idx="164">
                  <c:v>33469.001901348085</c:v>
                </c:pt>
                <c:pt idx="165">
                  <c:v>33580.565241019249</c:v>
                </c:pt>
                <c:pt idx="166">
                  <c:v>33692.500458489318</c:v>
                </c:pt>
                <c:pt idx="167">
                  <c:v>33804.808793350952</c:v>
                </c:pt>
                <c:pt idx="168">
                  <c:v>33917.491489328793</c:v>
                </c:pt>
                <c:pt idx="169">
                  <c:v>34030.549794293227</c:v>
                </c:pt>
                <c:pt idx="170">
                  <c:v>34143.984960274211</c:v>
                </c:pt>
                <c:pt idx="171">
                  <c:v>34257.798243475125</c:v>
                </c:pt>
                <c:pt idx="172">
                  <c:v>34371.990904286708</c:v>
                </c:pt>
                <c:pt idx="173">
                  <c:v>34486.564207301002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33534.375303344277</c:v>
                </c:pt>
                <c:pt idx="181">
                  <c:v>33646.156554355424</c:v>
                </c:pt>
                <c:pt idx="182">
                  <c:v>33758.310409536614</c:v>
                </c:pt>
                <c:pt idx="183">
                  <c:v>33870.838110901735</c:v>
                </c:pt>
                <c:pt idx="184">
                  <c:v>34153.659609127768</c:v>
                </c:pt>
                <c:pt idx="185">
                  <c:v>34267.505141158195</c:v>
                </c:pt>
                <c:pt idx="186">
                  <c:v>34381.730158295395</c:v>
                </c:pt>
                <c:pt idx="187">
                  <c:v>36566.1160810191</c:v>
                </c:pt>
                <c:pt idx="188">
                  <c:v>36566.1160810191</c:v>
                </c:pt>
                <c:pt idx="189">
                  <c:v>36566.1160810191</c:v>
                </c:pt>
                <c:pt idx="190">
                  <c:v>36566.1160810191</c:v>
                </c:pt>
                <c:pt idx="191">
                  <c:v>36566.1160810191</c:v>
                </c:pt>
                <c:pt idx="192">
                  <c:v>36273.587152370943</c:v>
                </c:pt>
                <c:pt idx="193">
                  <c:v>36273.587152370943</c:v>
                </c:pt>
                <c:pt idx="194">
                  <c:v>36273.587152370943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2464"/>
        <c:axId val="58304000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8096"/>
        <c:axId val="58305920"/>
      </c:lineChart>
      <c:dateAx>
        <c:axId val="58302464"/>
        <c:scaling>
          <c:orientation val="minMax"/>
          <c:max val="43101"/>
          <c:min val="4164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304000"/>
        <c:crosses val="autoZero"/>
        <c:auto val="1"/>
        <c:lblOffset val="100"/>
        <c:baseTimeUnit val="months"/>
        <c:majorUnit val="12"/>
        <c:majorTimeUnit val="months"/>
      </c:dateAx>
      <c:valAx>
        <c:axId val="58304000"/>
        <c:scaling>
          <c:orientation val="minMax"/>
          <c:max val="37000"/>
          <c:min val="3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58302464"/>
        <c:crosses val="autoZero"/>
        <c:crossBetween val="midCat"/>
      </c:valAx>
      <c:valAx>
        <c:axId val="58305920"/>
        <c:scaling>
          <c:orientation val="minMax"/>
          <c:max val="2100000"/>
          <c:min val="17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Total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Accounts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(Note: Y-axes 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NOT</a:t>
                </a:r>
                <a:r>
                  <a:rPr lang="en-U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Proportional)</a:t>
                </a:r>
              </a:p>
            </c:rich>
          </c:tx>
          <c:layout>
            <c:manualLayout>
              <c:xMode val="edge"/>
              <c:yMode val="edge"/>
              <c:x val="0.88154565566121812"/>
              <c:y val="4.9189123931910527E-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 sz="1100">
                <a:solidFill>
                  <a:srgbClr val="FF00FF"/>
                </a:solidFill>
              </a:defRPr>
            </a:pPr>
            <a:endParaRPr lang="en-US"/>
          </a:p>
        </c:txPr>
        <c:crossAx val="58308096"/>
        <c:crosses val="max"/>
        <c:crossBetween val="between"/>
      </c:valAx>
      <c:dateAx>
        <c:axId val="583080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830592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>
                <a:solidFill>
                  <a:srgbClr val="0033CC"/>
                </a:solidFill>
              </a:rPr>
              <a:t>Comparing Sales with Churn</a:t>
            </a:r>
          </a:p>
          <a:p>
            <a:pPr>
              <a:defRPr/>
            </a:pPr>
            <a:r>
              <a:rPr lang="en-US" sz="1600"/>
              <a:t>Trend</a:t>
            </a:r>
          </a:p>
        </c:rich>
      </c:tx>
      <c:layout>
        <c:manualLayout>
          <c:xMode val="edge"/>
          <c:yMode val="edge"/>
          <c:x val="0.280827872547888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5212157149354E-2"/>
          <c:y val="0.11060711746636438"/>
          <c:w val="0.89474895541735044"/>
          <c:h val="0.84205421937249325"/>
        </c:manualLayout>
      </c:layout>
      <c:areaChart>
        <c:grouping val="stacked"/>
        <c:varyColors val="0"/>
        <c:ser>
          <c:idx val="1"/>
          <c:order val="1"/>
          <c:tx>
            <c:strRef>
              <c:f>Calc!$DN$10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chemeClr val="bg1">
                <a:alpha val="70000"/>
              </a:schemeClr>
            </a:solidFill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Calc!$DJ$11:$DJ$251</c:f>
              <c:numCache>
                <c:formatCode>#,##0_);[Red]\(#,##0\)</c:formatCode>
                <c:ptCount val="241"/>
                <c:pt idx="0">
                  <c:v>29070</c:v>
                </c:pt>
                <c:pt idx="1">
                  <c:v>29070</c:v>
                </c:pt>
                <c:pt idx="2">
                  <c:v>29070</c:v>
                </c:pt>
                <c:pt idx="3">
                  <c:v>29070</c:v>
                </c:pt>
                <c:pt idx="4">
                  <c:v>29070</c:v>
                </c:pt>
                <c:pt idx="5">
                  <c:v>29070</c:v>
                </c:pt>
                <c:pt idx="6">
                  <c:v>29070</c:v>
                </c:pt>
                <c:pt idx="7">
                  <c:v>29070</c:v>
                </c:pt>
                <c:pt idx="8">
                  <c:v>29070</c:v>
                </c:pt>
                <c:pt idx="9">
                  <c:v>29070</c:v>
                </c:pt>
                <c:pt idx="10">
                  <c:v>29070</c:v>
                </c:pt>
                <c:pt idx="11">
                  <c:v>29070</c:v>
                </c:pt>
                <c:pt idx="12">
                  <c:v>29070</c:v>
                </c:pt>
                <c:pt idx="13">
                  <c:v>29070</c:v>
                </c:pt>
                <c:pt idx="14">
                  <c:v>27907.200000000001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29181.247401599998</c:v>
                </c:pt>
                <c:pt idx="30">
                  <c:v>29181.247401599998</c:v>
                </c:pt>
                <c:pt idx="31">
                  <c:v>29181.247401599998</c:v>
                </c:pt>
                <c:pt idx="32">
                  <c:v>29181.247401599998</c:v>
                </c:pt>
                <c:pt idx="33">
                  <c:v>29181.247401599998</c:v>
                </c:pt>
                <c:pt idx="34">
                  <c:v>29181.247401599998</c:v>
                </c:pt>
                <c:pt idx="35">
                  <c:v>29181.247401599998</c:v>
                </c:pt>
                <c:pt idx="36">
                  <c:v>29035.341164591999</c:v>
                </c:pt>
                <c:pt idx="37">
                  <c:v>29035.341164591999</c:v>
                </c:pt>
                <c:pt idx="38">
                  <c:v>29035.341164591999</c:v>
                </c:pt>
                <c:pt idx="39">
                  <c:v>29035.341164591999</c:v>
                </c:pt>
                <c:pt idx="40">
                  <c:v>29035.341164591999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28255.428672638125</c:v>
                </c:pt>
                <c:pt idx="45">
                  <c:v>28302.521053759188</c:v>
                </c:pt>
                <c:pt idx="46">
                  <c:v>28349.691922182123</c:v>
                </c:pt>
                <c:pt idx="47">
                  <c:v>28396.941408719093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30860.908169811923</c:v>
                </c:pt>
                <c:pt idx="65">
                  <c:v>30860.908169811923</c:v>
                </c:pt>
                <c:pt idx="66">
                  <c:v>28392.03551622697</c:v>
                </c:pt>
                <c:pt idx="67">
                  <c:v>28415.695545823823</c:v>
                </c:pt>
                <c:pt idx="68">
                  <c:v>28439.375292112007</c:v>
                </c:pt>
                <c:pt idx="69">
                  <c:v>28463.074771522097</c:v>
                </c:pt>
                <c:pt idx="70">
                  <c:v>28486.794000498361</c:v>
                </c:pt>
                <c:pt idx="71">
                  <c:v>28510.532995498776</c:v>
                </c:pt>
                <c:pt idx="72">
                  <c:v>28534.29177299502</c:v>
                </c:pt>
                <c:pt idx="73">
                  <c:v>28558.070349472513</c:v>
                </c:pt>
                <c:pt idx="74">
                  <c:v>30010.962178501926</c:v>
                </c:pt>
                <c:pt idx="75">
                  <c:v>30035.971313650676</c:v>
                </c:pt>
                <c:pt idx="76">
                  <c:v>31957.522578441476</c:v>
                </c:pt>
                <c:pt idx="77">
                  <c:v>32077.363288110628</c:v>
                </c:pt>
                <c:pt idx="78">
                  <c:v>32197.653400441039</c:v>
                </c:pt>
                <c:pt idx="79">
                  <c:v>32318.394600692689</c:v>
                </c:pt>
                <c:pt idx="80">
                  <c:v>32439.588580445285</c:v>
                </c:pt>
                <c:pt idx="81">
                  <c:v>32561.237037621951</c:v>
                </c:pt>
                <c:pt idx="82">
                  <c:v>32683.341676513031</c:v>
                </c:pt>
                <c:pt idx="83">
                  <c:v>32805.904207799955</c:v>
                </c:pt>
                <c:pt idx="84">
                  <c:v>32928.926348579203</c:v>
                </c:pt>
                <c:pt idx="85">
                  <c:v>33052.409822386369</c:v>
                </c:pt>
                <c:pt idx="86">
                  <c:v>33839.883486404724</c:v>
                </c:pt>
                <c:pt idx="87">
                  <c:v>33966.783049478741</c:v>
                </c:pt>
                <c:pt idx="88">
                  <c:v>33425.645574425762</c:v>
                </c:pt>
                <c:pt idx="89">
                  <c:v>33550.991745329855</c:v>
                </c:pt>
                <c:pt idx="90">
                  <c:v>33676.807964374842</c:v>
                </c:pt>
                <c:pt idx="91">
                  <c:v>33803.095994241245</c:v>
                </c:pt>
                <c:pt idx="92">
                  <c:v>33929.857604219644</c:v>
                </c:pt>
                <c:pt idx="93">
                  <c:v>34057.094570235466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33024.646292416437</c:v>
                </c:pt>
                <c:pt idx="124">
                  <c:v>33032.902453989547</c:v>
                </c:pt>
                <c:pt idx="125">
                  <c:v>33041.160679603046</c:v>
                </c:pt>
                <c:pt idx="126">
                  <c:v>32057.938340679764</c:v>
                </c:pt>
                <c:pt idx="127">
                  <c:v>32065.952825264936</c:v>
                </c:pt>
                <c:pt idx="128">
                  <c:v>32073.969313471254</c:v>
                </c:pt>
                <c:pt idx="129">
                  <c:v>32081.987805799625</c:v>
                </c:pt>
                <c:pt idx="130">
                  <c:v>32090.008302751077</c:v>
                </c:pt>
                <c:pt idx="131">
                  <c:v>32098.030804826769</c:v>
                </c:pt>
                <c:pt idx="132">
                  <c:v>33099.026095389672</c:v>
                </c:pt>
                <c:pt idx="133">
                  <c:v>33107.300851913526</c:v>
                </c:pt>
                <c:pt idx="134">
                  <c:v>33115.577677126508</c:v>
                </c:pt>
                <c:pt idx="135">
                  <c:v>33123.856571545795</c:v>
                </c:pt>
                <c:pt idx="136">
                  <c:v>33132.137535688686</c:v>
                </c:pt>
                <c:pt idx="137">
                  <c:v>33140.420570072609</c:v>
                </c:pt>
                <c:pt idx="138">
                  <c:v>33148.705675215133</c:v>
                </c:pt>
                <c:pt idx="139">
                  <c:v>33156.992851633942</c:v>
                </c:pt>
                <c:pt idx="140">
                  <c:v>33165.282099846852</c:v>
                </c:pt>
                <c:pt idx="141">
                  <c:v>33007.70555326996</c:v>
                </c:pt>
                <c:pt idx="142">
                  <c:v>33015.957479658282</c:v>
                </c:pt>
                <c:pt idx="143">
                  <c:v>33024.211469028196</c:v>
                </c:pt>
                <c:pt idx="144">
                  <c:v>33032.467521895458</c:v>
                </c:pt>
                <c:pt idx="145">
                  <c:v>33040.725638775933</c:v>
                </c:pt>
                <c:pt idx="146">
                  <c:v>32553.251032882847</c:v>
                </c:pt>
                <c:pt idx="147">
                  <c:v>32561.38934564107</c:v>
                </c:pt>
                <c:pt idx="148">
                  <c:v>32569.529692977481</c:v>
                </c:pt>
                <c:pt idx="149">
                  <c:v>32577.672075400729</c:v>
                </c:pt>
                <c:pt idx="150">
                  <c:v>32585.816493419581</c:v>
                </c:pt>
                <c:pt idx="151">
                  <c:v>32593.962947542939</c:v>
                </c:pt>
                <c:pt idx="152">
                  <c:v>32602.111438279826</c:v>
                </c:pt>
                <c:pt idx="153">
                  <c:v>32610.261966139398</c:v>
                </c:pt>
                <c:pt idx="154">
                  <c:v>32618.414531630937</c:v>
                </c:pt>
                <c:pt idx="155">
                  <c:v>31158.373524176972</c:v>
                </c:pt>
                <c:pt idx="156">
                  <c:v>31184.338835447117</c:v>
                </c:pt>
                <c:pt idx="157">
                  <c:v>31210.325784476652</c:v>
                </c:pt>
                <c:pt idx="158">
                  <c:v>31236.334389297048</c:v>
                </c:pt>
                <c:pt idx="159">
                  <c:v>31262.364667954793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33064.31794266306</c:v>
                </c:pt>
                <c:pt idx="163">
                  <c:v>33091.87154094861</c:v>
                </c:pt>
                <c:pt idx="164">
                  <c:v>31794.670176543419</c:v>
                </c:pt>
                <c:pt idx="165">
                  <c:v>31821.165735023867</c:v>
                </c:pt>
                <c:pt idx="166">
                  <c:v>31847.683373136384</c:v>
                </c:pt>
                <c:pt idx="167">
                  <c:v>31874.223109280661</c:v>
                </c:pt>
                <c:pt idx="168">
                  <c:v>31900.784961871726</c:v>
                </c:pt>
                <c:pt idx="169">
                  <c:v>31927.368949339951</c:v>
                </c:pt>
                <c:pt idx="170">
                  <c:v>33871.213595538931</c:v>
                </c:pt>
                <c:pt idx="171">
                  <c:v>33871.213595538931</c:v>
                </c:pt>
                <c:pt idx="172">
                  <c:v>33871.213595538931</c:v>
                </c:pt>
                <c:pt idx="173">
                  <c:v>33871.213595538931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33261.531750819231</c:v>
                </c:pt>
                <c:pt idx="181">
                  <c:v>33261.531750819231</c:v>
                </c:pt>
                <c:pt idx="182">
                  <c:v>33261.531750819231</c:v>
                </c:pt>
                <c:pt idx="183">
                  <c:v>33261.531750819231</c:v>
                </c:pt>
                <c:pt idx="184">
                  <c:v>33261.531750819231</c:v>
                </c:pt>
                <c:pt idx="185">
                  <c:v>33261.531750819231</c:v>
                </c:pt>
                <c:pt idx="186">
                  <c:v>31931.07048078646</c:v>
                </c:pt>
                <c:pt idx="187">
                  <c:v>31957.679706187111</c:v>
                </c:pt>
                <c:pt idx="188">
                  <c:v>31984.311105942263</c:v>
                </c:pt>
                <c:pt idx="189">
                  <c:v>32010.964698530544</c:v>
                </c:pt>
                <c:pt idx="190">
                  <c:v>32037.640502445982</c:v>
                </c:pt>
                <c:pt idx="191">
                  <c:v>32064.338536198018</c:v>
                </c:pt>
                <c:pt idx="192">
                  <c:v>32732.879994677744</c:v>
                </c:pt>
                <c:pt idx="193">
                  <c:v>32760.157394673304</c:v>
                </c:pt>
                <c:pt idx="194">
                  <c:v>32787.457525835533</c:v>
                </c:pt>
                <c:pt idx="195">
                  <c:v>32814.780407107057</c:v>
                </c:pt>
                <c:pt idx="196">
                  <c:v>32842.126057446309</c:v>
                </c:pt>
                <c:pt idx="197">
                  <c:v>32869.494495827508</c:v>
                </c:pt>
                <c:pt idx="198">
                  <c:v>32896.885741240694</c:v>
                </c:pt>
                <c:pt idx="199">
                  <c:v>32924.299812691723</c:v>
                </c:pt>
                <c:pt idx="200">
                  <c:v>32951.736729202297</c:v>
                </c:pt>
                <c:pt idx="201">
                  <c:v>32979.196509809961</c:v>
                </c:pt>
                <c:pt idx="202">
                  <c:v>33006.679173568133</c:v>
                </c:pt>
                <c:pt idx="203">
                  <c:v>33034.184739546101</c:v>
                </c:pt>
                <c:pt idx="204">
                  <c:v>33061.713226829052</c:v>
                </c:pt>
                <c:pt idx="205">
                  <c:v>33089.264654518076</c:v>
                </c:pt>
                <c:pt idx="206">
                  <c:v>33116.839041730171</c:v>
                </c:pt>
                <c:pt idx="207">
                  <c:v>33144.436407598274</c:v>
                </c:pt>
                <c:pt idx="208">
                  <c:v>33172.056771271273</c:v>
                </c:pt>
                <c:pt idx="209">
                  <c:v>33199.700151913996</c:v>
                </c:pt>
                <c:pt idx="210">
                  <c:v>33227.366568707257</c:v>
                </c:pt>
                <c:pt idx="211">
                  <c:v>33255.056040847841</c:v>
                </c:pt>
                <c:pt idx="212">
                  <c:v>33282.768587548548</c:v>
                </c:pt>
                <c:pt idx="213">
                  <c:v>33310.504228038168</c:v>
                </c:pt>
                <c:pt idx="214">
                  <c:v>33338.262981561529</c:v>
                </c:pt>
                <c:pt idx="215">
                  <c:v>33366.044867379496</c:v>
                </c:pt>
                <c:pt idx="216">
                  <c:v>33393.849904768977</c:v>
                </c:pt>
                <c:pt idx="217">
                  <c:v>33421.67811302295</c:v>
                </c:pt>
                <c:pt idx="218">
                  <c:v>33449.52951145047</c:v>
                </c:pt>
                <c:pt idx="219">
                  <c:v>33477.404119376675</c:v>
                </c:pt>
                <c:pt idx="220">
                  <c:v>33505.301956142823</c:v>
                </c:pt>
                <c:pt idx="221">
                  <c:v>33533.22304110627</c:v>
                </c:pt>
                <c:pt idx="222">
                  <c:v>33561.16739364052</c:v>
                </c:pt>
                <c:pt idx="223">
                  <c:v>33589.135033135215</c:v>
                </c:pt>
                <c:pt idx="224">
                  <c:v>33617.125978996155</c:v>
                </c:pt>
                <c:pt idx="225">
                  <c:v>33645.140250645316</c:v>
                </c:pt>
                <c:pt idx="226">
                  <c:v>33673.177867520848</c:v>
                </c:pt>
                <c:pt idx="227">
                  <c:v>33701.238849077112</c:v>
                </c:pt>
                <c:pt idx="228">
                  <c:v>33729.323214784672</c:v>
                </c:pt>
                <c:pt idx="229">
                  <c:v>33757.430984130326</c:v>
                </c:pt>
                <c:pt idx="230">
                  <c:v>33785.562176617095</c:v>
                </c:pt>
                <c:pt idx="231">
                  <c:v>33813.716811764272</c:v>
                </c:pt>
                <c:pt idx="232">
                  <c:v>33841.894909107403</c:v>
                </c:pt>
                <c:pt idx="233">
                  <c:v>33870.096488198324</c:v>
                </c:pt>
                <c:pt idx="234">
                  <c:v>33898.321568605155</c:v>
                </c:pt>
                <c:pt idx="235">
                  <c:v>33926.570169912324</c:v>
                </c:pt>
                <c:pt idx="236">
                  <c:v>33954.842311720582</c:v>
                </c:pt>
                <c:pt idx="237">
                  <c:v>33983.138013647011</c:v>
                </c:pt>
                <c:pt idx="238">
                  <c:v>34011.457295325046</c:v>
                </c:pt>
                <c:pt idx="239">
                  <c:v>34039.800176404482</c:v>
                </c:pt>
              </c:numCache>
            </c:numRef>
          </c:val>
        </c:ser>
        <c:ser>
          <c:idx val="2"/>
          <c:order val="2"/>
          <c:tx>
            <c:strRef>
              <c:f>Calc!$DO$10</c:f>
              <c:strCache>
                <c:ptCount val="1"/>
                <c:pt idx="0">
                  <c:v>Gaining Accts</c:v>
                </c:pt>
              </c:strCache>
            </c:strRef>
          </c:tx>
          <c:spPr>
            <a:solidFill>
              <a:srgbClr val="00B05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Calc!$DK$11:$DK$251</c:f>
              <c:numCache>
                <c:formatCode>#,##0_);[Red]\(#,##0\)</c:formatCode>
                <c:ptCount val="241"/>
                <c:pt idx="0">
                  <c:v>610</c:v>
                </c:pt>
                <c:pt idx="1">
                  <c:v>610</c:v>
                </c:pt>
                <c:pt idx="2">
                  <c:v>610</c:v>
                </c:pt>
                <c:pt idx="3">
                  <c:v>906.79999999999927</c:v>
                </c:pt>
                <c:pt idx="4">
                  <c:v>906.79999999999927</c:v>
                </c:pt>
                <c:pt idx="5">
                  <c:v>906.79999999999927</c:v>
                </c:pt>
                <c:pt idx="6">
                  <c:v>906.79999999999927</c:v>
                </c:pt>
                <c:pt idx="7">
                  <c:v>906.79999999999927</c:v>
                </c:pt>
                <c:pt idx="8">
                  <c:v>906.79999999999927</c:v>
                </c:pt>
                <c:pt idx="9">
                  <c:v>906.79999999999927</c:v>
                </c:pt>
                <c:pt idx="10">
                  <c:v>906.79999999999927</c:v>
                </c:pt>
                <c:pt idx="11">
                  <c:v>906.79999999999927</c:v>
                </c:pt>
                <c:pt idx="12">
                  <c:v>756.91599999999744</c:v>
                </c:pt>
                <c:pt idx="13">
                  <c:v>756.91599999999744</c:v>
                </c:pt>
                <c:pt idx="14">
                  <c:v>1919.7159999999967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810.2389826073304</c:v>
                </c:pt>
                <c:pt idx="30">
                  <c:v>810.2389826073304</c:v>
                </c:pt>
                <c:pt idx="31">
                  <c:v>810.2389826073304</c:v>
                </c:pt>
                <c:pt idx="32">
                  <c:v>810.2389826073304</c:v>
                </c:pt>
                <c:pt idx="33">
                  <c:v>1859.9410060545852</c:v>
                </c:pt>
                <c:pt idx="34">
                  <c:v>1859.9410060545852</c:v>
                </c:pt>
                <c:pt idx="35">
                  <c:v>1859.9410060545852</c:v>
                </c:pt>
                <c:pt idx="36">
                  <c:v>2005.8472430625843</c:v>
                </c:pt>
                <c:pt idx="37">
                  <c:v>2005.8472430625843</c:v>
                </c:pt>
                <c:pt idx="38">
                  <c:v>2005.8472430625843</c:v>
                </c:pt>
                <c:pt idx="39">
                  <c:v>2005.8472430625843</c:v>
                </c:pt>
                <c:pt idx="40">
                  <c:v>2005.8472430625843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776.61881533101405</c:v>
                </c:pt>
                <c:pt idx="45">
                  <c:v>729.52643420995082</c:v>
                </c:pt>
                <c:pt idx="46">
                  <c:v>682.35556578701653</c:v>
                </c:pt>
                <c:pt idx="47">
                  <c:v>635.10607925004661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6200.482420374301</c:v>
                </c:pt>
                <c:pt idx="65">
                  <c:v>6200.482420374301</c:v>
                </c:pt>
                <c:pt idx="66">
                  <c:v>8669.3550739592538</c:v>
                </c:pt>
                <c:pt idx="67">
                  <c:v>8645.6950443624009</c:v>
                </c:pt>
                <c:pt idx="68">
                  <c:v>8622.0152980742168</c:v>
                </c:pt>
                <c:pt idx="69">
                  <c:v>8598.3158186641267</c:v>
                </c:pt>
                <c:pt idx="70">
                  <c:v>8574.5965896878624</c:v>
                </c:pt>
                <c:pt idx="71">
                  <c:v>9848.00626534396</c:v>
                </c:pt>
                <c:pt idx="72">
                  <c:v>9712.3684150035915</c:v>
                </c:pt>
                <c:pt idx="73">
                  <c:v>9577.0370796444367</c:v>
                </c:pt>
                <c:pt idx="74">
                  <c:v>8012.9178539467684</c:v>
                </c:pt>
                <c:pt idx="75">
                  <c:v>7877.0057353700395</c:v>
                </c:pt>
                <c:pt idx="76">
                  <c:v>5844.8749541862599</c:v>
                </c:pt>
                <c:pt idx="77">
                  <c:v>5614.7772517136073</c:v>
                </c:pt>
                <c:pt idx="78">
                  <c:v>5384.5517294753772</c:v>
                </c:pt>
                <c:pt idx="79">
                  <c:v>5154.1957642614689</c:v>
                </c:pt>
                <c:pt idx="80">
                  <c:v>4923.7067292777574</c:v>
                </c:pt>
                <c:pt idx="81">
                  <c:v>4693.0819941143964</c:v>
                </c:pt>
                <c:pt idx="82">
                  <c:v>4462.3189247140836</c:v>
                </c:pt>
                <c:pt idx="83">
                  <c:v>4061.1639389179618</c:v>
                </c:pt>
                <c:pt idx="84">
                  <c:v>3661.6387870383332</c:v>
                </c:pt>
                <c:pt idx="85">
                  <c:v>3263.726074714039</c:v>
                </c:pt>
                <c:pt idx="86">
                  <c:v>2203.881391467432</c:v>
                </c:pt>
                <c:pt idx="87">
                  <c:v>1806.6535918093723</c:v>
                </c:pt>
                <c:pt idx="88">
                  <c:v>2079.4902920526947</c:v>
                </c:pt>
                <c:pt idx="89">
                  <c:v>1687.8556021500117</c:v>
                </c:pt>
                <c:pt idx="90">
                  <c:v>1297.748027998925</c:v>
                </c:pt>
                <c:pt idx="91">
                  <c:v>909.1508281897186</c:v>
                </c:pt>
                <c:pt idx="92">
                  <c:v>522.04736704308743</c:v>
                </c:pt>
                <c:pt idx="93">
                  <c:v>136.42111374279921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40.714546893046645</c:v>
                </c:pt>
                <c:pt idx="124">
                  <c:v>128.89902110125695</c:v>
                </c:pt>
                <c:pt idx="125">
                  <c:v>217.36271645677334</c:v>
                </c:pt>
                <c:pt idx="126">
                  <c:v>1631.1443561782144</c:v>
                </c:pt>
                <c:pt idx="127">
                  <c:v>1721.3896961255487</c:v>
                </c:pt>
                <c:pt idx="128">
                  <c:v>1811.9196236066164</c:v>
                </c:pt>
                <c:pt idx="129">
                  <c:v>1902.7349740113932</c:v>
                </c:pt>
                <c:pt idx="130">
                  <c:v>1993.8365851677227</c:v>
                </c:pt>
                <c:pt idx="131">
                  <c:v>2085.2252973484647</c:v>
                </c:pt>
                <c:pt idx="132">
                  <c:v>1183.9311704169086</c:v>
                </c:pt>
                <c:pt idx="133">
                  <c:v>1275.6483725849903</c:v>
                </c:pt>
                <c:pt idx="134">
                  <c:v>1781.4539431936355</c:v>
                </c:pt>
                <c:pt idx="135">
                  <c:v>1874.9580576669468</c:v>
                </c:pt>
                <c:pt idx="136">
                  <c:v>1968.7569695259299</c:v>
                </c:pt>
                <c:pt idx="137">
                  <c:v>2414.8842652574313</c:v>
                </c:pt>
                <c:pt idx="138">
                  <c:v>2510.3021325512891</c:v>
                </c:pt>
                <c:pt idx="139">
                  <c:v>2606.0203955717952</c:v>
                </c:pt>
                <c:pt idx="140">
                  <c:v>2702.0399359965668</c:v>
                </c:pt>
                <c:pt idx="141">
                  <c:v>2964.229505178002</c:v>
                </c:pt>
                <c:pt idx="142">
                  <c:v>3060.8957227101564</c:v>
                </c:pt>
                <c:pt idx="143">
                  <c:v>3157.8658885138138</c:v>
                </c:pt>
                <c:pt idx="144">
                  <c:v>2592.0289477012702</c:v>
                </c:pt>
                <c:pt idx="145">
                  <c:v>2568.9272906251281</c:v>
                </c:pt>
                <c:pt idx="146">
                  <c:v>3041.5645411309633</c:v>
                </c:pt>
                <c:pt idx="147">
                  <c:v>3018.5950552169052</c:v>
                </c:pt>
                <c:pt idx="148">
                  <c:v>221.54728060624257</c:v>
                </c:pt>
                <c:pt idx="149">
                  <c:v>199.74194944400006</c:v>
                </c:pt>
                <c:pt idx="150">
                  <c:v>177.94027558146263</c:v>
                </c:pt>
                <c:pt idx="151">
                  <c:v>156.1422561376894</c:v>
                </c:pt>
                <c:pt idx="152">
                  <c:v>134.34788823260533</c:v>
                </c:pt>
                <c:pt idx="153">
                  <c:v>112.55716898698665</c:v>
                </c:pt>
                <c:pt idx="154">
                  <c:v>90.770095522479096</c:v>
                </c:pt>
                <c:pt idx="155">
                  <c:v>1537.1822760484647</c:v>
                </c:pt>
                <c:pt idx="156">
                  <c:v>1072.7286920525476</c:v>
                </c:pt>
                <c:pt idx="157">
                  <c:v>1181.1461910542603</c:v>
                </c:pt>
                <c:pt idx="158">
                  <c:v>1290.1020527985747</c:v>
                </c:pt>
                <c:pt idx="159">
                  <c:v>1399.5985926495596</c:v>
                </c:pt>
                <c:pt idx="160">
                  <c:v>#N/A</c:v>
                </c:pt>
                <c:pt idx="161">
                  <c:v>#N/A</c:v>
                </c:pt>
                <c:pt idx="162">
                  <c:v>7.6233653185554431</c:v>
                </c:pt>
                <c:pt idx="163">
                  <c:v>2940.6975128746053</c:v>
                </c:pt>
                <c:pt idx="164">
                  <c:v>1674.331724804666</c:v>
                </c:pt>
                <c:pt idx="165">
                  <c:v>1759.3995059953813</c:v>
                </c:pt>
                <c:pt idx="166">
                  <c:v>1844.8170853529336</c:v>
                </c:pt>
                <c:pt idx="167">
                  <c:v>1930.5856840702909</c:v>
                </c:pt>
                <c:pt idx="168">
                  <c:v>2016.7065274570668</c:v>
                </c:pt>
                <c:pt idx="169">
                  <c:v>2103.1808449532764</c:v>
                </c:pt>
                <c:pt idx="170">
                  <c:v>272.77136473527935</c:v>
                </c:pt>
                <c:pt idx="171">
                  <c:v>386.58464793619351</c:v>
                </c:pt>
                <c:pt idx="172">
                  <c:v>500.77730874777626</c:v>
                </c:pt>
                <c:pt idx="173">
                  <c:v>615.35061176207091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272.84355252504611</c:v>
                </c:pt>
                <c:pt idx="181">
                  <c:v>384.62480353619321</c:v>
                </c:pt>
                <c:pt idx="182">
                  <c:v>496.77865871738322</c:v>
                </c:pt>
                <c:pt idx="183">
                  <c:v>609.3063600825044</c:v>
                </c:pt>
                <c:pt idx="184">
                  <c:v>892.12785830853682</c:v>
                </c:pt>
                <c:pt idx="185">
                  <c:v>1005.9733903389642</c:v>
                </c:pt>
                <c:pt idx="186">
                  <c:v>2450.6596775089347</c:v>
                </c:pt>
                <c:pt idx="187">
                  <c:v>4608.4363748319884</c:v>
                </c:pt>
                <c:pt idx="188">
                  <c:v>4581.8049750768369</c:v>
                </c:pt>
                <c:pt idx="189">
                  <c:v>4555.1513824885551</c:v>
                </c:pt>
                <c:pt idx="190">
                  <c:v>4528.4755785731177</c:v>
                </c:pt>
                <c:pt idx="191">
                  <c:v>4501.7775448210814</c:v>
                </c:pt>
                <c:pt idx="192">
                  <c:v>3540.7071576931994</c:v>
                </c:pt>
                <c:pt idx="193">
                  <c:v>3513.4297576976387</c:v>
                </c:pt>
                <c:pt idx="194">
                  <c:v>3486.1296265354104</c:v>
                </c:pt>
                <c:pt idx="195">
                  <c:v>3458.8067452638861</c:v>
                </c:pt>
                <c:pt idx="196">
                  <c:v>3431.4610949246344</c:v>
                </c:pt>
                <c:pt idx="197">
                  <c:v>3404.0926565434347</c:v>
                </c:pt>
                <c:pt idx="198">
                  <c:v>3376.7014111302487</c:v>
                </c:pt>
                <c:pt idx="199">
                  <c:v>3349.2873396792202</c:v>
                </c:pt>
                <c:pt idx="200">
                  <c:v>3321.8504231686456</c:v>
                </c:pt>
                <c:pt idx="201">
                  <c:v>3294.3906425609821</c:v>
                </c:pt>
                <c:pt idx="202">
                  <c:v>3266.9079788028102</c:v>
                </c:pt>
                <c:pt idx="203">
                  <c:v>3239.402412824842</c:v>
                </c:pt>
                <c:pt idx="204">
                  <c:v>3211.8739255418914</c:v>
                </c:pt>
                <c:pt idx="205">
                  <c:v>3184.3224978528669</c:v>
                </c:pt>
                <c:pt idx="206">
                  <c:v>3156.7481106407722</c:v>
                </c:pt>
                <c:pt idx="207">
                  <c:v>3129.150744772669</c:v>
                </c:pt>
                <c:pt idx="208">
                  <c:v>3101.5303810996702</c:v>
                </c:pt>
                <c:pt idx="209">
                  <c:v>3073.8870004569471</c:v>
                </c:pt>
                <c:pt idx="210">
                  <c:v>3076.448572957328</c:v>
                </c:pt>
                <c:pt idx="211">
                  <c:v>4350.704671334679</c:v>
                </c:pt>
                <c:pt idx="212">
                  <c:v>4354.3302585607889</c:v>
                </c:pt>
                <c:pt idx="213">
                  <c:v>4357.9588671095917</c:v>
                </c:pt>
                <c:pt idx="214">
                  <c:v>4361.5904994988523</c:v>
                </c:pt>
                <c:pt idx="215">
                  <c:v>4365.2251582484314</c:v>
                </c:pt>
                <c:pt idx="216">
                  <c:v>4368.8628458803068</c:v>
                </c:pt>
                <c:pt idx="217">
                  <c:v>4372.5035649185374</c:v>
                </c:pt>
                <c:pt idx="218">
                  <c:v>4376.1473178892993</c:v>
                </c:pt>
                <c:pt idx="219">
                  <c:v>4379.7941073208713</c:v>
                </c:pt>
                <c:pt idx="220">
                  <c:v>4383.4439357436349</c:v>
                </c:pt>
                <c:pt idx="221">
                  <c:v>4387.0968056900892</c:v>
                </c:pt>
                <c:pt idx="222">
                  <c:v>4390.7527196948358</c:v>
                </c:pt>
                <c:pt idx="223">
                  <c:v>4394.4116802945864</c:v>
                </c:pt>
                <c:pt idx="224">
                  <c:v>4398.0736900281699</c:v>
                </c:pt>
                <c:pt idx="225">
                  <c:v>4401.7387514365255</c:v>
                </c:pt>
                <c:pt idx="226">
                  <c:v>4405.4068670627239</c:v>
                </c:pt>
                <c:pt idx="227">
                  <c:v>4409.0780394519461</c:v>
                </c:pt>
                <c:pt idx="228">
                  <c:v>4412.7522711514903</c:v>
                </c:pt>
                <c:pt idx="229">
                  <c:v>4416.4295647107792</c:v>
                </c:pt>
                <c:pt idx="230">
                  <c:v>4420.1099226813749</c:v>
                </c:pt>
                <c:pt idx="231">
                  <c:v>4423.7933476169419</c:v>
                </c:pt>
                <c:pt idx="232">
                  <c:v>4427.4798420732914</c:v>
                </c:pt>
                <c:pt idx="233">
                  <c:v>4431.1694086083517</c:v>
                </c:pt>
                <c:pt idx="234">
                  <c:v>4434.8620497821903</c:v>
                </c:pt>
                <c:pt idx="235">
                  <c:v>4438.5577681570066</c:v>
                </c:pt>
                <c:pt idx="236">
                  <c:v>4442.2565662971392</c:v>
                </c:pt>
                <c:pt idx="237">
                  <c:v>4445.9584467690584</c:v>
                </c:pt>
                <c:pt idx="238">
                  <c:v>4449.6634121413663</c:v>
                </c:pt>
                <c:pt idx="239">
                  <c:v>4453.3714649848189</c:v>
                </c:pt>
              </c:numCache>
            </c:numRef>
          </c:val>
        </c:ser>
        <c:ser>
          <c:idx val="3"/>
          <c:order val="3"/>
          <c:tx>
            <c:strRef>
              <c:f>Calc!$DP$10</c:f>
              <c:strCache>
                <c:ptCount val="1"/>
                <c:pt idx="0">
                  <c:v>Losing Accts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  <a:ln w="38100">
              <a:solidFill>
                <a:srgbClr val="FF0000"/>
              </a:solidFill>
              <a:prstDash val="sysDash"/>
            </a:ln>
          </c:spP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Calc!$DL$11:$DL$251</c:f>
              <c:numCache>
                <c:formatCode>#,##0_);[Red]\(#,##0\)</c:formatCode>
                <c:ptCount val="2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928.75447800000256</c:v>
                </c:pt>
                <c:pt idx="16">
                  <c:v>793.86225039000419</c:v>
                </c:pt>
                <c:pt idx="17">
                  <c:v>658.29556164195674</c:v>
                </c:pt>
                <c:pt idx="18">
                  <c:v>801.12303945016902</c:v>
                </c:pt>
                <c:pt idx="19">
                  <c:v>664.1972946474234</c:v>
                </c:pt>
                <c:pt idx="20">
                  <c:v>949.38100112065877</c:v>
                </c:pt>
                <c:pt idx="21">
                  <c:v>811.08257572626462</c:v>
                </c:pt>
                <c:pt idx="22">
                  <c:v>672.09265820489964</c:v>
                </c:pt>
                <c:pt idx="23">
                  <c:v>532.40779109592768</c:v>
                </c:pt>
                <c:pt idx="24">
                  <c:v>532.40779109592768</c:v>
                </c:pt>
                <c:pt idx="25">
                  <c:v>1093.9409568740084</c:v>
                </c:pt>
                <c:pt idx="26">
                  <c:v>1093.9409568740084</c:v>
                </c:pt>
                <c:pt idx="27">
                  <c:v>1666.1222784740094</c:v>
                </c:pt>
                <c:pt idx="28">
                  <c:v>1666.1222784740094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92.063893157464918</c:v>
                </c:pt>
                <c:pt idx="42">
                  <c:v>92.063893157464918</c:v>
                </c:pt>
                <c:pt idx="43">
                  <c:v>426.55102337356584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283.18358107022505</c:v>
                </c:pt>
                <c:pt idx="49">
                  <c:v>330.59069714422731</c:v>
                </c:pt>
                <c:pt idx="50">
                  <c:v>378.07682507835125</c:v>
                </c:pt>
                <c:pt idx="51">
                  <c:v>425.64209655903323</c:v>
                </c:pt>
                <c:pt idx="52">
                  <c:v>332.48121317553523</c:v>
                </c:pt>
                <c:pt idx="53">
                  <c:v>2101.1309673669239</c:v>
                </c:pt>
                <c:pt idx="54">
                  <c:v>2126.4668194177648</c:v>
                </c:pt>
                <c:pt idx="55">
                  <c:v>1727.2954122739538</c:v>
                </c:pt>
                <c:pt idx="56">
                  <c:v>1752.6735083392232</c:v>
                </c:pt>
                <c:pt idx="57">
                  <c:v>1778.0727528178795</c:v>
                </c:pt>
                <c:pt idx="58">
                  <c:v>4245.2388519479719</c:v>
                </c:pt>
                <c:pt idx="59">
                  <c:v>4576.2339923748841</c:v>
                </c:pt>
                <c:pt idx="60">
                  <c:v>4576.2339923748841</c:v>
                </c:pt>
                <c:pt idx="61">
                  <c:v>4576.2339923748841</c:v>
                </c:pt>
                <c:pt idx="62">
                  <c:v>4576.2339923748841</c:v>
                </c:pt>
                <c:pt idx="63">
                  <c:v>4576.2339923748841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304.73355133204313</c:v>
                </c:pt>
                <c:pt idx="95">
                  <c:v>658.03191747477103</c:v>
                </c:pt>
                <c:pt idx="96">
                  <c:v>1008.5368299574766</c:v>
                </c:pt>
                <c:pt idx="97">
                  <c:v>1356.274451832076</c:v>
                </c:pt>
                <c:pt idx="98">
                  <c:v>1701.2707070180113</c:v>
                </c:pt>
                <c:pt idx="99">
                  <c:v>587.55615614068665</c:v>
                </c:pt>
                <c:pt idx="100">
                  <c:v>813.70021719369834</c:v>
                </c:pt>
                <c:pt idx="101">
                  <c:v>1038.9059895704704</c:v>
                </c:pt>
                <c:pt idx="102">
                  <c:v>1263.1789139908942</c:v>
                </c:pt>
                <c:pt idx="103">
                  <c:v>1486.5244021522012</c:v>
                </c:pt>
                <c:pt idx="104">
                  <c:v>1708.9478368867276</c:v>
                </c:pt>
                <c:pt idx="105">
                  <c:v>1930.4545723188385</c:v>
                </c:pt>
                <c:pt idx="106">
                  <c:v>2809.7213963251634</c:v>
                </c:pt>
                <c:pt idx="107">
                  <c:v>2994.8742284950313</c:v>
                </c:pt>
                <c:pt idx="108">
                  <c:v>3179.0742425297467</c:v>
                </c:pt>
                <c:pt idx="109">
                  <c:v>3362.3266120508015</c:v>
                </c:pt>
                <c:pt idx="110">
                  <c:v>3544.6364826590325</c:v>
                </c:pt>
                <c:pt idx="111">
                  <c:v>1247.727981470638</c:v>
                </c:pt>
                <c:pt idx="112">
                  <c:v>1889.5195183522483</c:v>
                </c:pt>
                <c:pt idx="113">
                  <c:v>1897.7530095008296</c:v>
                </c:pt>
                <c:pt idx="114">
                  <c:v>1905.9885590222002</c:v>
                </c:pt>
                <c:pt idx="115">
                  <c:v>1914.226167430952</c:v>
                </c:pt>
                <c:pt idx="116">
                  <c:v>1922.4658352418082</c:v>
                </c:pt>
                <c:pt idx="117">
                  <c:v>1930.7075629696155</c:v>
                </c:pt>
                <c:pt idx="118">
                  <c:v>1938.9513511293517</c:v>
                </c:pt>
                <c:pt idx="119">
                  <c:v>1947.1972002361326</c:v>
                </c:pt>
                <c:pt idx="120">
                  <c:v>1955.4451108051908</c:v>
                </c:pt>
                <c:pt idx="121">
                  <c:v>1963.6950833518895</c:v>
                </c:pt>
                <c:pt idx="122">
                  <c:v>47.191523681198305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211.22477943934064</c:v>
                </c:pt>
                <c:pt idx="161">
                  <c:v>102.07395084157179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999.77014527985739</c:v>
                </c:pt>
                <c:pt idx="175">
                  <c:v>890.19866711232316</c:v>
                </c:pt>
                <c:pt idx="176">
                  <c:v>780.26195068423112</c:v>
                </c:pt>
                <c:pt idx="177">
                  <c:v>669.95877853471029</c:v>
                </c:pt>
                <c:pt idx="178">
                  <c:v>559.28792914469523</c:v>
                </c:pt>
                <c:pt idx="179">
                  <c:v>448.2481769233782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96672"/>
        <c:axId val="58398208"/>
      </c:areaChart>
      <c:barChart>
        <c:barDir val="col"/>
        <c:grouping val="clustered"/>
        <c:varyColors val="0"/>
        <c:ser>
          <c:idx val="5"/>
          <c:order val="5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15000"/>
              </a:srgbClr>
            </a:solidFill>
          </c:spPr>
          <c:invertIfNegative val="0"/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Inputs!$H$11:$H$250</c:f>
              <c:numCache>
                <c:formatCode>General</c:formatCode>
                <c:ptCount val="240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8406400"/>
        <c:axId val="58400128"/>
      </c:barChart>
      <c:lineChart>
        <c:grouping val="standard"/>
        <c:varyColors val="0"/>
        <c:ser>
          <c:idx val="0"/>
          <c:order val="0"/>
          <c:tx>
            <c:strRef>
              <c:f>Calc!$DM$10</c:f>
              <c:strCache>
                <c:ptCount val="1"/>
                <c:pt idx="0">
                  <c:v>New Business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Calc!$DM$11:$DM$251</c:f>
              <c:numCache>
                <c:formatCode>#,##0_);[Red]\(#,##0\)</c:formatCode>
                <c:ptCount val="241"/>
                <c:pt idx="0">
                  <c:v>29680</c:v>
                </c:pt>
                <c:pt idx="1">
                  <c:v>29680</c:v>
                </c:pt>
                <c:pt idx="2">
                  <c:v>29680</c:v>
                </c:pt>
                <c:pt idx="3">
                  <c:v>29976.799999999999</c:v>
                </c:pt>
                <c:pt idx="4">
                  <c:v>29976.799999999999</c:v>
                </c:pt>
                <c:pt idx="5">
                  <c:v>29976.799999999999</c:v>
                </c:pt>
                <c:pt idx="6">
                  <c:v>29976.799999999999</c:v>
                </c:pt>
                <c:pt idx="7">
                  <c:v>29976.799999999999</c:v>
                </c:pt>
                <c:pt idx="8">
                  <c:v>29976.799999999999</c:v>
                </c:pt>
                <c:pt idx="9">
                  <c:v>29976.799999999999</c:v>
                </c:pt>
                <c:pt idx="10">
                  <c:v>29976.799999999999</c:v>
                </c:pt>
                <c:pt idx="11">
                  <c:v>29976.799999999999</c:v>
                </c:pt>
                <c:pt idx="12">
                  <c:v>29826.915999999997</c:v>
                </c:pt>
                <c:pt idx="13">
                  <c:v>29826.915999999997</c:v>
                </c:pt>
                <c:pt idx="14">
                  <c:v>29826.915999999997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29991.486384207328</c:v>
                </c:pt>
                <c:pt idx="30">
                  <c:v>29991.486384207328</c:v>
                </c:pt>
                <c:pt idx="31">
                  <c:v>29991.486384207328</c:v>
                </c:pt>
                <c:pt idx="32">
                  <c:v>29991.486384207328</c:v>
                </c:pt>
                <c:pt idx="33">
                  <c:v>31041.188407654583</c:v>
                </c:pt>
                <c:pt idx="34">
                  <c:v>31041.188407654583</c:v>
                </c:pt>
                <c:pt idx="35">
                  <c:v>31041.188407654583</c:v>
                </c:pt>
                <c:pt idx="36">
                  <c:v>31041.188407654583</c:v>
                </c:pt>
                <c:pt idx="37">
                  <c:v>31041.188407654583</c:v>
                </c:pt>
                <c:pt idx="38">
                  <c:v>31041.188407654583</c:v>
                </c:pt>
                <c:pt idx="39">
                  <c:v>31041.188407654583</c:v>
                </c:pt>
                <c:pt idx="40">
                  <c:v>31041.188407654583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29032.047487969139</c:v>
                </c:pt>
                <c:pt idx="45">
                  <c:v>29032.047487969139</c:v>
                </c:pt>
                <c:pt idx="46">
                  <c:v>29032.047487969139</c:v>
                </c:pt>
                <c:pt idx="47">
                  <c:v>29032.047487969139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37061.390590186224</c:v>
                </c:pt>
                <c:pt idx="65">
                  <c:v>37061.390590186224</c:v>
                </c:pt>
                <c:pt idx="66">
                  <c:v>37061.390590186224</c:v>
                </c:pt>
                <c:pt idx="67">
                  <c:v>37061.390590186224</c:v>
                </c:pt>
                <c:pt idx="68">
                  <c:v>37061.390590186224</c:v>
                </c:pt>
                <c:pt idx="69">
                  <c:v>37061.390590186224</c:v>
                </c:pt>
                <c:pt idx="70">
                  <c:v>37061.390590186224</c:v>
                </c:pt>
                <c:pt idx="71">
                  <c:v>38358.539260842736</c:v>
                </c:pt>
                <c:pt idx="72">
                  <c:v>38246.660187998612</c:v>
                </c:pt>
                <c:pt idx="73">
                  <c:v>38135.10742911695</c:v>
                </c:pt>
                <c:pt idx="74">
                  <c:v>38023.880032448695</c:v>
                </c:pt>
                <c:pt idx="75">
                  <c:v>37912.977049020716</c:v>
                </c:pt>
                <c:pt idx="76">
                  <c:v>37802.397532627736</c:v>
                </c:pt>
                <c:pt idx="77">
                  <c:v>37692.140539824235</c:v>
                </c:pt>
                <c:pt idx="78">
                  <c:v>37582.205129916416</c:v>
                </c:pt>
                <c:pt idx="79">
                  <c:v>37472.590364954158</c:v>
                </c:pt>
                <c:pt idx="80">
                  <c:v>37363.295309723042</c:v>
                </c:pt>
                <c:pt idx="81">
                  <c:v>37254.319031736348</c:v>
                </c:pt>
                <c:pt idx="82">
                  <c:v>37145.660601227115</c:v>
                </c:pt>
                <c:pt idx="83">
                  <c:v>36867.068146717917</c:v>
                </c:pt>
                <c:pt idx="84">
                  <c:v>36590.565135617537</c:v>
                </c:pt>
                <c:pt idx="85">
                  <c:v>36316.135897100408</c:v>
                </c:pt>
                <c:pt idx="86">
                  <c:v>36043.764877872156</c:v>
                </c:pt>
                <c:pt idx="87">
                  <c:v>35773.436641288114</c:v>
                </c:pt>
                <c:pt idx="88">
                  <c:v>35505.135866478457</c:v>
                </c:pt>
                <c:pt idx="89">
                  <c:v>35238.847347479867</c:v>
                </c:pt>
                <c:pt idx="90">
                  <c:v>34974.555992373767</c:v>
                </c:pt>
                <c:pt idx="91">
                  <c:v>34712.246822430963</c:v>
                </c:pt>
                <c:pt idx="92">
                  <c:v>34451.904971262731</c:v>
                </c:pt>
                <c:pt idx="93">
                  <c:v>34193.515683978265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33065.360839309484</c:v>
                </c:pt>
                <c:pt idx="124">
                  <c:v>33161.801475090804</c:v>
                </c:pt>
                <c:pt idx="125">
                  <c:v>33258.52339605982</c:v>
                </c:pt>
                <c:pt idx="126">
                  <c:v>33689.082696857979</c:v>
                </c:pt>
                <c:pt idx="127">
                  <c:v>33787.342521390485</c:v>
                </c:pt>
                <c:pt idx="128">
                  <c:v>33885.888937077871</c:v>
                </c:pt>
                <c:pt idx="129">
                  <c:v>33984.722779811018</c:v>
                </c:pt>
                <c:pt idx="130">
                  <c:v>34083.8448879188</c:v>
                </c:pt>
                <c:pt idx="131">
                  <c:v>34183.256102175234</c:v>
                </c:pt>
                <c:pt idx="132">
                  <c:v>34282.957265806581</c:v>
                </c:pt>
                <c:pt idx="133">
                  <c:v>34382.949224498516</c:v>
                </c:pt>
                <c:pt idx="134">
                  <c:v>34897.031620320144</c:v>
                </c:pt>
                <c:pt idx="135">
                  <c:v>34998.814629212742</c:v>
                </c:pt>
                <c:pt idx="136">
                  <c:v>35100.894505214615</c:v>
                </c:pt>
                <c:pt idx="137">
                  <c:v>35555.30483533004</c:v>
                </c:pt>
                <c:pt idx="138">
                  <c:v>35659.007807766422</c:v>
                </c:pt>
                <c:pt idx="139">
                  <c:v>35763.013247205738</c:v>
                </c:pt>
                <c:pt idx="140">
                  <c:v>35867.322035843419</c:v>
                </c:pt>
                <c:pt idx="141">
                  <c:v>35971.935058447962</c:v>
                </c:pt>
                <c:pt idx="142">
                  <c:v>36076.853202368438</c:v>
                </c:pt>
                <c:pt idx="143">
                  <c:v>36182.07735754201</c:v>
                </c:pt>
                <c:pt idx="144">
                  <c:v>35624.496469596728</c:v>
                </c:pt>
                <c:pt idx="145">
                  <c:v>35609.652929401062</c:v>
                </c:pt>
                <c:pt idx="146">
                  <c:v>35594.81557401381</c:v>
                </c:pt>
                <c:pt idx="147">
                  <c:v>35579.984400857975</c:v>
                </c:pt>
                <c:pt idx="148">
                  <c:v>32791.076973583724</c:v>
                </c:pt>
                <c:pt idx="149">
                  <c:v>32777.414024844729</c:v>
                </c:pt>
                <c:pt idx="150">
                  <c:v>32763.756769001044</c:v>
                </c:pt>
                <c:pt idx="151">
                  <c:v>32750.105203680629</c:v>
                </c:pt>
                <c:pt idx="152">
                  <c:v>32736.459326512431</c:v>
                </c:pt>
                <c:pt idx="153">
                  <c:v>32722.819135126385</c:v>
                </c:pt>
                <c:pt idx="154">
                  <c:v>32709.184627153416</c:v>
                </c:pt>
                <c:pt idx="155">
                  <c:v>32695.555800225437</c:v>
                </c:pt>
                <c:pt idx="156">
                  <c:v>32257.067527499665</c:v>
                </c:pt>
                <c:pt idx="157">
                  <c:v>32391.471975530912</c:v>
                </c:pt>
                <c:pt idx="158">
                  <c:v>32526.436442095623</c:v>
                </c:pt>
                <c:pt idx="159">
                  <c:v>32661.963260604352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33071.941307981615</c:v>
                </c:pt>
                <c:pt idx="163">
                  <c:v>36032.569053823216</c:v>
                </c:pt>
                <c:pt idx="164">
                  <c:v>33469.001901348085</c:v>
                </c:pt>
                <c:pt idx="165">
                  <c:v>33580.565241019249</c:v>
                </c:pt>
                <c:pt idx="166">
                  <c:v>33692.500458489318</c:v>
                </c:pt>
                <c:pt idx="167">
                  <c:v>33804.808793350952</c:v>
                </c:pt>
                <c:pt idx="168">
                  <c:v>33917.491489328793</c:v>
                </c:pt>
                <c:pt idx="169">
                  <c:v>34030.549794293227</c:v>
                </c:pt>
                <c:pt idx="170">
                  <c:v>34143.984960274211</c:v>
                </c:pt>
                <c:pt idx="171">
                  <c:v>34257.798243475125</c:v>
                </c:pt>
                <c:pt idx="172">
                  <c:v>34371.990904286708</c:v>
                </c:pt>
                <c:pt idx="173">
                  <c:v>34486.564207301002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33534.375303344277</c:v>
                </c:pt>
                <c:pt idx="181">
                  <c:v>33646.156554355424</c:v>
                </c:pt>
                <c:pt idx="182">
                  <c:v>33758.310409536614</c:v>
                </c:pt>
                <c:pt idx="183">
                  <c:v>33870.838110901735</c:v>
                </c:pt>
                <c:pt idx="184">
                  <c:v>34153.659609127768</c:v>
                </c:pt>
                <c:pt idx="185">
                  <c:v>34267.505141158195</c:v>
                </c:pt>
                <c:pt idx="186">
                  <c:v>34381.730158295395</c:v>
                </c:pt>
                <c:pt idx="187">
                  <c:v>36566.1160810191</c:v>
                </c:pt>
                <c:pt idx="188">
                  <c:v>36566.1160810191</c:v>
                </c:pt>
                <c:pt idx="189">
                  <c:v>36566.1160810191</c:v>
                </c:pt>
                <c:pt idx="190">
                  <c:v>36566.1160810191</c:v>
                </c:pt>
                <c:pt idx="191">
                  <c:v>36566.1160810191</c:v>
                </c:pt>
                <c:pt idx="192">
                  <c:v>36273.587152370943</c:v>
                </c:pt>
                <c:pt idx="193">
                  <c:v>36273.587152370943</c:v>
                </c:pt>
                <c:pt idx="194">
                  <c:v>36273.587152370943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96672"/>
        <c:axId val="58398208"/>
      </c:lineChart>
      <c:lineChart>
        <c:grouping val="standard"/>
        <c:varyColors val="0"/>
        <c:ser>
          <c:idx val="4"/>
          <c:order val="4"/>
          <c:tx>
            <c:strRef>
              <c:f>Calc!$BB$10</c:f>
              <c:strCache>
                <c:ptCount val="1"/>
                <c:pt idx="0">
                  <c:v>Accounts</c:v>
                </c:pt>
              </c:strCache>
            </c:strRef>
          </c:tx>
          <c:spPr>
            <a:ln w="22225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Inputs!$A$11:$A$250</c:f>
              <c:numCache>
                <c:formatCode>[$-409]mmm\-yy;@</c:formatCode>
                <c:ptCount val="24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</c:numCache>
            </c:numRef>
          </c:cat>
          <c:val>
            <c:numRef>
              <c:f>Calc!$BB$11:$BB$250</c:f>
              <c:numCache>
                <c:formatCode>#,##0_);[Red]\(#,##0\)</c:formatCode>
                <c:ptCount val="240"/>
                <c:pt idx="0">
                  <c:v>1800000</c:v>
                </c:pt>
                <c:pt idx="1">
                  <c:v>1796416</c:v>
                </c:pt>
                <c:pt idx="2">
                  <c:v>1793781</c:v>
                </c:pt>
                <c:pt idx="3">
                  <c:v>1796477</c:v>
                </c:pt>
                <c:pt idx="4">
                  <c:v>1800504</c:v>
                </c:pt>
                <c:pt idx="5">
                  <c:v>1807869</c:v>
                </c:pt>
                <c:pt idx="6">
                  <c:v>1815443</c:v>
                </c:pt>
                <c:pt idx="7">
                  <c:v>1822146</c:v>
                </c:pt>
                <c:pt idx="8">
                  <c:v>1824265</c:v>
                </c:pt>
                <c:pt idx="9">
                  <c:v>1820560</c:v>
                </c:pt>
                <c:pt idx="10">
                  <c:v>1816942</c:v>
                </c:pt>
                <c:pt idx="11">
                  <c:v>1815948</c:v>
                </c:pt>
                <c:pt idx="12">
                  <c:v>1810448</c:v>
                </c:pt>
                <c:pt idx="13">
                  <c:v>1806833</c:v>
                </c:pt>
                <c:pt idx="14">
                  <c:v>1805281</c:v>
                </c:pt>
                <c:pt idx="15">
                  <c:v>1805979</c:v>
                </c:pt>
                <c:pt idx="16">
                  <c:v>1807821</c:v>
                </c:pt>
                <c:pt idx="17">
                  <c:v>1812918</c:v>
                </c:pt>
                <c:pt idx="18">
                  <c:v>1818330</c:v>
                </c:pt>
                <c:pt idx="19">
                  <c:v>1823076</c:v>
                </c:pt>
                <c:pt idx="20">
                  <c:v>1823165</c:v>
                </c:pt>
                <c:pt idx="21">
                  <c:v>1817826</c:v>
                </c:pt>
                <c:pt idx="22">
                  <c:v>1813438</c:v>
                </c:pt>
                <c:pt idx="23">
                  <c:v>1810763</c:v>
                </c:pt>
                <c:pt idx="24">
                  <c:v>1804578</c:v>
                </c:pt>
                <c:pt idx="25">
                  <c:v>1799046</c:v>
                </c:pt>
                <c:pt idx="26">
                  <c:v>1794876</c:v>
                </c:pt>
                <c:pt idx="27">
                  <c:v>1794833</c:v>
                </c:pt>
                <c:pt idx="28">
                  <c:v>1796076</c:v>
                </c:pt>
                <c:pt idx="29">
                  <c:v>1803173</c:v>
                </c:pt>
                <c:pt idx="30">
                  <c:v>1810379</c:v>
                </c:pt>
                <c:pt idx="31">
                  <c:v>1817902</c:v>
                </c:pt>
                <c:pt idx="32">
                  <c:v>1820137</c:v>
                </c:pt>
                <c:pt idx="33">
                  <c:v>1816389</c:v>
                </c:pt>
                <c:pt idx="34">
                  <c:v>1814218</c:v>
                </c:pt>
                <c:pt idx="35">
                  <c:v>1814219</c:v>
                </c:pt>
                <c:pt idx="36">
                  <c:v>1809975</c:v>
                </c:pt>
                <c:pt idx="37">
                  <c:v>1807483</c:v>
                </c:pt>
                <c:pt idx="38">
                  <c:v>1805976</c:v>
                </c:pt>
                <c:pt idx="39">
                  <c:v>1809924</c:v>
                </c:pt>
                <c:pt idx="40">
                  <c:v>1815202</c:v>
                </c:pt>
                <c:pt idx="41">
                  <c:v>1821301</c:v>
                </c:pt>
                <c:pt idx="42">
                  <c:v>1827748</c:v>
                </c:pt>
                <c:pt idx="43">
                  <c:v>1832726</c:v>
                </c:pt>
                <c:pt idx="44">
                  <c:v>1834730</c:v>
                </c:pt>
                <c:pt idx="45">
                  <c:v>1830244</c:v>
                </c:pt>
                <c:pt idx="46">
                  <c:v>1827044</c:v>
                </c:pt>
                <c:pt idx="47">
                  <c:v>1825665</c:v>
                </c:pt>
                <c:pt idx="48">
                  <c:v>1819526</c:v>
                </c:pt>
                <c:pt idx="49">
                  <c:v>1815046</c:v>
                </c:pt>
                <c:pt idx="50">
                  <c:v>1811409</c:v>
                </c:pt>
                <c:pt idx="51">
                  <c:v>1812725</c:v>
                </c:pt>
                <c:pt idx="52">
                  <c:v>1815180</c:v>
                </c:pt>
                <c:pt idx="53">
                  <c:v>1819145</c:v>
                </c:pt>
                <c:pt idx="54">
                  <c:v>1823695</c:v>
                </c:pt>
                <c:pt idx="55">
                  <c:v>1827567</c:v>
                </c:pt>
                <c:pt idx="56">
                  <c:v>1826933</c:v>
                </c:pt>
                <c:pt idx="57">
                  <c:v>1820393</c:v>
                </c:pt>
                <c:pt idx="58">
                  <c:v>1812468</c:v>
                </c:pt>
                <c:pt idx="59">
                  <c:v>1806549</c:v>
                </c:pt>
                <c:pt idx="60">
                  <c:v>1796004</c:v>
                </c:pt>
                <c:pt idx="61">
                  <c:v>1787460</c:v>
                </c:pt>
                <c:pt idx="62">
                  <c:v>1779319</c:v>
                </c:pt>
                <c:pt idx="63">
                  <c:v>1776553</c:v>
                </c:pt>
                <c:pt idx="64">
                  <c:v>1787188</c:v>
                </c:pt>
                <c:pt idx="65">
                  <c:v>1801012</c:v>
                </c:pt>
                <c:pt idx="66">
                  <c:v>1817554</c:v>
                </c:pt>
                <c:pt idx="67">
                  <c:v>1833669</c:v>
                </c:pt>
                <c:pt idx="68">
                  <c:v>1843154</c:v>
                </c:pt>
                <c:pt idx="69">
                  <c:v>1845213</c:v>
                </c:pt>
                <c:pt idx="70">
                  <c:v>1848708</c:v>
                </c:pt>
                <c:pt idx="71">
                  <c:v>1856739</c:v>
                </c:pt>
                <c:pt idx="72">
                  <c:v>1859130</c:v>
                </c:pt>
                <c:pt idx="73">
                  <c:v>1862349</c:v>
                </c:pt>
                <c:pt idx="74">
                  <c:v>1866990</c:v>
                </c:pt>
                <c:pt idx="75">
                  <c:v>1877563</c:v>
                </c:pt>
                <c:pt idx="76">
                  <c:v>1887386</c:v>
                </c:pt>
                <c:pt idx="77">
                  <c:v>1900970</c:v>
                </c:pt>
                <c:pt idx="78">
                  <c:v>1914822</c:v>
                </c:pt>
                <c:pt idx="79">
                  <c:v>1927464</c:v>
                </c:pt>
                <c:pt idx="80">
                  <c:v>1933310</c:v>
                </c:pt>
                <c:pt idx="81">
                  <c:v>1931868</c:v>
                </c:pt>
                <c:pt idx="82">
                  <c:v>1931100</c:v>
                </c:pt>
                <c:pt idx="83">
                  <c:v>1933496</c:v>
                </c:pt>
                <c:pt idx="84">
                  <c:v>1929758</c:v>
                </c:pt>
                <c:pt idx="85">
                  <c:v>1927268</c:v>
                </c:pt>
                <c:pt idx="86">
                  <c:v>1925613</c:v>
                </c:pt>
                <c:pt idx="87">
                  <c:v>1929840</c:v>
                </c:pt>
                <c:pt idx="88">
                  <c:v>1935309</c:v>
                </c:pt>
                <c:pt idx="89">
                  <c:v>1944737</c:v>
                </c:pt>
                <c:pt idx="90">
                  <c:v>1954138</c:v>
                </c:pt>
                <c:pt idx="91">
                  <c:v>1961752</c:v>
                </c:pt>
                <c:pt idx="92">
                  <c:v>1963850</c:v>
                </c:pt>
                <c:pt idx="93">
                  <c:v>1957949</c:v>
                </c:pt>
                <c:pt idx="94">
                  <c:v>1953212</c:v>
                </c:pt>
                <c:pt idx="95">
                  <c:v>1951082</c:v>
                </c:pt>
                <c:pt idx="96">
                  <c:v>1942762</c:v>
                </c:pt>
                <c:pt idx="97">
                  <c:v>1936405</c:v>
                </c:pt>
                <c:pt idx="98">
                  <c:v>1931253</c:v>
                </c:pt>
                <c:pt idx="99">
                  <c:v>1932494</c:v>
                </c:pt>
                <c:pt idx="100">
                  <c:v>1935141</c:v>
                </c:pt>
                <c:pt idx="101">
                  <c:v>1942007</c:v>
                </c:pt>
                <c:pt idx="102">
                  <c:v>1948230</c:v>
                </c:pt>
                <c:pt idx="103">
                  <c:v>1953608</c:v>
                </c:pt>
                <c:pt idx="104">
                  <c:v>1953208</c:v>
                </c:pt>
                <c:pt idx="105">
                  <c:v>1945881</c:v>
                </c:pt>
                <c:pt idx="106">
                  <c:v>1938845</c:v>
                </c:pt>
                <c:pt idx="107">
                  <c:v>1933913</c:v>
                </c:pt>
                <c:pt idx="108">
                  <c:v>1923492</c:v>
                </c:pt>
                <c:pt idx="109">
                  <c:v>1915621</c:v>
                </c:pt>
                <c:pt idx="110">
                  <c:v>1908081</c:v>
                </c:pt>
                <c:pt idx="111">
                  <c:v>1908584</c:v>
                </c:pt>
                <c:pt idx="112">
                  <c:v>1910219</c:v>
                </c:pt>
                <c:pt idx="113">
                  <c:v>1915394</c:v>
                </c:pt>
                <c:pt idx="114">
                  <c:v>1920147</c:v>
                </c:pt>
                <c:pt idx="115">
                  <c:v>1924233</c:v>
                </c:pt>
                <c:pt idx="116">
                  <c:v>1924032</c:v>
                </c:pt>
                <c:pt idx="117">
                  <c:v>1916505</c:v>
                </c:pt>
                <c:pt idx="118">
                  <c:v>1909915</c:v>
                </c:pt>
                <c:pt idx="119">
                  <c:v>1906695</c:v>
                </c:pt>
                <c:pt idx="120">
                  <c:v>1898251</c:v>
                </c:pt>
                <c:pt idx="121">
                  <c:v>1891628</c:v>
                </c:pt>
                <c:pt idx="122">
                  <c:v>1888471</c:v>
                </c:pt>
                <c:pt idx="123">
                  <c:v>1891223</c:v>
                </c:pt>
                <c:pt idx="124">
                  <c:v>1894991</c:v>
                </c:pt>
                <c:pt idx="125">
                  <c:v>1902197</c:v>
                </c:pt>
                <c:pt idx="126">
                  <c:v>1911817</c:v>
                </c:pt>
                <c:pt idx="127">
                  <c:v>1919895</c:v>
                </c:pt>
                <c:pt idx="128">
                  <c:v>1922774</c:v>
                </c:pt>
                <c:pt idx="129">
                  <c:v>1919327</c:v>
                </c:pt>
                <c:pt idx="130">
                  <c:v>1916442</c:v>
                </c:pt>
                <c:pt idx="131">
                  <c:v>1916500</c:v>
                </c:pt>
                <c:pt idx="132">
                  <c:v>1910474</c:v>
                </c:pt>
                <c:pt idx="133">
                  <c:v>1907459</c:v>
                </c:pt>
                <c:pt idx="134">
                  <c:v>1905322</c:v>
                </c:pt>
                <c:pt idx="135">
                  <c:v>1908691</c:v>
                </c:pt>
                <c:pt idx="136">
                  <c:v>1914502</c:v>
                </c:pt>
                <c:pt idx="137">
                  <c:v>1924525</c:v>
                </c:pt>
                <c:pt idx="138">
                  <c:v>1934473</c:v>
                </c:pt>
                <c:pt idx="139">
                  <c:v>1944288</c:v>
                </c:pt>
                <c:pt idx="140">
                  <c:v>1948164</c:v>
                </c:pt>
                <c:pt idx="141">
                  <c:v>1945317</c:v>
                </c:pt>
                <c:pt idx="142">
                  <c:v>1943071</c:v>
                </c:pt>
                <c:pt idx="143">
                  <c:v>1943968</c:v>
                </c:pt>
                <c:pt idx="144">
                  <c:v>1939606</c:v>
                </c:pt>
                <c:pt idx="145">
                  <c:v>1936564</c:v>
                </c:pt>
                <c:pt idx="146">
                  <c:v>1936057</c:v>
                </c:pt>
                <c:pt idx="147">
                  <c:v>1941699</c:v>
                </c:pt>
                <c:pt idx="148">
                  <c:v>1945662</c:v>
                </c:pt>
                <c:pt idx="149">
                  <c:v>1952441</c:v>
                </c:pt>
                <c:pt idx="150">
                  <c:v>1960241</c:v>
                </c:pt>
                <c:pt idx="151">
                  <c:v>1966808</c:v>
                </c:pt>
                <c:pt idx="152">
                  <c:v>1968152</c:v>
                </c:pt>
                <c:pt idx="153">
                  <c:v>1962739</c:v>
                </c:pt>
                <c:pt idx="154">
                  <c:v>1958301</c:v>
                </c:pt>
                <c:pt idx="155">
                  <c:v>1957522</c:v>
                </c:pt>
                <c:pt idx="156">
                  <c:v>1951977</c:v>
                </c:pt>
                <c:pt idx="157">
                  <c:v>1947503</c:v>
                </c:pt>
                <c:pt idx="158">
                  <c:v>1945540</c:v>
                </c:pt>
                <c:pt idx="159">
                  <c:v>1949286</c:v>
                </c:pt>
                <c:pt idx="160">
                  <c:v>1952977</c:v>
                </c:pt>
                <c:pt idx="161">
                  <c:v>1959837</c:v>
                </c:pt>
                <c:pt idx="162">
                  <c:v>1967315</c:v>
                </c:pt>
                <c:pt idx="163">
                  <c:v>1977647</c:v>
                </c:pt>
                <c:pt idx="164">
                  <c:v>1980857</c:v>
                </c:pt>
                <c:pt idx="165">
                  <c:v>1976964</c:v>
                </c:pt>
                <c:pt idx="166">
                  <c:v>1973984</c:v>
                </c:pt>
                <c:pt idx="167">
                  <c:v>1974063</c:v>
                </c:pt>
                <c:pt idx="168">
                  <c:v>1968748</c:v>
                </c:pt>
                <c:pt idx="169">
                  <c:v>1965646</c:v>
                </c:pt>
                <c:pt idx="170">
                  <c:v>1961513</c:v>
                </c:pt>
                <c:pt idx="171">
                  <c:v>1964343</c:v>
                </c:pt>
                <c:pt idx="172">
                  <c:v>1968549</c:v>
                </c:pt>
                <c:pt idx="173">
                  <c:v>1976684</c:v>
                </c:pt>
                <c:pt idx="174">
                  <c:v>1983079</c:v>
                </c:pt>
                <c:pt idx="175">
                  <c:v>1988828</c:v>
                </c:pt>
                <c:pt idx="176">
                  <c:v>1989518</c:v>
                </c:pt>
                <c:pt idx="177">
                  <c:v>1982837</c:v>
                </c:pt>
                <c:pt idx="178">
                  <c:v>1978025</c:v>
                </c:pt>
                <c:pt idx="179">
                  <c:v>1975981</c:v>
                </c:pt>
                <c:pt idx="180">
                  <c:v>1969234</c:v>
                </c:pt>
                <c:pt idx="181">
                  <c:v>1964246</c:v>
                </c:pt>
                <c:pt idx="182">
                  <c:v>1960675</c:v>
                </c:pt>
                <c:pt idx="183">
                  <c:v>1963827</c:v>
                </c:pt>
                <c:pt idx="184">
                  <c:v>1968269</c:v>
                </c:pt>
                <c:pt idx="185">
                  <c:v>1976340</c:v>
                </c:pt>
                <c:pt idx="186">
                  <c:v>1986345</c:v>
                </c:pt>
                <c:pt idx="187">
                  <c:v>1998466</c:v>
                </c:pt>
                <c:pt idx="188">
                  <c:v>2004217</c:v>
                </c:pt>
                <c:pt idx="189">
                  <c:v>2002697</c:v>
                </c:pt>
                <c:pt idx="190">
                  <c:v>2002216</c:v>
                </c:pt>
                <c:pt idx="191">
                  <c:v>2004299</c:v>
                </c:pt>
                <c:pt idx="192">
                  <c:v>2000349</c:v>
                </c:pt>
                <c:pt idx="193">
                  <c:v>1998194</c:v>
                </c:pt>
                <c:pt idx="194">
                  <c:v>1998188.4970399395</c:v>
                </c:pt>
                <c:pt idx="195">
                  <c:v>2004149.845064552</c:v>
                </c:pt>
                <c:pt idx="196">
                  <c:v>2012892.4494188866</c:v>
                </c:pt>
                <c:pt idx="197">
                  <c:v>2023045.386582335</c:v>
                </c:pt>
                <c:pt idx="198">
                  <c:v>2031600.062667591</c:v>
                </c:pt>
                <c:pt idx="199">
                  <c:v>2041271.463325436</c:v>
                </c:pt>
                <c:pt idx="200">
                  <c:v>2043856.5815079571</c:v>
                </c:pt>
                <c:pt idx="201">
                  <c:v>2041420.2681507054</c:v>
                </c:pt>
                <c:pt idx="202">
                  <c:v>2039627.2941090991</c:v>
                </c:pt>
                <c:pt idx="203">
                  <c:v>2042357.5599361125</c:v>
                </c:pt>
                <c:pt idx="204">
                  <c:v>2040131.3551794984</c:v>
                </c:pt>
                <c:pt idx="205">
                  <c:v>2036654.5029181647</c:v>
                </c:pt>
                <c:pt idx="206">
                  <c:v>2039474.7869456722</c:v>
                </c:pt>
                <c:pt idx="207">
                  <c:v>2045596.000592374</c:v>
                </c:pt>
                <c:pt idx="208">
                  <c:v>2053757.2560867257</c:v>
                </c:pt>
                <c:pt idx="209">
                  <c:v>2063113.2418854753</c:v>
                </c:pt>
                <c:pt idx="210">
                  <c:v>2071793.7011710231</c:v>
                </c:pt>
                <c:pt idx="211">
                  <c:v>2083260.6255312392</c:v>
                </c:pt>
                <c:pt idx="212">
                  <c:v>2085870.3482340856</c:v>
                </c:pt>
                <c:pt idx="213">
                  <c:v>2084576.9117656616</c:v>
                </c:pt>
                <c:pt idx="214">
                  <c:v>2084387.5398679953</c:v>
                </c:pt>
                <c:pt idx="215">
                  <c:v>2088189.2793616187</c:v>
                </c:pt>
                <c:pt idx="216">
                  <c:v>2086879.7695581305</c:v>
                </c:pt>
                <c:pt idx="217">
                  <c:v>2084315.4478471831</c:v>
                </c:pt>
                <c:pt idx="218">
                  <c:v>2087598.5042552885</c:v>
                </c:pt>
                <c:pt idx="219">
                  <c:v>2095831.6206575749</c:v>
                </c:pt>
                <c:pt idx="220">
                  <c:v>2106287.7393090804</c:v>
                </c:pt>
                <c:pt idx="221">
                  <c:v>2115872.4309876435</c:v>
                </c:pt>
                <c:pt idx="222">
                  <c:v>2125566.8257816662</c:v>
                </c:pt>
                <c:pt idx="223">
                  <c:v>2136796.4512135722</c:v>
                </c:pt>
                <c:pt idx="224">
                  <c:v>2140182.5731242062</c:v>
                </c:pt>
                <c:pt idx="225">
                  <c:v>2138679.1389120314</c:v>
                </c:pt>
                <c:pt idx="226">
                  <c:v>2137882.7920525153</c:v>
                </c:pt>
                <c:pt idx="227">
                  <c:v>2141272.7343299733</c:v>
                </c:pt>
                <c:pt idx="228">
                  <c:v>2139570.5419668611</c:v>
                </c:pt>
                <c:pt idx="229">
                  <c:v>2137806.2172335288</c:v>
                </c:pt>
                <c:pt idx="230">
                  <c:v>2141103.7831855807</c:v>
                </c:pt>
                <c:pt idx="231">
                  <c:v>2149027.232562697</c:v>
                </c:pt>
                <c:pt idx="232">
                  <c:v>2158677.3063923912</c:v>
                </c:pt>
                <c:pt idx="233">
                  <c:v>2169700.5168994232</c:v>
                </c:pt>
                <c:pt idx="234">
                  <c:v>2179661.7458193889</c:v>
                </c:pt>
                <c:pt idx="235">
                  <c:v>2190271.1000604117</c:v>
                </c:pt>
                <c:pt idx="236">
                  <c:v>2193450.9442975842</c:v>
                </c:pt>
                <c:pt idx="237">
                  <c:v>2192332.1472664303</c:v>
                </c:pt>
                <c:pt idx="238">
                  <c:v>2191297.0771935447</c:v>
                </c:pt>
                <c:pt idx="239">
                  <c:v>2193209.251700263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Calc!$DZ$10</c:f>
              <c:strCache>
                <c:ptCount val="1"/>
                <c:pt idx="0">
                  <c:v>Trend</c:v>
                </c:pt>
              </c:strCache>
            </c:strRef>
          </c:tx>
          <c:spPr>
            <a:ln w="19050"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Calc!$DZ$11:$DZ$250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6400"/>
        <c:axId val="58400128"/>
      </c:lineChart>
      <c:dateAx>
        <c:axId val="58396672"/>
        <c:scaling>
          <c:orientation val="minMax"/>
          <c:max val="43101"/>
          <c:min val="3689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8398208"/>
        <c:crosses val="autoZero"/>
        <c:auto val="1"/>
        <c:lblOffset val="100"/>
        <c:baseTimeUnit val="months"/>
        <c:majorUnit val="24"/>
        <c:majorTimeUnit val="months"/>
      </c:dateAx>
      <c:valAx>
        <c:axId val="58398208"/>
        <c:scaling>
          <c:orientation val="minMax"/>
          <c:max val="40000"/>
          <c:min val="26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Sales /</a:t>
                </a:r>
              </a:p>
              <a:p>
                <a:pPr>
                  <a:defRPr sz="1400">
                    <a:solidFill>
                      <a:srgbClr val="0033CC"/>
                    </a:solidFill>
                  </a:defRPr>
                </a:pPr>
                <a:r>
                  <a:rPr lang="en-US" sz="1400">
                    <a:solidFill>
                      <a:srgbClr val="0033CC"/>
                    </a:solidFill>
                  </a:rPr>
                  <a:t>Churn Units</a:t>
                </a:r>
              </a:p>
            </c:rich>
          </c:tx>
          <c:layout>
            <c:manualLayout>
              <c:xMode val="edge"/>
              <c:yMode val="edge"/>
              <c:x val="2.6125166444740347E-2"/>
              <c:y val="2.196206521884934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endParaRPr lang="en-US"/>
          </a:p>
        </c:txPr>
        <c:crossAx val="58396672"/>
        <c:crosses val="autoZero"/>
        <c:crossBetween val="midCat"/>
      </c:valAx>
      <c:valAx>
        <c:axId val="58400128"/>
        <c:scaling>
          <c:orientation val="minMax"/>
          <c:max val="2100000"/>
          <c:min val="17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Total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200">
                    <a:solidFill>
                      <a:srgbClr val="FF00FF"/>
                    </a:solidFill>
                  </a:rPr>
                  <a:t>Accounts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(Note: Y-axes </a:t>
                </a:r>
              </a:p>
              <a:p>
                <a:pPr>
                  <a:defRPr sz="1200">
                    <a:solidFill>
                      <a:srgbClr val="FF00FF"/>
                    </a:solidFill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</a:rPr>
                  <a:t>NOT</a:t>
                </a:r>
                <a:r>
                  <a:rPr lang="en-US" sz="105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Proportional)</a:t>
                </a:r>
              </a:p>
            </c:rich>
          </c:tx>
          <c:layout>
            <c:manualLayout>
              <c:xMode val="edge"/>
              <c:yMode val="edge"/>
              <c:x val="0.88154565566121812"/>
              <c:y val="4.9189123931910527E-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rgbClr val="FF00FF"/>
            </a:solidFill>
          </a:ln>
        </c:spPr>
        <c:txPr>
          <a:bodyPr/>
          <a:lstStyle/>
          <a:p>
            <a:pPr>
              <a:defRPr sz="1100">
                <a:solidFill>
                  <a:srgbClr val="FF00FF"/>
                </a:solidFill>
              </a:defRPr>
            </a:pPr>
            <a:endParaRPr lang="en-US"/>
          </a:p>
        </c:txPr>
        <c:crossAx val="58406400"/>
        <c:crosses val="max"/>
        <c:crossBetween val="between"/>
      </c:valAx>
      <c:dateAx>
        <c:axId val="5840640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8400128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9.477122143268676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8.4469883122001724E-2"/>
          <c:w val="0.86734492029959676"/>
          <c:h val="0.82393360378482383"/>
        </c:manualLayout>
      </c:layout>
      <c:lineChart>
        <c:grouping val="standard"/>
        <c:varyColors val="0"/>
        <c:ser>
          <c:idx val="0"/>
          <c:order val="0"/>
          <c:tx>
            <c:strRef>
              <c:f>SalesTrend!$C$200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SalesTrend!$C$201:$C$213</c:f>
            </c:numRef>
          </c:val>
          <c:smooth val="0"/>
        </c:ser>
        <c:ser>
          <c:idx val="1"/>
          <c:order val="1"/>
          <c:tx>
            <c:strRef>
              <c:f>SalesTrend!$D$200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SalesTrend!$D$201:$D$213</c:f>
            </c:numRef>
          </c:val>
          <c:smooth val="0"/>
        </c:ser>
        <c:ser>
          <c:idx val="2"/>
          <c:order val="2"/>
          <c:tx>
            <c:strRef>
              <c:f>SalesTrend!$E$200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SalesTrend!$E$201:$E$213</c:f>
            </c:numRef>
          </c:val>
          <c:smooth val="0"/>
        </c:ser>
        <c:ser>
          <c:idx val="3"/>
          <c:order val="3"/>
          <c:tx>
            <c:strRef>
              <c:f>SalesTrend!$F$200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SalesTrend!$F$201:$F$213</c:f>
            </c:numRef>
          </c:val>
          <c:smooth val="0"/>
        </c:ser>
        <c:ser>
          <c:idx val="4"/>
          <c:order val="4"/>
          <c:tx>
            <c:strRef>
              <c:f>SalesTrend!$G$200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SalesTrend!$G$201:$G$213</c:f>
            </c:numRef>
          </c:val>
          <c:smooth val="0"/>
        </c:ser>
        <c:ser>
          <c:idx val="5"/>
          <c:order val="5"/>
          <c:tx>
            <c:strRef>
              <c:f>SalesTrend!$H$200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SalesTrend!$H$201:$H$213</c:f>
            </c:numRef>
          </c:val>
          <c:smooth val="0"/>
        </c:ser>
        <c:ser>
          <c:idx val="6"/>
          <c:order val="6"/>
          <c:tx>
            <c:strRef>
              <c:f>SalesTrend!$I$200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SalesTrend!$I$201:$I$213</c:f>
            </c:numRef>
          </c:val>
          <c:smooth val="0"/>
        </c:ser>
        <c:ser>
          <c:idx val="7"/>
          <c:order val="7"/>
          <c:tx>
            <c:strRef>
              <c:f>SalesTrend!$J$200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SalesTrend!$J$201:$J$213</c:f>
            </c:numRef>
          </c:val>
          <c:smooth val="0"/>
        </c:ser>
        <c:ser>
          <c:idx val="8"/>
          <c:order val="8"/>
          <c:tx>
            <c:strRef>
              <c:f>SalesTrend!$K$200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SalesTrend!$K$201:$K$213</c:f>
            </c:numRef>
          </c:val>
          <c:smooth val="0"/>
        </c:ser>
        <c:ser>
          <c:idx val="9"/>
          <c:order val="9"/>
          <c:tx>
            <c:strRef>
              <c:f>SalesTrend!$L$200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SalesTrend!$L$201:$L$213</c:f>
            </c:numRef>
          </c:val>
          <c:smooth val="0"/>
        </c:ser>
        <c:ser>
          <c:idx val="10"/>
          <c:order val="10"/>
          <c:tx>
            <c:strRef>
              <c:f>SalesTrend!$M$200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SalesTrend!$M$201:$M$213</c:f>
            </c:numRef>
          </c:val>
          <c:smooth val="0"/>
        </c:ser>
        <c:ser>
          <c:idx val="11"/>
          <c:order val="11"/>
          <c:tx>
            <c:strRef>
              <c:f>SalesTrend!$N$200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SalesTrend!$N$201:$N$213</c:f>
            </c:numRef>
          </c:val>
          <c:smooth val="0"/>
        </c:ser>
        <c:ser>
          <c:idx val="12"/>
          <c:order val="12"/>
          <c:tx>
            <c:strRef>
              <c:f>SalesTrend!$O$200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SalesTrend!$O$201:$O$213</c:f>
              <c:numCache>
                <c:formatCode>0.00</c:formatCode>
                <c:ptCount val="13"/>
                <c:pt idx="0">
                  <c:v>0.85401669802790292</c:v>
                </c:pt>
                <c:pt idx="1">
                  <c:v>0.8218017307201203</c:v>
                </c:pt>
                <c:pt idx="2">
                  <c:v>0.97878363559754322</c:v>
                </c:pt>
                <c:pt idx="3">
                  <c:v>1.097707340408872</c:v>
                </c:pt>
                <c:pt idx="4">
                  <c:v>1.1584983618192699</c:v>
                </c:pt>
                <c:pt idx="5">
                  <c:v>1.13610347472619</c:v>
                </c:pt>
                <c:pt idx="6">
                  <c:v>1.1363610611832144</c:v>
                </c:pt>
                <c:pt idx="7">
                  <c:v>1.1770752014429777</c:v>
                </c:pt>
                <c:pt idx="8">
                  <c:v>0.96655192134440171</c:v>
                </c:pt>
                <c:pt idx="9">
                  <c:v>0.84488385907641039</c:v>
                </c:pt>
                <c:pt idx="10">
                  <c:v>0.860236184216566</c:v>
                </c:pt>
                <c:pt idx="11">
                  <c:v>0.96798053143653107</c:v>
                </c:pt>
                <c:pt idx="12">
                  <c:v>1.0000000000000002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SalesTrend!$P$200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SalesTrend!$P$201:$P$213</c:f>
              <c:numCache>
                <c:formatCode>0.00</c:formatCode>
                <c:ptCount val="13"/>
                <c:pt idx="0">
                  <c:v>0.84326646912235559</c:v>
                </c:pt>
                <c:pt idx="1">
                  <c:v>0.8192421056680147</c:v>
                </c:pt>
                <c:pt idx="2">
                  <c:v>0.96878734899643093</c:v>
                </c:pt>
                <c:pt idx="3">
                  <c:v>1.0904936659707625</c:v>
                </c:pt>
                <c:pt idx="4">
                  <c:v>1.1567871785816033</c:v>
                </c:pt>
                <c:pt idx="5">
                  <c:v>1.1654369976626389</c:v>
                </c:pt>
                <c:pt idx="6">
                  <c:v>1.148374243317299</c:v>
                </c:pt>
                <c:pt idx="7">
                  <c:v>1.1765179607513705</c:v>
                </c:pt>
                <c:pt idx="8">
                  <c:v>0.98408155711904177</c:v>
                </c:pt>
                <c:pt idx="9">
                  <c:v>0.86126929888237103</c:v>
                </c:pt>
                <c:pt idx="10">
                  <c:v>0.84093401984514349</c:v>
                </c:pt>
                <c:pt idx="11">
                  <c:v>0.94480915408296695</c:v>
                </c:pt>
                <c:pt idx="12">
                  <c:v>0.99999999999999989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SalesTrend!$Q$200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SalesTrend!$Q$201:$Q$213</c:f>
              <c:numCache>
                <c:formatCode>0.00</c:formatCode>
                <c:ptCount val="13"/>
                <c:pt idx="0">
                  <c:v>0.83585109076144859</c:v>
                </c:pt>
                <c:pt idx="1">
                  <c:v>0.81897600441290852</c:v>
                </c:pt>
                <c:pt idx="2">
                  <c:v>0.97579991731284466</c:v>
                </c:pt>
                <c:pt idx="3">
                  <c:v>1.0948963915573859</c:v>
                </c:pt>
                <c:pt idx="4">
                  <c:v>1.1461837287629379</c:v>
                </c:pt>
                <c:pt idx="5">
                  <c:v>1.1799345782901571</c:v>
                </c:pt>
                <c:pt idx="6">
                  <c:v>1.1480273639403</c:v>
                </c:pt>
                <c:pt idx="7">
                  <c:v>1.1687372213334002</c:v>
                </c:pt>
                <c:pt idx="8">
                  <c:v>0.97056765082224217</c:v>
                </c:pt>
                <c:pt idx="9">
                  <c:v>0.85729405251503332</c:v>
                </c:pt>
                <c:pt idx="10">
                  <c:v>0.86343996857323468</c:v>
                </c:pt>
                <c:pt idx="11">
                  <c:v>0.94029203171810882</c:v>
                </c:pt>
                <c:pt idx="12">
                  <c:v>1.0000000000000002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SalesTrend!$R$200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SalesTrend!$R$201:$R$213</c:f>
              <c:numCache>
                <c:formatCode>0.00</c:formatCode>
                <c:ptCount val="13"/>
                <c:pt idx="0">
                  <c:v>0.82337763034891476</c:v>
                </c:pt>
                <c:pt idx="1">
                  <c:v>0.84998560747799767</c:v>
                </c:pt>
                <c:pt idx="2">
                  <c:v>0.97910340414357977</c:v>
                </c:pt>
                <c:pt idx="3">
                  <c:v>1.0929088532739164</c:v>
                </c:pt>
                <c:pt idx="4">
                  <c:v>1.1354755308714191</c:v>
                </c:pt>
                <c:pt idx="5">
                  <c:v>1.1565310801393609</c:v>
                </c:pt>
                <c:pt idx="6">
                  <c:v>1.1672003333632885</c:v>
                </c:pt>
                <c:pt idx="7">
                  <c:v>1.1820869100725728</c:v>
                </c:pt>
                <c:pt idx="8">
                  <c:v>0.98578071828646108</c:v>
                </c:pt>
                <c:pt idx="9">
                  <c:v>0.83246247690813235</c:v>
                </c:pt>
                <c:pt idx="10">
                  <c:v>0.85556373289406396</c:v>
                </c:pt>
                <c:pt idx="11">
                  <c:v>0.93952372222029135</c:v>
                </c:pt>
                <c:pt idx="12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SalesTrend!$S$200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SalesTrend!$S$201:$S$213</c:f>
              <c:numCache>
                <c:formatCode>0.00</c:formatCode>
                <c:ptCount val="13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SalesTrend!$X$200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SalesTrend!$X$201:$X$213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2"/>
          <c:order val="22"/>
          <c:tx>
            <c:strRef>
              <c:f>SalesTrend!$Y$200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SalesTrend!$Y$201:$Y$213</c:f>
              <c:numCache>
                <c:formatCode>0.00</c:formatCode>
                <c:ptCount val="13"/>
                <c:pt idx="0">
                  <c:v>0.84738211742091685</c:v>
                </c:pt>
                <c:pt idx="1">
                  <c:v>0.82766298521266213</c:v>
                </c:pt>
                <c:pt idx="2">
                  <c:v>0.98095110510107997</c:v>
                </c:pt>
                <c:pt idx="3">
                  <c:v>1.0975881636950693</c:v>
                </c:pt>
                <c:pt idx="4">
                  <c:v>1.1380488025598825</c:v>
                </c:pt>
                <c:pt idx="5">
                  <c:v>1.1608856115026842</c:v>
                </c:pt>
                <c:pt idx="6">
                  <c:v>1.149391210892641</c:v>
                </c:pt>
                <c:pt idx="7">
                  <c:v>1.1734750599935684</c:v>
                </c:pt>
                <c:pt idx="8">
                  <c:v>0.96968803968462713</c:v>
                </c:pt>
                <c:pt idx="9">
                  <c:v>0.84426403784663051</c:v>
                </c:pt>
                <c:pt idx="10">
                  <c:v>0.85652771922857152</c:v>
                </c:pt>
                <c:pt idx="11">
                  <c:v>0.95413514686166678</c:v>
                </c:pt>
                <c:pt idx="12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SalesTrend!$Z$200</c:f>
              <c:strCache>
                <c:ptCount val="1"/>
                <c:pt idx="0">
                  <c:v>Std Dev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SalesTrend!$Z$201:$Z$213</c:f>
              <c:numCache>
                <c:formatCode>0.00</c:formatCode>
                <c:ptCount val="13"/>
                <c:pt idx="0">
                  <c:v>2.1498423461635777E-2</c:v>
                </c:pt>
                <c:pt idx="1">
                  <c:v>1.8629457823645976E-2</c:v>
                </c:pt>
                <c:pt idx="2">
                  <c:v>2.1042379255593498E-2</c:v>
                </c:pt>
                <c:pt idx="3">
                  <c:v>1.8330203300529584E-2</c:v>
                </c:pt>
                <c:pt idx="4">
                  <c:v>1.7394878932668282E-2</c:v>
                </c:pt>
                <c:pt idx="5">
                  <c:v>1.3797546027550721E-2</c:v>
                </c:pt>
                <c:pt idx="6">
                  <c:v>1.5865287384234025E-2</c:v>
                </c:pt>
                <c:pt idx="7">
                  <c:v>1.2608699183506367E-2</c:v>
                </c:pt>
                <c:pt idx="8">
                  <c:v>1.65135917025525E-2</c:v>
                </c:pt>
                <c:pt idx="9">
                  <c:v>1.3746068622531421E-2</c:v>
                </c:pt>
                <c:pt idx="10">
                  <c:v>1.4534136285863196E-2</c:v>
                </c:pt>
                <c:pt idx="11">
                  <c:v>1.6121996246924734E-2</c:v>
                </c:pt>
                <c:pt idx="12">
                  <c:v>1.6673555685603008E-2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SalesTrend!$AA$200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SalesTrend!$AA$201:$AA$213</c:f>
              <c:numCache>
                <c:formatCode>0.00</c:formatCode>
                <c:ptCount val="13"/>
                <c:pt idx="0">
                  <c:v>0.8043852704976453</c:v>
                </c:pt>
                <c:pt idx="1">
                  <c:v>0.79040406956537013</c:v>
                </c:pt>
                <c:pt idx="2">
                  <c:v>0.93886634658989299</c:v>
                </c:pt>
                <c:pt idx="3">
                  <c:v>1.0609277570940101</c:v>
                </c:pt>
                <c:pt idx="4">
                  <c:v>1.1032590446945458</c:v>
                </c:pt>
                <c:pt idx="5">
                  <c:v>1.1332905194475829</c:v>
                </c:pt>
                <c:pt idx="6">
                  <c:v>1.117660636124173</c:v>
                </c:pt>
                <c:pt idx="7">
                  <c:v>1.1482576616265556</c:v>
                </c:pt>
                <c:pt idx="8">
                  <c:v>0.93666085627952211</c:v>
                </c:pt>
                <c:pt idx="9">
                  <c:v>0.81677190060156768</c:v>
                </c:pt>
                <c:pt idx="10">
                  <c:v>0.82745944665684512</c:v>
                </c:pt>
                <c:pt idx="11">
                  <c:v>0.92189115436781732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SalesTrend!$AB$200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SalesTrend!$AB$201:$AB$213</c:f>
              <c:numCache>
                <c:formatCode>0.00</c:formatCode>
                <c:ptCount val="13"/>
                <c:pt idx="0">
                  <c:v>0.89037896434418839</c:v>
                </c:pt>
                <c:pt idx="1">
                  <c:v>0.86492190085995413</c:v>
                </c:pt>
                <c:pt idx="2">
                  <c:v>1.0230358636122669</c:v>
                </c:pt>
                <c:pt idx="3">
                  <c:v>1.1342485702961285</c:v>
                </c:pt>
                <c:pt idx="4">
                  <c:v>1.1728385604252192</c:v>
                </c:pt>
                <c:pt idx="5">
                  <c:v>1.1884807035577856</c:v>
                </c:pt>
                <c:pt idx="6">
                  <c:v>1.1811217856611089</c:v>
                </c:pt>
                <c:pt idx="7">
                  <c:v>1.1986924583605811</c:v>
                </c:pt>
                <c:pt idx="8">
                  <c:v>1.002715223089732</c:v>
                </c:pt>
                <c:pt idx="9">
                  <c:v>0.87175617509169334</c:v>
                </c:pt>
                <c:pt idx="10">
                  <c:v>0.88559599180029791</c:v>
                </c:pt>
                <c:pt idx="11">
                  <c:v>0.98637913935551624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SalesTrend!$AC$200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SalesTrend!$AC$201:$AC$213</c:f>
              <c:numCache>
                <c:formatCode>0.00</c:formatCode>
                <c:ptCount val="13"/>
                <c:pt idx="0">
                  <c:v>0.84187522922930336</c:v>
                </c:pt>
                <c:pt idx="1">
                  <c:v>0.82501927982106893</c:v>
                </c:pt>
                <c:pt idx="2">
                  <c:v>0.97534457634216498</c:v>
                </c:pt>
                <c:pt idx="3">
                  <c:v>1.0948333623162376</c:v>
                </c:pt>
                <c:pt idx="4">
                  <c:v>1.1397731459457392</c:v>
                </c:pt>
                <c:pt idx="5">
                  <c:v>1.1640306939090725</c:v>
                </c:pt>
                <c:pt idx="6">
                  <c:v>1.1533647726450951</c:v>
                </c:pt>
                <c:pt idx="7">
                  <c:v>1.1760174247455002</c:v>
                </c:pt>
                <c:pt idx="8">
                  <c:v>0.97143747604192965</c:v>
                </c:pt>
                <c:pt idx="9">
                  <c:v>0.84705847479748086</c:v>
                </c:pt>
                <c:pt idx="10">
                  <c:v>0.85782727378801427</c:v>
                </c:pt>
                <c:pt idx="11">
                  <c:v>0.95341829041839288</c:v>
                </c:pt>
                <c:pt idx="12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06272"/>
        <c:axId val="112382336"/>
      </c:lineChart>
      <c:catAx>
        <c:axId val="10120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382336"/>
        <c:crosses val="autoZero"/>
        <c:auto val="1"/>
        <c:lblAlgn val="ctr"/>
        <c:lblOffset val="100"/>
        <c:noMultiLvlLbl val="0"/>
      </c:catAx>
      <c:valAx>
        <c:axId val="112382336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10120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XYZ Unit Sales</a:t>
            </a:r>
          </a:p>
        </c:rich>
      </c:tx>
      <c:layout>
        <c:manualLayout>
          <c:xMode val="edge"/>
          <c:yMode val="edge"/>
          <c:x val="0.421829323010601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069238551884922E-2"/>
          <c:y val="7.2652907995302538E-2"/>
          <c:w val="0.90313236264461361"/>
          <c:h val="0.8838681102362204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Calc!$AO$10</c:f>
              <c:strCache>
                <c:ptCount val="1"/>
                <c:pt idx="0">
                  <c:v>Price Change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Calc!$AO$11:$AO$251</c:f>
              <c:numCache>
                <c:formatCode>General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999999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999999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999999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999999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999999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999999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999999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999999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33637632"/>
        <c:axId val="133639552"/>
      </c:barChar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455232"/>
        <c:axId val="173453312"/>
      </c:barChart>
      <c:lineChart>
        <c:grouping val="standard"/>
        <c:varyColors val="0"/>
        <c:ser>
          <c:idx val="0"/>
          <c:order val="0"/>
          <c:tx>
            <c:strRef>
              <c:f>Calc!$S$10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Calc!$S$11:$S$251</c:f>
              <c:numCache>
                <c:formatCode>#,##0_);[Red]\(#,##0\)</c:formatCode>
                <c:ptCount val="241"/>
                <c:pt idx="0">
                  <c:v>25222</c:v>
                </c:pt>
                <c:pt idx="1">
                  <c:v>24343</c:v>
                </c:pt>
                <c:pt idx="2">
                  <c:v>29265</c:v>
                </c:pt>
                <c:pt idx="3">
                  <c:v>32527</c:v>
                </c:pt>
                <c:pt idx="4">
                  <c:v>34018</c:v>
                </c:pt>
                <c:pt idx="5">
                  <c:v>35191</c:v>
                </c:pt>
                <c:pt idx="6">
                  <c:v>34587</c:v>
                </c:pt>
                <c:pt idx="7">
                  <c:v>35667</c:v>
                </c:pt>
                <c:pt idx="8">
                  <c:v>28583</c:v>
                </c:pt>
                <c:pt idx="9">
                  <c:v>25490</c:v>
                </c:pt>
                <c:pt idx="10">
                  <c:v>26342</c:v>
                </c:pt>
                <c:pt idx="11">
                  <c:v>29614</c:v>
                </c:pt>
                <c:pt idx="12">
                  <c:v>25276</c:v>
                </c:pt>
                <c:pt idx="13">
                  <c:v>24328</c:v>
                </c:pt>
                <c:pt idx="14">
                  <c:v>29181</c:v>
                </c:pt>
                <c:pt idx="15">
                  <c:v>29405</c:v>
                </c:pt>
                <c:pt idx="16">
                  <c:v>31251</c:v>
                </c:pt>
                <c:pt idx="17">
                  <c:v>30893</c:v>
                </c:pt>
                <c:pt idx="18">
                  <c:v>31243</c:v>
                </c:pt>
                <c:pt idx="19">
                  <c:v>32407</c:v>
                </c:pt>
                <c:pt idx="20">
                  <c:v>26929</c:v>
                </c:pt>
                <c:pt idx="21">
                  <c:v>23447</c:v>
                </c:pt>
                <c:pt idx="22">
                  <c:v>24208</c:v>
                </c:pt>
                <c:pt idx="23">
                  <c:v>27255</c:v>
                </c:pt>
                <c:pt idx="24">
                  <c:v>23493</c:v>
                </c:pt>
                <c:pt idx="25">
                  <c:v>22432</c:v>
                </c:pt>
                <c:pt idx="26">
                  <c:v>26395</c:v>
                </c:pt>
                <c:pt idx="27">
                  <c:v>29818</c:v>
                </c:pt>
                <c:pt idx="28">
                  <c:v>31888</c:v>
                </c:pt>
                <c:pt idx="29">
                  <c:v>34613</c:v>
                </c:pt>
                <c:pt idx="30">
                  <c:v>34363</c:v>
                </c:pt>
                <c:pt idx="31">
                  <c:v>35289</c:v>
                </c:pt>
                <c:pt idx="32">
                  <c:v>29618</c:v>
                </c:pt>
                <c:pt idx="33">
                  <c:v>26589</c:v>
                </c:pt>
                <c:pt idx="34">
                  <c:v>25924</c:v>
                </c:pt>
                <c:pt idx="35">
                  <c:v>29433</c:v>
                </c:pt>
                <c:pt idx="36">
                  <c:v>25764</c:v>
                </c:pt>
                <c:pt idx="37">
                  <c:v>25883</c:v>
                </c:pt>
                <c:pt idx="38">
                  <c:v>30420</c:v>
                </c:pt>
                <c:pt idx="39">
                  <c:v>34520</c:v>
                </c:pt>
                <c:pt idx="40">
                  <c:v>34684</c:v>
                </c:pt>
                <c:pt idx="41">
                  <c:v>32675</c:v>
                </c:pt>
                <c:pt idx="42">
                  <c:v>32460</c:v>
                </c:pt>
                <c:pt idx="43">
                  <c:v>32486</c:v>
                </c:pt>
                <c:pt idx="44">
                  <c:v>28183</c:v>
                </c:pt>
                <c:pt idx="45">
                  <c:v>24408</c:v>
                </c:pt>
                <c:pt idx="46">
                  <c:v>25145</c:v>
                </c:pt>
                <c:pt idx="47">
                  <c:v>27290</c:v>
                </c:pt>
                <c:pt idx="48">
                  <c:v>23950</c:v>
                </c:pt>
                <c:pt idx="49">
                  <c:v>22956</c:v>
                </c:pt>
                <c:pt idx="50">
                  <c:v>27434</c:v>
                </c:pt>
                <c:pt idx="51">
                  <c:v>30914</c:v>
                </c:pt>
                <c:pt idx="52">
                  <c:v>32143</c:v>
                </c:pt>
                <c:pt idx="53">
                  <c:v>32803</c:v>
                </c:pt>
                <c:pt idx="54">
                  <c:v>33026</c:v>
                </c:pt>
                <c:pt idx="55">
                  <c:v>33723</c:v>
                </c:pt>
                <c:pt idx="56">
                  <c:v>28465</c:v>
                </c:pt>
                <c:pt idx="57">
                  <c:v>24006</c:v>
                </c:pt>
                <c:pt idx="58">
                  <c:v>22374</c:v>
                </c:pt>
                <c:pt idx="59">
                  <c:v>24945</c:v>
                </c:pt>
                <c:pt idx="60">
                  <c:v>22569</c:v>
                </c:pt>
                <c:pt idx="61">
                  <c:v>21402</c:v>
                </c:pt>
                <c:pt idx="62">
                  <c:v>25928</c:v>
                </c:pt>
                <c:pt idx="63">
                  <c:v>28099</c:v>
                </c:pt>
                <c:pt idx="64">
                  <c:v>42324</c:v>
                </c:pt>
                <c:pt idx="65">
                  <c:v>44026</c:v>
                </c:pt>
                <c:pt idx="66">
                  <c:v>42408</c:v>
                </c:pt>
                <c:pt idx="67">
                  <c:v>43609</c:v>
                </c:pt>
                <c:pt idx="68">
                  <c:v>36191</c:v>
                </c:pt>
                <c:pt idx="69">
                  <c:v>30976</c:v>
                </c:pt>
                <c:pt idx="70">
                  <c:v>31827</c:v>
                </c:pt>
                <c:pt idx="71">
                  <c:v>37983</c:v>
                </c:pt>
                <c:pt idx="72">
                  <c:v>32529</c:v>
                </c:pt>
                <c:pt idx="73">
                  <c:v>31024</c:v>
                </c:pt>
                <c:pt idx="74">
                  <c:v>37392</c:v>
                </c:pt>
                <c:pt idx="75">
                  <c:v>41367</c:v>
                </c:pt>
                <c:pt idx="76">
                  <c:v>43256</c:v>
                </c:pt>
                <c:pt idx="77">
                  <c:v>44185</c:v>
                </c:pt>
                <c:pt idx="78">
                  <c:v>43544</c:v>
                </c:pt>
                <c:pt idx="79">
                  <c:v>44839</c:v>
                </c:pt>
                <c:pt idx="80">
                  <c:v>35565</c:v>
                </c:pt>
                <c:pt idx="81">
                  <c:v>31682</c:v>
                </c:pt>
                <c:pt idx="82">
                  <c:v>32647</c:v>
                </c:pt>
                <c:pt idx="83">
                  <c:v>36419</c:v>
                </c:pt>
                <c:pt idx="84">
                  <c:v>31296</c:v>
                </c:pt>
                <c:pt idx="85">
                  <c:v>31286</c:v>
                </c:pt>
                <c:pt idx="86">
                  <c:v>34839</c:v>
                </c:pt>
                <c:pt idx="87">
                  <c:v>38765</c:v>
                </c:pt>
                <c:pt idx="88">
                  <c:v>40922</c:v>
                </c:pt>
                <c:pt idx="89">
                  <c:v>41002</c:v>
                </c:pt>
                <c:pt idx="90">
                  <c:v>40186</c:v>
                </c:pt>
                <c:pt idx="91">
                  <c:v>40827</c:v>
                </c:pt>
                <c:pt idx="92">
                  <c:v>33758</c:v>
                </c:pt>
                <c:pt idx="93">
                  <c:v>29472</c:v>
                </c:pt>
                <c:pt idx="94">
                  <c:v>28449</c:v>
                </c:pt>
                <c:pt idx="95">
                  <c:v>31714</c:v>
                </c:pt>
                <c:pt idx="96">
                  <c:v>27641</c:v>
                </c:pt>
                <c:pt idx="97">
                  <c:v>26737</c:v>
                </c:pt>
                <c:pt idx="98">
                  <c:v>31691</c:v>
                </c:pt>
                <c:pt idx="99">
                  <c:v>37062</c:v>
                </c:pt>
                <c:pt idx="100">
                  <c:v>38329</c:v>
                </c:pt>
                <c:pt idx="101">
                  <c:v>39411</c:v>
                </c:pt>
                <c:pt idx="102">
                  <c:v>38128</c:v>
                </c:pt>
                <c:pt idx="103">
                  <c:v>38432</c:v>
                </c:pt>
                <c:pt idx="104">
                  <c:v>31881</c:v>
                </c:pt>
                <c:pt idx="105">
                  <c:v>27997</c:v>
                </c:pt>
                <c:pt idx="106">
                  <c:v>27954</c:v>
                </c:pt>
                <c:pt idx="107">
                  <c:v>30287</c:v>
                </c:pt>
                <c:pt idx="108">
                  <c:v>26664</c:v>
                </c:pt>
                <c:pt idx="109">
                  <c:v>26139</c:v>
                </c:pt>
                <c:pt idx="110">
                  <c:v>31227</c:v>
                </c:pt>
                <c:pt idx="111">
                  <c:v>35634</c:v>
                </c:pt>
                <c:pt idx="112">
                  <c:v>34494</c:v>
                </c:pt>
                <c:pt idx="113">
                  <c:v>36283</c:v>
                </c:pt>
                <c:pt idx="114">
                  <c:v>36084</c:v>
                </c:pt>
                <c:pt idx="115">
                  <c:v>36232</c:v>
                </c:pt>
                <c:pt idx="116">
                  <c:v>30054</c:v>
                </c:pt>
                <c:pt idx="117">
                  <c:v>26201</c:v>
                </c:pt>
                <c:pt idx="118">
                  <c:v>26902</c:v>
                </c:pt>
                <c:pt idx="119">
                  <c:v>29654</c:v>
                </c:pt>
                <c:pt idx="120">
                  <c:v>26178</c:v>
                </c:pt>
                <c:pt idx="121">
                  <c:v>25156</c:v>
                </c:pt>
                <c:pt idx="122">
                  <c:v>32126</c:v>
                </c:pt>
                <c:pt idx="123">
                  <c:v>36529</c:v>
                </c:pt>
                <c:pt idx="124">
                  <c:v>37617</c:v>
                </c:pt>
                <c:pt idx="125">
                  <c:v>38794</c:v>
                </c:pt>
                <c:pt idx="126">
                  <c:v>39333</c:v>
                </c:pt>
                <c:pt idx="127">
                  <c:v>39767</c:v>
                </c:pt>
                <c:pt idx="128">
                  <c:v>33448</c:v>
                </c:pt>
                <c:pt idx="129">
                  <c:v>28447</c:v>
                </c:pt>
                <c:pt idx="130">
                  <c:v>29229</c:v>
                </c:pt>
                <c:pt idx="131">
                  <c:v>32413</c:v>
                </c:pt>
                <c:pt idx="132">
                  <c:v>29323</c:v>
                </c:pt>
                <c:pt idx="133">
                  <c:v>29005</c:v>
                </c:pt>
                <c:pt idx="134">
                  <c:v>34327</c:v>
                </c:pt>
                <c:pt idx="135">
                  <c:v>37793</c:v>
                </c:pt>
                <c:pt idx="136">
                  <c:v>40021</c:v>
                </c:pt>
                <c:pt idx="137">
                  <c:v>41504</c:v>
                </c:pt>
                <c:pt idx="138">
                  <c:v>41060</c:v>
                </c:pt>
                <c:pt idx="139">
                  <c:v>42758</c:v>
                </c:pt>
                <c:pt idx="140">
                  <c:v>34161</c:v>
                </c:pt>
                <c:pt idx="141">
                  <c:v>30521</c:v>
                </c:pt>
                <c:pt idx="142">
                  <c:v>31687</c:v>
                </c:pt>
                <c:pt idx="143">
                  <c:v>35598</c:v>
                </c:pt>
                <c:pt idx="144">
                  <c:v>30344</c:v>
                </c:pt>
                <c:pt idx="145">
                  <c:v>29188</c:v>
                </c:pt>
                <c:pt idx="146">
                  <c:v>34750</c:v>
                </c:pt>
                <c:pt idx="147">
                  <c:v>38957</c:v>
                </c:pt>
                <c:pt idx="148">
                  <c:v>38101</c:v>
                </c:pt>
                <c:pt idx="149">
                  <c:v>37350</c:v>
                </c:pt>
                <c:pt idx="150">
                  <c:v>37344</c:v>
                </c:pt>
                <c:pt idx="151">
                  <c:v>38667</c:v>
                </c:pt>
                <c:pt idx="152">
                  <c:v>31739</c:v>
                </c:pt>
                <c:pt idx="153">
                  <c:v>27733</c:v>
                </c:pt>
                <c:pt idx="154">
                  <c:v>28226</c:v>
                </c:pt>
                <c:pt idx="155">
                  <c:v>31749</c:v>
                </c:pt>
                <c:pt idx="156">
                  <c:v>27084</c:v>
                </c:pt>
                <c:pt idx="157">
                  <c:v>26424</c:v>
                </c:pt>
                <c:pt idx="158">
                  <c:v>31380</c:v>
                </c:pt>
                <c:pt idx="159">
                  <c:v>35472</c:v>
                </c:pt>
                <c:pt idx="160">
                  <c:v>37788</c:v>
                </c:pt>
                <c:pt idx="161">
                  <c:v>38232</c:v>
                </c:pt>
                <c:pt idx="162">
                  <c:v>37832</c:v>
                </c:pt>
                <c:pt idx="163">
                  <c:v>42276</c:v>
                </c:pt>
                <c:pt idx="164">
                  <c:v>32816</c:v>
                </c:pt>
                <c:pt idx="165">
                  <c:v>28818</c:v>
                </c:pt>
                <c:pt idx="166">
                  <c:v>28233</c:v>
                </c:pt>
                <c:pt idx="167">
                  <c:v>31828</c:v>
                </c:pt>
                <c:pt idx="168">
                  <c:v>28225</c:v>
                </c:pt>
                <c:pt idx="169">
                  <c:v>27747</c:v>
                </c:pt>
                <c:pt idx="170">
                  <c:v>33170</c:v>
                </c:pt>
                <c:pt idx="171">
                  <c:v>37342</c:v>
                </c:pt>
                <c:pt idx="172">
                  <c:v>39221</c:v>
                </c:pt>
                <c:pt idx="173">
                  <c:v>40510</c:v>
                </c:pt>
                <c:pt idx="174">
                  <c:v>37582</c:v>
                </c:pt>
                <c:pt idx="175">
                  <c:v>38387</c:v>
                </c:pt>
                <c:pt idx="176">
                  <c:v>31984</c:v>
                </c:pt>
                <c:pt idx="177">
                  <c:v>28345</c:v>
                </c:pt>
                <c:pt idx="178">
                  <c:v>28643</c:v>
                </c:pt>
                <c:pt idx="179">
                  <c:v>31296</c:v>
                </c:pt>
                <c:pt idx="180">
                  <c:v>27609</c:v>
                </c:pt>
                <c:pt idx="181">
                  <c:v>28601</c:v>
                </c:pt>
                <c:pt idx="182">
                  <c:v>33061</c:v>
                </c:pt>
                <c:pt idx="183">
                  <c:v>37033</c:v>
                </c:pt>
                <c:pt idx="184">
                  <c:v>38812</c:v>
                </c:pt>
                <c:pt idx="185">
                  <c:v>39670</c:v>
                </c:pt>
                <c:pt idx="186">
                  <c:v>40176</c:v>
                </c:pt>
                <c:pt idx="187">
                  <c:v>43392</c:v>
                </c:pt>
                <c:pt idx="188">
                  <c:v>36186</c:v>
                </c:pt>
                <c:pt idx="189">
                  <c:v>30558</c:v>
                </c:pt>
                <c:pt idx="190">
                  <c:v>31406</c:v>
                </c:pt>
                <c:pt idx="191">
                  <c:v>34488</c:v>
                </c:pt>
                <c:pt idx="192">
                  <c:v>31131</c:v>
                </c:pt>
                <c:pt idx="193">
                  <c:v>29556</c:v>
                </c:pt>
                <c:pt idx="194">
                  <c:v>35972</c:v>
                </c:pt>
                <c:pt idx="195">
                  <c:v>38776.128431719604</c:v>
                </c:pt>
                <c:pt idx="196">
                  <c:v>41584.730411780736</c:v>
                </c:pt>
                <c:pt idx="197">
                  <c:v>43022.431659275797</c:v>
                </c:pt>
                <c:pt idx="198">
                  <c:v>41451.561826496581</c:v>
                </c:pt>
                <c:pt idx="199">
                  <c:v>42595.700470536605</c:v>
                </c:pt>
                <c:pt idx="200">
                  <c:v>35536.854911723487</c:v>
                </c:pt>
                <c:pt idx="201">
                  <c:v>30542.883152558261</c:v>
                </c:pt>
                <c:pt idx="202">
                  <c:v>31213.705131961811</c:v>
                </c:pt>
                <c:pt idx="203">
                  <c:v>35764.450566559644</c:v>
                </c:pt>
                <c:pt idx="204">
                  <c:v>30835.508470214849</c:v>
                </c:pt>
                <c:pt idx="205">
                  <c:v>29612.412393184466</c:v>
                </c:pt>
                <c:pt idx="206">
                  <c:v>35937.123069237692</c:v>
                </c:pt>
                <c:pt idx="207">
                  <c:v>39265.650054299862</c:v>
                </c:pt>
                <c:pt idx="208">
                  <c:v>41333.312265622975</c:v>
                </c:pt>
                <c:pt idx="209">
                  <c:v>42555.685950663647</c:v>
                </c:pt>
                <c:pt idx="210">
                  <c:v>41907.825854255017</c:v>
                </c:pt>
                <c:pt idx="211">
                  <c:v>44721.980401063847</c:v>
                </c:pt>
                <c:pt idx="212">
                  <c:v>35892.491290395068</c:v>
                </c:pt>
                <c:pt idx="213">
                  <c:v>32017.0677596143</c:v>
                </c:pt>
                <c:pt idx="214">
                  <c:v>33148.891083895178</c:v>
                </c:pt>
                <c:pt idx="215">
                  <c:v>37167.784361002814</c:v>
                </c:pt>
                <c:pt idx="216">
                  <c:v>32084.34010128061</c:v>
                </c:pt>
                <c:pt idx="217">
                  <c:v>30857.356402075795</c:v>
                </c:pt>
                <c:pt idx="218">
                  <c:v>36732.585919555946</c:v>
                </c:pt>
                <c:pt idx="219">
                  <c:v>41710.520521663122</c:v>
                </c:pt>
                <c:pt idx="220">
                  <c:v>43961.420607648157</c:v>
                </c:pt>
                <c:pt idx="221">
                  <c:v>43117.914719669658</c:v>
                </c:pt>
                <c:pt idx="222">
                  <c:v>43255.562187663119</c:v>
                </c:pt>
                <c:pt idx="223">
                  <c:v>44818.760465041414</c:v>
                </c:pt>
                <c:pt idx="224">
                  <c:v>37003.247889630111</c:v>
                </c:pt>
                <c:pt idx="225">
                  <c:v>32141.706038470271</c:v>
                </c:pt>
                <c:pt idx="226">
                  <c:v>32876.831008005072</c:v>
                </c:pt>
                <c:pt idx="227">
                  <c:v>37091.181126534946</c:v>
                </c:pt>
                <c:pt idx="228">
                  <c:v>32027.130851672711</c:v>
                </c:pt>
                <c:pt idx="229">
                  <c:v>31993.10625079786</c:v>
                </c:pt>
                <c:pt idx="230">
                  <c:v>37083.128128669428</c:v>
                </c:pt>
                <c:pt idx="231">
                  <c:v>41737.166188880226</c:v>
                </c:pt>
                <c:pt idx="232">
                  <c:v>43491.968738801872</c:v>
                </c:pt>
                <c:pt idx="233">
                  <c:v>44893.306995230385</c:v>
                </c:pt>
                <c:pt idx="234">
                  <c:v>43859.550488570756</c:v>
                </c:pt>
                <c:pt idx="235">
                  <c:v>44535.92441093504</c:v>
                </c:pt>
                <c:pt idx="236">
                  <c:v>37134.686548892743</c:v>
                </c:pt>
                <c:pt idx="237">
                  <c:v>32864.340982493159</c:v>
                </c:pt>
                <c:pt idx="238">
                  <c:v>32976.387222439633</c:v>
                </c:pt>
                <c:pt idx="239">
                  <c:v>35951.974683122768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Calc!$J$10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Calc!$J$11:$J$251</c:f>
              <c:numCache>
                <c:formatCode>#,##0_);[Red]\(#,##0\)</c:formatCode>
                <c:ptCount val="241"/>
                <c:pt idx="0">
                  <c:v>29670.093361386538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Calc!$K$10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Calc!$K$11:$K$251</c:f>
              <c:numCache>
                <c:formatCode>#,##0_);[Red]\(#,##0\)</c:formatCode>
                <c:ptCount val="241"/>
                <c:pt idx="0">
                  <c:v>29744.469127028595</c:v>
                </c:pt>
                <c:pt idx="1">
                  <c:v>29725.050008988972</c:v>
                </c:pt>
                <c:pt idx="2">
                  <c:v>29801.792096635265</c:v>
                </c:pt>
                <c:pt idx="3">
                  <c:v>29813.431299345393</c:v>
                </c:pt>
                <c:pt idx="4">
                  <c:v>29916.72106279818</c:v>
                </c:pt>
                <c:pt idx="5">
                  <c:v>29937.263498881137</c:v>
                </c:pt>
                <c:pt idx="6">
                  <c:v>29983.216188567396</c:v>
                </c:pt>
                <c:pt idx="7">
                  <c:v>29975.2954790603</c:v>
                </c:pt>
                <c:pt idx="8">
                  <c:v>29984.409775552525</c:v>
                </c:pt>
                <c:pt idx="9">
                  <c:v>29973.35437001957</c:v>
                </c:pt>
                <c:pt idx="10">
                  <c:v>30003.569995648028</c:v>
                </c:pt>
                <c:pt idx="11">
                  <c:v>29923.611501495336</c:v>
                </c:pt>
                <c:pt idx="12">
                  <c:v>29869.795578229823</c:v>
                </c:pt>
                <c:pt idx="13">
                  <c:v>29805.002341224947</c:v>
                </c:pt>
                <c:pt idx="14">
                  <c:v>28837.542902029123</c:v>
                </c:pt>
                <c:pt idx="15">
                  <c:v>27883.239942316151</c:v>
                </c:pt>
                <c:pt idx="16">
                  <c:v>26983.391947863242</c:v>
                </c:pt>
                <c:pt idx="17">
                  <c:v>27171.79318198725</c:v>
                </c:pt>
                <c:pt idx="18">
                  <c:v>27348.653085765578</c:v>
                </c:pt>
                <c:pt idx="19">
                  <c:v>27514.120646462001</c:v>
                </c:pt>
                <c:pt idx="20">
                  <c:v>27628.292359185445</c:v>
                </c:pt>
                <c:pt idx="21">
                  <c:v>27819.458605978565</c:v>
                </c:pt>
                <c:pt idx="22">
                  <c:v>27932.267656691201</c:v>
                </c:pt>
                <c:pt idx="23">
                  <c:v>28006.85664277483</c:v>
                </c:pt>
                <c:pt idx="24">
                  <c:v>27814.628665932327</c:v>
                </c:pt>
                <c:pt idx="25">
                  <c:v>27619.515886443271</c:v>
                </c:pt>
                <c:pt idx="26">
                  <c:v>27421.624614527231</c:v>
                </c:pt>
                <c:pt idx="27">
                  <c:v>27478.77351358009</c:v>
                </c:pt>
                <c:pt idx="28">
                  <c:v>28309.195172265103</c:v>
                </c:pt>
                <c:pt idx="29">
                  <c:v>29203.620368821343</c:v>
                </c:pt>
                <c:pt idx="30">
                  <c:v>30037.80222444277</c:v>
                </c:pt>
                <c:pt idx="31">
                  <c:v>30151.375932732368</c:v>
                </c:pt>
                <c:pt idx="32">
                  <c:v>30436.683045474594</c:v>
                </c:pt>
                <c:pt idx="33">
                  <c:v>30747.489571082828</c:v>
                </c:pt>
                <c:pt idx="34">
                  <c:v>31070.833764649677</c:v>
                </c:pt>
                <c:pt idx="35">
                  <c:v>31072.587874600489</c:v>
                </c:pt>
                <c:pt idx="36">
                  <c:v>31063.334732900661</c:v>
                </c:pt>
                <c:pt idx="37">
                  <c:v>31005.648896570787</c:v>
                </c:pt>
                <c:pt idx="38">
                  <c:v>31017.802497343586</c:v>
                </c:pt>
                <c:pt idx="39">
                  <c:v>31044.52198111609</c:v>
                </c:pt>
                <c:pt idx="40">
                  <c:v>30006.090774740504</c:v>
                </c:pt>
                <c:pt idx="41">
                  <c:v>28949.069768032932</c:v>
                </c:pt>
                <c:pt idx="42">
                  <c:v>27827.517491935669</c:v>
                </c:pt>
                <c:pt idx="43">
                  <c:v>28206.872747247573</c:v>
                </c:pt>
                <c:pt idx="44">
                  <c:v>28599.702791566684</c:v>
                </c:pt>
                <c:pt idx="45">
                  <c:v>28995.844431875052</c:v>
                </c:pt>
                <c:pt idx="46">
                  <c:v>28896.179256148538</c:v>
                </c:pt>
                <c:pt idx="47">
                  <c:v>28696.787276026324</c:v>
                </c:pt>
                <c:pt idx="48">
                  <c:v>28423.840829172666</c:v>
                </c:pt>
                <c:pt idx="49">
                  <c:v>28168.616515771002</c:v>
                </c:pt>
                <c:pt idx="50">
                  <c:v>28109.900960450923</c:v>
                </c:pt>
                <c:pt idx="51">
                  <c:v>28170.965395946954</c:v>
                </c:pt>
                <c:pt idx="52">
                  <c:v>28252.390803315084</c:v>
                </c:pt>
                <c:pt idx="53">
                  <c:v>28294.137217066087</c:v>
                </c:pt>
                <c:pt idx="54">
                  <c:v>28372.275373687367</c:v>
                </c:pt>
                <c:pt idx="55">
                  <c:v>28532.16784878583</c:v>
                </c:pt>
                <c:pt idx="56">
                  <c:v>28672.663348519458</c:v>
                </c:pt>
                <c:pt idx="57">
                  <c:v>27847.248294775291</c:v>
                </c:pt>
                <c:pt idx="58">
                  <c:v>27048.822158461204</c:v>
                </c:pt>
                <c:pt idx="59">
                  <c:v>26226.247077118591</c:v>
                </c:pt>
                <c:pt idx="60">
                  <c:v>26276.86588586845</c:v>
                </c:pt>
                <c:pt idx="61">
                  <c:v>26218.705927179206</c:v>
                </c:pt>
                <c:pt idx="62">
                  <c:v>26221.26200491178</c:v>
                </c:pt>
                <c:pt idx="63">
                  <c:v>29787.924465878215</c:v>
                </c:pt>
                <c:pt idx="64">
                  <c:v>33441.235755065041</c:v>
                </c:pt>
                <c:pt idx="65">
                  <c:v>37049.572198810332</c:v>
                </c:pt>
                <c:pt idx="66">
                  <c:v>37122.256559612724</c:v>
                </c:pt>
                <c:pt idx="67">
                  <c:v>37062.778544040812</c:v>
                </c:pt>
                <c:pt idx="68">
                  <c:v>36955.251300962023</c:v>
                </c:pt>
                <c:pt idx="69">
                  <c:v>36905.187476352476</c:v>
                </c:pt>
                <c:pt idx="70">
                  <c:v>37432.662751960212</c:v>
                </c:pt>
                <c:pt idx="71">
                  <c:v>37925.2527563853</c:v>
                </c:pt>
                <c:pt idx="72">
                  <c:v>38264.054410965015</c:v>
                </c:pt>
                <c:pt idx="73">
                  <c:v>38066.209205347281</c:v>
                </c:pt>
                <c:pt idx="74">
                  <c:v>37985.696015945978</c:v>
                </c:pt>
                <c:pt idx="75">
                  <c:v>37971.765522731359</c:v>
                </c:pt>
                <c:pt idx="76">
                  <c:v>37882.497827616862</c:v>
                </c:pt>
                <c:pt idx="77">
                  <c:v>37781.49681925826</c:v>
                </c:pt>
                <c:pt idx="78">
                  <c:v>37695.912365505756</c:v>
                </c:pt>
                <c:pt idx="79">
                  <c:v>37573.015227129225</c:v>
                </c:pt>
                <c:pt idx="80">
                  <c:v>37424.033742399886</c:v>
                </c:pt>
                <c:pt idx="81">
                  <c:v>37232.3332456278</c:v>
                </c:pt>
                <c:pt idx="82">
                  <c:v>37124.814676163594</c:v>
                </c:pt>
                <c:pt idx="83">
                  <c:v>36978.347420396036</c:v>
                </c:pt>
                <c:pt idx="84">
                  <c:v>36705.297187293858</c:v>
                </c:pt>
                <c:pt idx="85">
                  <c:v>36391.694311892184</c:v>
                </c:pt>
                <c:pt idx="86">
                  <c:v>36051.707019390633</c:v>
                </c:pt>
                <c:pt idx="87">
                  <c:v>35768.892024466222</c:v>
                </c:pt>
                <c:pt idx="88">
                  <c:v>35569.004908072326</c:v>
                </c:pt>
                <c:pt idx="89">
                  <c:v>35351.819861438409</c:v>
                </c:pt>
                <c:pt idx="90">
                  <c:v>35152.908619877744</c:v>
                </c:pt>
                <c:pt idx="91">
                  <c:v>34835.665139627563</c:v>
                </c:pt>
                <c:pt idx="92">
                  <c:v>34540.249602928197</c:v>
                </c:pt>
                <c:pt idx="93">
                  <c:v>34283.313502055003</c:v>
                </c:pt>
                <c:pt idx="94">
                  <c:v>34003.697126073333</c:v>
                </c:pt>
                <c:pt idx="95">
                  <c:v>33638.874455272766</c:v>
                </c:pt>
                <c:pt idx="96">
                  <c:v>33187.97757236188</c:v>
                </c:pt>
                <c:pt idx="97">
                  <c:v>32858.055794897286</c:v>
                </c:pt>
                <c:pt idx="98">
                  <c:v>33115.301659465847</c:v>
                </c:pt>
                <c:pt idx="99">
                  <c:v>33443.686477252602</c:v>
                </c:pt>
                <c:pt idx="100">
                  <c:v>33768.236757453036</c:v>
                </c:pt>
                <c:pt idx="101">
                  <c:v>33558.057002489317</c:v>
                </c:pt>
                <c:pt idx="102">
                  <c:v>33351.578608592441</c:v>
                </c:pt>
                <c:pt idx="103">
                  <c:v>33131.858942397761</c:v>
                </c:pt>
                <c:pt idx="104">
                  <c:v>32936.450954406515</c:v>
                </c:pt>
                <c:pt idx="105">
                  <c:v>32768.59937916643</c:v>
                </c:pt>
                <c:pt idx="106">
                  <c:v>32589.58883959406</c:v>
                </c:pt>
                <c:pt idx="107">
                  <c:v>32387.163018620195</c:v>
                </c:pt>
                <c:pt idx="108">
                  <c:v>32193.656903131185</c:v>
                </c:pt>
                <c:pt idx="109">
                  <c:v>32008.111018909767</c:v>
                </c:pt>
                <c:pt idx="110">
                  <c:v>31951.826936468064</c:v>
                </c:pt>
                <c:pt idx="111">
                  <c:v>31594.143197311147</c:v>
                </c:pt>
                <c:pt idx="112">
                  <c:v>31309.261907066033</c:v>
                </c:pt>
                <c:pt idx="113">
                  <c:v>30954.723440069811</c:v>
                </c:pt>
                <c:pt idx="114">
                  <c:v>30956.842878311767</c:v>
                </c:pt>
                <c:pt idx="115">
                  <c:v>30951.400520757441</c:v>
                </c:pt>
                <c:pt idx="116">
                  <c:v>31019.302025984649</c:v>
                </c:pt>
                <c:pt idx="117">
                  <c:v>31022.750958956571</c:v>
                </c:pt>
                <c:pt idx="118">
                  <c:v>31110.556407000946</c:v>
                </c:pt>
                <c:pt idx="119">
                  <c:v>31081.594370339113</c:v>
                </c:pt>
                <c:pt idx="120">
                  <c:v>31032.960229184962</c:v>
                </c:pt>
                <c:pt idx="121">
                  <c:v>31608.316337494751</c:v>
                </c:pt>
                <c:pt idx="122">
                  <c:v>32310.570623804681</c:v>
                </c:pt>
                <c:pt idx="123">
                  <c:v>33080.158494930154</c:v>
                </c:pt>
                <c:pt idx="124">
                  <c:v>33220.0439055963</c:v>
                </c:pt>
                <c:pt idx="125">
                  <c:v>33423.963811527625</c:v>
                </c:pt>
                <c:pt idx="126">
                  <c:v>33600.308698103327</c:v>
                </c:pt>
                <c:pt idx="127">
                  <c:v>33716.826209296945</c:v>
                </c:pt>
                <c:pt idx="128">
                  <c:v>33826.897404034185</c:v>
                </c:pt>
                <c:pt idx="129">
                  <c:v>33958.402186529151</c:v>
                </c:pt>
                <c:pt idx="130">
                  <c:v>34111.511763506598</c:v>
                </c:pt>
                <c:pt idx="131">
                  <c:v>34137.641201675557</c:v>
                </c:pt>
                <c:pt idx="132">
                  <c:v>34261.208033912328</c:v>
                </c:pt>
                <c:pt idx="133">
                  <c:v>34462.166927834791</c:v>
                </c:pt>
                <c:pt idx="134">
                  <c:v>34661.23957319522</c:v>
                </c:pt>
                <c:pt idx="135">
                  <c:v>34893.998814070132</c:v>
                </c:pt>
                <c:pt idx="136">
                  <c:v>35079.359659744725</c:v>
                </c:pt>
                <c:pt idx="137">
                  <c:v>35356.144318065184</c:v>
                </c:pt>
                <c:pt idx="138">
                  <c:v>35633.60190638528</c:v>
                </c:pt>
                <c:pt idx="139">
                  <c:v>35781.699932861062</c:v>
                </c:pt>
                <c:pt idx="140">
                  <c:v>35894.686258730733</c:v>
                </c:pt>
                <c:pt idx="141">
                  <c:v>35922.34295807391</c:v>
                </c:pt>
                <c:pt idx="142">
                  <c:v>36027.756604174218</c:v>
                </c:pt>
                <c:pt idx="143">
                  <c:v>35963.103637718952</c:v>
                </c:pt>
                <c:pt idx="144">
                  <c:v>35867.199463896577</c:v>
                </c:pt>
                <c:pt idx="145">
                  <c:v>35677.572976563046</c:v>
                </c:pt>
                <c:pt idx="146">
                  <c:v>35628.818801780712</c:v>
                </c:pt>
                <c:pt idx="147">
                  <c:v>34658.256800808238</c:v>
                </c:pt>
                <c:pt idx="148">
                  <c:v>33751.218074846722</c:v>
                </c:pt>
                <c:pt idx="149">
                  <c:v>32816.91311101264</c:v>
                </c:pt>
                <c:pt idx="150">
                  <c:v>32794.284824635382</c:v>
                </c:pt>
                <c:pt idx="151">
                  <c:v>32714.050098436779</c:v>
                </c:pt>
                <c:pt idx="152">
                  <c:v>32735.052357736702</c:v>
                </c:pt>
                <c:pt idx="153">
                  <c:v>32709.026929932301</c:v>
                </c:pt>
                <c:pt idx="154">
                  <c:v>32713.815046418622</c:v>
                </c:pt>
                <c:pt idx="155">
                  <c:v>32522.801717084625</c:v>
                </c:pt>
                <c:pt idx="156">
                  <c:v>32408.348080709588</c:v>
                </c:pt>
                <c:pt idx="157">
                  <c:v>32400.177547595955</c:v>
                </c:pt>
                <c:pt idx="158">
                  <c:v>32507.620560698982</c:v>
                </c:pt>
                <c:pt idx="159">
                  <c:v>32639.992427123561</c:v>
                </c:pt>
                <c:pt idx="160">
                  <c:v>32786.729259601503</c:v>
                </c:pt>
                <c:pt idx="161">
                  <c:v>32962.085236075698</c:v>
                </c:pt>
                <c:pt idx="162">
                  <c:v>34080.906666258648</c:v>
                </c:pt>
                <c:pt idx="163">
                  <c:v>34240.828573891711</c:v>
                </c:pt>
                <c:pt idx="164">
                  <c:v>34378.465245868741</c:v>
                </c:pt>
                <c:pt idx="165">
                  <c:v>33622.77881477648</c:v>
                </c:pt>
                <c:pt idx="166">
                  <c:v>33704.176049770038</c:v>
                </c:pt>
                <c:pt idx="167">
                  <c:v>33826.590390764351</c:v>
                </c:pt>
                <c:pt idx="168">
                  <c:v>33874.250592324905</c:v>
                </c:pt>
                <c:pt idx="169">
                  <c:v>34011.94457452825</c:v>
                </c:pt>
                <c:pt idx="170">
                  <c:v>34119.826540995826</c:v>
                </c:pt>
                <c:pt idx="171">
                  <c:v>34297.569702834509</c:v>
                </c:pt>
                <c:pt idx="172">
                  <c:v>34426.738070287895</c:v>
                </c:pt>
                <c:pt idx="173">
                  <c:v>33973.159975053131</c:v>
                </c:pt>
                <c:pt idx="174">
                  <c:v>33492.130936255962</c:v>
                </c:pt>
                <c:pt idx="175">
                  <c:v>32995.370084096568</c:v>
                </c:pt>
                <c:pt idx="176">
                  <c:v>33094.671535890986</c:v>
                </c:pt>
                <c:pt idx="177">
                  <c:v>33207.607123173242</c:v>
                </c:pt>
                <c:pt idx="178">
                  <c:v>33353.202486721646</c:v>
                </c:pt>
                <c:pt idx="179">
                  <c:v>33394.712270391428</c:v>
                </c:pt>
                <c:pt idx="180">
                  <c:v>33433.522859500554</c:v>
                </c:pt>
                <c:pt idx="181">
                  <c:v>33514.103205944615</c:v>
                </c:pt>
                <c:pt idx="182">
                  <c:v>33684.570956200223</c:v>
                </c:pt>
                <c:pt idx="183">
                  <c:v>33904.040305863506</c:v>
                </c:pt>
                <c:pt idx="184">
                  <c:v>34042.000765609839</c:v>
                </c:pt>
                <c:pt idx="185">
                  <c:v>34267.241048135089</c:v>
                </c:pt>
                <c:pt idx="186">
                  <c:v>35115.495026473734</c:v>
                </c:pt>
                <c:pt idx="187">
                  <c:v>35901.691690549087</c:v>
                </c:pt>
                <c:pt idx="188">
                  <c:v>36613.362980061167</c:v>
                </c:pt>
                <c:pt idx="189">
                  <c:v>36567.575802901418</c:v>
                </c:pt>
                <c:pt idx="190">
                  <c:v>36529.72442646695</c:v>
                </c:pt>
                <c:pt idx="191">
                  <c:v>36414.965339101742</c:v>
                </c:pt>
                <c:pt idx="192">
                  <c:v>36287.715577438306</c:v>
                </c:pt>
                <c:pt idx="193">
                  <c:v>36249.325476790225</c:v>
                </c:pt>
                <c:pt idx="194">
                  <c:v>36250.534218963083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Calc!$R$10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Calc!$R$11:$R$251</c:f>
              <c:numCache>
                <c:formatCode>#,##0_);[Red]\(#,##0\)</c:formatCode>
                <c:ptCount val="241"/>
                <c:pt idx="0">
                  <c:v>29680</c:v>
                </c:pt>
                <c:pt idx="1">
                  <c:v>29680</c:v>
                </c:pt>
                <c:pt idx="2">
                  <c:v>29680</c:v>
                </c:pt>
                <c:pt idx="3">
                  <c:v>29976.799999999999</c:v>
                </c:pt>
                <c:pt idx="4">
                  <c:v>29976.799999999999</c:v>
                </c:pt>
                <c:pt idx="5">
                  <c:v>29976.799999999999</c:v>
                </c:pt>
                <c:pt idx="6">
                  <c:v>29976.799999999999</c:v>
                </c:pt>
                <c:pt idx="7">
                  <c:v>29976.799999999999</c:v>
                </c:pt>
                <c:pt idx="8">
                  <c:v>29976.799999999999</c:v>
                </c:pt>
                <c:pt idx="9">
                  <c:v>29976.799999999999</c:v>
                </c:pt>
                <c:pt idx="10">
                  <c:v>29976.799999999999</c:v>
                </c:pt>
                <c:pt idx="11">
                  <c:v>29976.799999999999</c:v>
                </c:pt>
                <c:pt idx="12">
                  <c:v>29826.915999999997</c:v>
                </c:pt>
                <c:pt idx="13">
                  <c:v>29826.915999999997</c:v>
                </c:pt>
                <c:pt idx="14">
                  <c:v>29826.915999999997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29991.486384207328</c:v>
                </c:pt>
                <c:pt idx="30">
                  <c:v>29991.486384207328</c:v>
                </c:pt>
                <c:pt idx="31">
                  <c:v>29991.486384207328</c:v>
                </c:pt>
                <c:pt idx="32">
                  <c:v>29991.486384207328</c:v>
                </c:pt>
                <c:pt idx="33">
                  <c:v>31041.188407654583</c:v>
                </c:pt>
                <c:pt idx="34">
                  <c:v>31041.188407654583</c:v>
                </c:pt>
                <c:pt idx="35">
                  <c:v>31041.188407654583</c:v>
                </c:pt>
                <c:pt idx="36">
                  <c:v>31041.188407654583</c:v>
                </c:pt>
                <c:pt idx="37">
                  <c:v>31041.188407654583</c:v>
                </c:pt>
                <c:pt idx="38">
                  <c:v>31041.188407654583</c:v>
                </c:pt>
                <c:pt idx="39">
                  <c:v>31041.188407654583</c:v>
                </c:pt>
                <c:pt idx="40">
                  <c:v>31041.188407654583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29032.047487969139</c:v>
                </c:pt>
                <c:pt idx="45">
                  <c:v>29032.047487969139</c:v>
                </c:pt>
                <c:pt idx="46">
                  <c:v>29032.047487969139</c:v>
                </c:pt>
                <c:pt idx="47">
                  <c:v>29032.047487969139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37061.390590186224</c:v>
                </c:pt>
                <c:pt idx="65">
                  <c:v>37061.390590186224</c:v>
                </c:pt>
                <c:pt idx="66">
                  <c:v>37061.390590186224</c:v>
                </c:pt>
                <c:pt idx="67">
                  <c:v>37061.390590186224</c:v>
                </c:pt>
                <c:pt idx="68">
                  <c:v>37061.390590186224</c:v>
                </c:pt>
                <c:pt idx="69">
                  <c:v>37061.390590186224</c:v>
                </c:pt>
                <c:pt idx="70">
                  <c:v>37061.390590186224</c:v>
                </c:pt>
                <c:pt idx="71">
                  <c:v>38358.539260842736</c:v>
                </c:pt>
                <c:pt idx="72">
                  <c:v>38246.660187998612</c:v>
                </c:pt>
                <c:pt idx="73">
                  <c:v>38135.10742911695</c:v>
                </c:pt>
                <c:pt idx="74">
                  <c:v>38023.880032448695</c:v>
                </c:pt>
                <c:pt idx="75">
                  <c:v>37912.977049020716</c:v>
                </c:pt>
                <c:pt idx="76">
                  <c:v>37802.397532627736</c:v>
                </c:pt>
                <c:pt idx="77">
                  <c:v>37692.140539824235</c:v>
                </c:pt>
                <c:pt idx="78">
                  <c:v>37582.205129916416</c:v>
                </c:pt>
                <c:pt idx="79">
                  <c:v>37472.590364954158</c:v>
                </c:pt>
                <c:pt idx="80">
                  <c:v>37363.295309723042</c:v>
                </c:pt>
                <c:pt idx="81">
                  <c:v>37254.319031736348</c:v>
                </c:pt>
                <c:pt idx="82">
                  <c:v>37145.660601227115</c:v>
                </c:pt>
                <c:pt idx="83">
                  <c:v>36867.068146717917</c:v>
                </c:pt>
                <c:pt idx="84">
                  <c:v>36590.565135617537</c:v>
                </c:pt>
                <c:pt idx="85">
                  <c:v>36316.135897100408</c:v>
                </c:pt>
                <c:pt idx="86">
                  <c:v>36043.764877872156</c:v>
                </c:pt>
                <c:pt idx="87">
                  <c:v>35773.436641288114</c:v>
                </c:pt>
                <c:pt idx="88">
                  <c:v>35505.135866478457</c:v>
                </c:pt>
                <c:pt idx="89">
                  <c:v>35238.847347479867</c:v>
                </c:pt>
                <c:pt idx="90">
                  <c:v>34974.555992373767</c:v>
                </c:pt>
                <c:pt idx="91">
                  <c:v>34712.246822430963</c:v>
                </c:pt>
                <c:pt idx="92">
                  <c:v>34451.904971262731</c:v>
                </c:pt>
                <c:pt idx="93">
                  <c:v>34193.515683978265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33065.360839309484</c:v>
                </c:pt>
                <c:pt idx="124">
                  <c:v>33161.801475090804</c:v>
                </c:pt>
                <c:pt idx="125">
                  <c:v>33258.52339605982</c:v>
                </c:pt>
                <c:pt idx="126">
                  <c:v>33689.082696857979</c:v>
                </c:pt>
                <c:pt idx="127">
                  <c:v>33787.342521390485</c:v>
                </c:pt>
                <c:pt idx="128">
                  <c:v>33885.888937077871</c:v>
                </c:pt>
                <c:pt idx="129">
                  <c:v>33984.722779811018</c:v>
                </c:pt>
                <c:pt idx="130">
                  <c:v>34083.8448879188</c:v>
                </c:pt>
                <c:pt idx="131">
                  <c:v>34183.256102175234</c:v>
                </c:pt>
                <c:pt idx="132">
                  <c:v>34282.957265806581</c:v>
                </c:pt>
                <c:pt idx="133">
                  <c:v>34382.949224498516</c:v>
                </c:pt>
                <c:pt idx="134">
                  <c:v>34897.031620320144</c:v>
                </c:pt>
                <c:pt idx="135">
                  <c:v>34998.814629212742</c:v>
                </c:pt>
                <c:pt idx="136">
                  <c:v>35100.894505214615</c:v>
                </c:pt>
                <c:pt idx="137">
                  <c:v>35555.30483533004</c:v>
                </c:pt>
                <c:pt idx="138">
                  <c:v>35659.007807766422</c:v>
                </c:pt>
                <c:pt idx="139">
                  <c:v>35763.013247205738</c:v>
                </c:pt>
                <c:pt idx="140">
                  <c:v>35867.322035843419</c:v>
                </c:pt>
                <c:pt idx="141">
                  <c:v>35971.935058447962</c:v>
                </c:pt>
                <c:pt idx="142">
                  <c:v>36076.853202368438</c:v>
                </c:pt>
                <c:pt idx="143">
                  <c:v>36182.07735754201</c:v>
                </c:pt>
                <c:pt idx="144">
                  <c:v>35624.496469596728</c:v>
                </c:pt>
                <c:pt idx="145">
                  <c:v>35609.652929401062</c:v>
                </c:pt>
                <c:pt idx="146">
                  <c:v>35594.81557401381</c:v>
                </c:pt>
                <c:pt idx="147">
                  <c:v>35579.984400857975</c:v>
                </c:pt>
                <c:pt idx="148">
                  <c:v>32791.076973583724</c:v>
                </c:pt>
                <c:pt idx="149">
                  <c:v>32777.414024844729</c:v>
                </c:pt>
                <c:pt idx="150">
                  <c:v>32763.756769001044</c:v>
                </c:pt>
                <c:pt idx="151">
                  <c:v>32750.105203680629</c:v>
                </c:pt>
                <c:pt idx="152">
                  <c:v>32736.459326512431</c:v>
                </c:pt>
                <c:pt idx="153">
                  <c:v>32722.819135126385</c:v>
                </c:pt>
                <c:pt idx="154">
                  <c:v>32709.184627153416</c:v>
                </c:pt>
                <c:pt idx="155">
                  <c:v>32695.555800225437</c:v>
                </c:pt>
                <c:pt idx="156">
                  <c:v>32257.067527499665</c:v>
                </c:pt>
                <c:pt idx="157">
                  <c:v>32391.471975530912</c:v>
                </c:pt>
                <c:pt idx="158">
                  <c:v>32526.436442095623</c:v>
                </c:pt>
                <c:pt idx="159">
                  <c:v>32661.963260604352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33071.941307981615</c:v>
                </c:pt>
                <c:pt idx="163">
                  <c:v>36032.569053823216</c:v>
                </c:pt>
                <c:pt idx="164">
                  <c:v>33469.001901348085</c:v>
                </c:pt>
                <c:pt idx="165">
                  <c:v>33580.565241019249</c:v>
                </c:pt>
                <c:pt idx="166">
                  <c:v>33692.500458489318</c:v>
                </c:pt>
                <c:pt idx="167">
                  <c:v>33804.808793350952</c:v>
                </c:pt>
                <c:pt idx="168">
                  <c:v>33917.491489328793</c:v>
                </c:pt>
                <c:pt idx="169">
                  <c:v>34030.549794293227</c:v>
                </c:pt>
                <c:pt idx="170">
                  <c:v>34143.984960274211</c:v>
                </c:pt>
                <c:pt idx="171">
                  <c:v>34257.798243475125</c:v>
                </c:pt>
                <c:pt idx="172">
                  <c:v>34371.990904286708</c:v>
                </c:pt>
                <c:pt idx="173">
                  <c:v>34486.564207301002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33534.375303344277</c:v>
                </c:pt>
                <c:pt idx="181">
                  <c:v>33646.156554355424</c:v>
                </c:pt>
                <c:pt idx="182">
                  <c:v>33758.310409536614</c:v>
                </c:pt>
                <c:pt idx="183">
                  <c:v>33870.838110901735</c:v>
                </c:pt>
                <c:pt idx="184">
                  <c:v>34153.659609127768</c:v>
                </c:pt>
                <c:pt idx="185">
                  <c:v>34267.505141158195</c:v>
                </c:pt>
                <c:pt idx="186">
                  <c:v>34381.730158295395</c:v>
                </c:pt>
                <c:pt idx="187">
                  <c:v>36566.1160810191</c:v>
                </c:pt>
                <c:pt idx="188">
                  <c:v>36566.1160810191</c:v>
                </c:pt>
                <c:pt idx="189">
                  <c:v>36566.1160810191</c:v>
                </c:pt>
                <c:pt idx="190">
                  <c:v>36566.1160810191</c:v>
                </c:pt>
                <c:pt idx="191">
                  <c:v>36566.1160810191</c:v>
                </c:pt>
                <c:pt idx="192">
                  <c:v>36273.587152370943</c:v>
                </c:pt>
                <c:pt idx="193">
                  <c:v>36273.587152370943</c:v>
                </c:pt>
                <c:pt idx="194">
                  <c:v>36273.587152370943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37632"/>
        <c:axId val="133639552"/>
      </c:lineChart>
      <c:dateAx>
        <c:axId val="133637632"/>
        <c:scaling>
          <c:orientation val="minMax"/>
          <c:max val="43101"/>
          <c:min val="36892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39552"/>
        <c:crosses val="autoZero"/>
        <c:auto val="1"/>
        <c:lblOffset val="100"/>
        <c:baseTimeUnit val="months"/>
        <c:majorUnit val="24"/>
        <c:majorTimeUnit val="months"/>
        <c:minorUnit val="12"/>
        <c:minorTimeUnit val="months"/>
      </c:dateAx>
      <c:valAx>
        <c:axId val="133639552"/>
        <c:scaling>
          <c:orientation val="minMax"/>
          <c:max val="40000"/>
          <c:min val="26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Units</a:t>
                </a:r>
              </a:p>
            </c:rich>
          </c:tx>
          <c:layout>
            <c:manualLayout>
              <c:xMode val="edge"/>
              <c:yMode val="edge"/>
              <c:x val="2.3058021378612591E-2"/>
              <c:y val="1.56402324709411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33637632"/>
        <c:crosses val="autoZero"/>
        <c:crossBetween val="midCat"/>
      </c:valAx>
      <c:valAx>
        <c:axId val="17345331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173455232"/>
        <c:crosses val="max"/>
        <c:crossBetween val="between"/>
      </c:valAx>
      <c:dateAx>
        <c:axId val="17345523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73453312"/>
        <c:crosses val="autoZero"/>
        <c:auto val="1"/>
        <c:lblOffset val="100"/>
        <c:baseTimeUnit val="months"/>
      </c:date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7395442748427401"/>
          <c:y val="0.7617640672822874"/>
          <c:w val="0.18144802709717153"/>
          <c:h val="0.16153871391076116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500">
                <a:solidFill>
                  <a:srgbClr val="00B050"/>
                </a:solidFill>
              </a:defRPr>
            </a:pPr>
            <a:r>
              <a:rPr lang="en-US" sz="500">
                <a:solidFill>
                  <a:srgbClr val="00B050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9.477122143268676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8.4469883122001724E-2"/>
          <c:w val="0.86734492029959676"/>
          <c:h val="0.82393360378482383"/>
        </c:manualLayout>
      </c:layout>
      <c:lineChart>
        <c:grouping val="standard"/>
        <c:varyColors val="0"/>
        <c:ser>
          <c:idx val="0"/>
          <c:order val="0"/>
          <c:tx>
            <c:strRef>
              <c:f>SalesTrend!$C$200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SalesTrend!$C$201:$C$213</c:f>
            </c:numRef>
          </c:val>
          <c:smooth val="0"/>
        </c:ser>
        <c:ser>
          <c:idx val="1"/>
          <c:order val="1"/>
          <c:tx>
            <c:strRef>
              <c:f>SalesTrend!$D$200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SalesTrend!$D$201:$D$213</c:f>
            </c:numRef>
          </c:val>
          <c:smooth val="0"/>
        </c:ser>
        <c:ser>
          <c:idx val="2"/>
          <c:order val="2"/>
          <c:tx>
            <c:strRef>
              <c:f>SalesTrend!$E$200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SalesTrend!$E$201:$E$213</c:f>
            </c:numRef>
          </c:val>
          <c:smooth val="0"/>
        </c:ser>
        <c:ser>
          <c:idx val="3"/>
          <c:order val="3"/>
          <c:tx>
            <c:strRef>
              <c:f>SalesTrend!$F$200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SalesTrend!$F$201:$F$213</c:f>
            </c:numRef>
          </c:val>
          <c:smooth val="0"/>
        </c:ser>
        <c:ser>
          <c:idx val="4"/>
          <c:order val="4"/>
          <c:tx>
            <c:strRef>
              <c:f>SalesTrend!$G$200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SalesTrend!$G$201:$G$213</c:f>
            </c:numRef>
          </c:val>
          <c:smooth val="0"/>
        </c:ser>
        <c:ser>
          <c:idx val="5"/>
          <c:order val="5"/>
          <c:tx>
            <c:strRef>
              <c:f>SalesTrend!$H$200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SalesTrend!$H$201:$H$213</c:f>
            </c:numRef>
          </c:val>
          <c:smooth val="0"/>
        </c:ser>
        <c:ser>
          <c:idx val="6"/>
          <c:order val="6"/>
          <c:tx>
            <c:strRef>
              <c:f>SalesTrend!$I$200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SalesTrend!$I$201:$I$213</c:f>
            </c:numRef>
          </c:val>
          <c:smooth val="0"/>
        </c:ser>
        <c:ser>
          <c:idx val="7"/>
          <c:order val="7"/>
          <c:tx>
            <c:strRef>
              <c:f>SalesTrend!$J$200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SalesTrend!$J$201:$J$213</c:f>
            </c:numRef>
          </c:val>
          <c:smooth val="0"/>
        </c:ser>
        <c:ser>
          <c:idx val="8"/>
          <c:order val="8"/>
          <c:tx>
            <c:strRef>
              <c:f>SalesTrend!$K$200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SalesTrend!$K$201:$K$213</c:f>
            </c:numRef>
          </c:val>
          <c:smooth val="0"/>
        </c:ser>
        <c:ser>
          <c:idx val="9"/>
          <c:order val="9"/>
          <c:tx>
            <c:strRef>
              <c:f>SalesTrend!$L$200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SalesTrend!$L$201:$L$213</c:f>
            </c:numRef>
          </c:val>
          <c:smooth val="0"/>
        </c:ser>
        <c:ser>
          <c:idx val="10"/>
          <c:order val="10"/>
          <c:tx>
            <c:strRef>
              <c:f>SalesTrend!$M$200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SalesTrend!$M$201:$M$213</c:f>
            </c:numRef>
          </c:val>
          <c:smooth val="0"/>
        </c:ser>
        <c:ser>
          <c:idx val="11"/>
          <c:order val="11"/>
          <c:tx>
            <c:strRef>
              <c:f>SalesTrend!$N$200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SalesTrend!$N$201:$N$213</c:f>
            </c:numRef>
          </c:val>
          <c:smooth val="0"/>
        </c:ser>
        <c:ser>
          <c:idx val="12"/>
          <c:order val="12"/>
          <c:tx>
            <c:strRef>
              <c:f>SalesTrend!$O$200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SalesTrend!$O$201:$O$213</c:f>
              <c:numCache>
                <c:formatCode>0.00</c:formatCode>
                <c:ptCount val="13"/>
                <c:pt idx="0">
                  <c:v>0.85401669802790292</c:v>
                </c:pt>
                <c:pt idx="1">
                  <c:v>0.8218017307201203</c:v>
                </c:pt>
                <c:pt idx="2">
                  <c:v>0.97878363559754322</c:v>
                </c:pt>
                <c:pt idx="3">
                  <c:v>1.097707340408872</c:v>
                </c:pt>
                <c:pt idx="4">
                  <c:v>1.1584983618192699</c:v>
                </c:pt>
                <c:pt idx="5">
                  <c:v>1.13610347472619</c:v>
                </c:pt>
                <c:pt idx="6">
                  <c:v>1.1363610611832144</c:v>
                </c:pt>
                <c:pt idx="7">
                  <c:v>1.1770752014429777</c:v>
                </c:pt>
                <c:pt idx="8">
                  <c:v>0.96655192134440171</c:v>
                </c:pt>
                <c:pt idx="9">
                  <c:v>0.84488385907641039</c:v>
                </c:pt>
                <c:pt idx="10">
                  <c:v>0.860236184216566</c:v>
                </c:pt>
                <c:pt idx="11">
                  <c:v>0.96798053143653107</c:v>
                </c:pt>
                <c:pt idx="12">
                  <c:v>1.0000000000000002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SalesTrend!$P$200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SalesTrend!$P$201:$P$213</c:f>
              <c:numCache>
                <c:formatCode>0.00</c:formatCode>
                <c:ptCount val="13"/>
                <c:pt idx="0">
                  <c:v>0.84326646912235559</c:v>
                </c:pt>
                <c:pt idx="1">
                  <c:v>0.8192421056680147</c:v>
                </c:pt>
                <c:pt idx="2">
                  <c:v>0.96878734899643093</c:v>
                </c:pt>
                <c:pt idx="3">
                  <c:v>1.0904936659707625</c:v>
                </c:pt>
                <c:pt idx="4">
                  <c:v>1.1567871785816033</c:v>
                </c:pt>
                <c:pt idx="5">
                  <c:v>1.1654369976626389</c:v>
                </c:pt>
                <c:pt idx="6">
                  <c:v>1.148374243317299</c:v>
                </c:pt>
                <c:pt idx="7">
                  <c:v>1.1765179607513705</c:v>
                </c:pt>
                <c:pt idx="8">
                  <c:v>0.98408155711904177</c:v>
                </c:pt>
                <c:pt idx="9">
                  <c:v>0.86126929888237103</c:v>
                </c:pt>
                <c:pt idx="10">
                  <c:v>0.84093401984514349</c:v>
                </c:pt>
                <c:pt idx="11">
                  <c:v>0.94480915408296695</c:v>
                </c:pt>
                <c:pt idx="12">
                  <c:v>0.99999999999999989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SalesTrend!$Q$200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SalesTrend!$Q$201:$Q$213</c:f>
              <c:numCache>
                <c:formatCode>0.00</c:formatCode>
                <c:ptCount val="13"/>
                <c:pt idx="0">
                  <c:v>0.83585109076144859</c:v>
                </c:pt>
                <c:pt idx="1">
                  <c:v>0.81897600441290852</c:v>
                </c:pt>
                <c:pt idx="2">
                  <c:v>0.97579991731284466</c:v>
                </c:pt>
                <c:pt idx="3">
                  <c:v>1.0948963915573859</c:v>
                </c:pt>
                <c:pt idx="4">
                  <c:v>1.1461837287629379</c:v>
                </c:pt>
                <c:pt idx="5">
                  <c:v>1.1799345782901571</c:v>
                </c:pt>
                <c:pt idx="6">
                  <c:v>1.1480273639403</c:v>
                </c:pt>
                <c:pt idx="7">
                  <c:v>1.1687372213334002</c:v>
                </c:pt>
                <c:pt idx="8">
                  <c:v>0.97056765082224217</c:v>
                </c:pt>
                <c:pt idx="9">
                  <c:v>0.85729405251503332</c:v>
                </c:pt>
                <c:pt idx="10">
                  <c:v>0.86343996857323468</c:v>
                </c:pt>
                <c:pt idx="11">
                  <c:v>0.94029203171810882</c:v>
                </c:pt>
                <c:pt idx="12">
                  <c:v>1.0000000000000002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SalesTrend!$R$200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SalesTrend!$R$201:$R$213</c:f>
              <c:numCache>
                <c:formatCode>0.00</c:formatCode>
                <c:ptCount val="13"/>
                <c:pt idx="0">
                  <c:v>0.82337763034891476</c:v>
                </c:pt>
                <c:pt idx="1">
                  <c:v>0.84998560747799767</c:v>
                </c:pt>
                <c:pt idx="2">
                  <c:v>0.97910340414357977</c:v>
                </c:pt>
                <c:pt idx="3">
                  <c:v>1.0929088532739164</c:v>
                </c:pt>
                <c:pt idx="4">
                  <c:v>1.1354755308714191</c:v>
                </c:pt>
                <c:pt idx="5">
                  <c:v>1.1565310801393609</c:v>
                </c:pt>
                <c:pt idx="6">
                  <c:v>1.1672003333632885</c:v>
                </c:pt>
                <c:pt idx="7">
                  <c:v>1.1820869100725728</c:v>
                </c:pt>
                <c:pt idx="8">
                  <c:v>0.98578071828646108</c:v>
                </c:pt>
                <c:pt idx="9">
                  <c:v>0.83246247690813235</c:v>
                </c:pt>
                <c:pt idx="10">
                  <c:v>0.85556373289406396</c:v>
                </c:pt>
                <c:pt idx="11">
                  <c:v>0.93952372222029135</c:v>
                </c:pt>
                <c:pt idx="12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SalesTrend!$S$200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SalesTrend!$S$201:$S$213</c:f>
              <c:numCache>
                <c:formatCode>0.00</c:formatCode>
                <c:ptCount val="13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SalesTrend!$X$200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SalesTrend!$X$201:$X$213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2"/>
          <c:order val="22"/>
          <c:tx>
            <c:strRef>
              <c:f>SalesTrend!$Y$200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SalesTrend!$Y$201:$Y$213</c:f>
              <c:numCache>
                <c:formatCode>0.00</c:formatCode>
                <c:ptCount val="13"/>
                <c:pt idx="0">
                  <c:v>0.84738211742091685</c:v>
                </c:pt>
                <c:pt idx="1">
                  <c:v>0.82766298521266213</c:v>
                </c:pt>
                <c:pt idx="2">
                  <c:v>0.98095110510107997</c:v>
                </c:pt>
                <c:pt idx="3">
                  <c:v>1.0975881636950693</c:v>
                </c:pt>
                <c:pt idx="4">
                  <c:v>1.1380488025598825</c:v>
                </c:pt>
                <c:pt idx="5">
                  <c:v>1.1608856115026842</c:v>
                </c:pt>
                <c:pt idx="6">
                  <c:v>1.149391210892641</c:v>
                </c:pt>
                <c:pt idx="7">
                  <c:v>1.1734750599935684</c:v>
                </c:pt>
                <c:pt idx="8">
                  <c:v>0.96968803968462713</c:v>
                </c:pt>
                <c:pt idx="9">
                  <c:v>0.84426403784663051</c:v>
                </c:pt>
                <c:pt idx="10">
                  <c:v>0.85652771922857152</c:v>
                </c:pt>
                <c:pt idx="11">
                  <c:v>0.95413514686166678</c:v>
                </c:pt>
                <c:pt idx="12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SalesTrend!$Z$200</c:f>
              <c:strCache>
                <c:ptCount val="1"/>
                <c:pt idx="0">
                  <c:v>Std Dev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SalesTrend!$Z$201:$Z$213</c:f>
              <c:numCache>
                <c:formatCode>0.00</c:formatCode>
                <c:ptCount val="13"/>
                <c:pt idx="0">
                  <c:v>2.1498423461635777E-2</c:v>
                </c:pt>
                <c:pt idx="1">
                  <c:v>1.8629457823645976E-2</c:v>
                </c:pt>
                <c:pt idx="2">
                  <c:v>2.1042379255593498E-2</c:v>
                </c:pt>
                <c:pt idx="3">
                  <c:v>1.8330203300529584E-2</c:v>
                </c:pt>
                <c:pt idx="4">
                  <c:v>1.7394878932668282E-2</c:v>
                </c:pt>
                <c:pt idx="5">
                  <c:v>1.3797546027550721E-2</c:v>
                </c:pt>
                <c:pt idx="6">
                  <c:v>1.5865287384234025E-2</c:v>
                </c:pt>
                <c:pt idx="7">
                  <c:v>1.2608699183506367E-2</c:v>
                </c:pt>
                <c:pt idx="8">
                  <c:v>1.65135917025525E-2</c:v>
                </c:pt>
                <c:pt idx="9">
                  <c:v>1.3746068622531421E-2</c:v>
                </c:pt>
                <c:pt idx="10">
                  <c:v>1.4534136285863196E-2</c:v>
                </c:pt>
                <c:pt idx="11">
                  <c:v>1.6121996246924734E-2</c:v>
                </c:pt>
                <c:pt idx="12">
                  <c:v>1.6673555685603008E-2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SalesTrend!$AA$200</c:f>
              <c:strCache>
                <c:ptCount val="1"/>
                <c:pt idx="0">
                  <c:v>Low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SalesTrend!$AA$201:$AA$213</c:f>
              <c:numCache>
                <c:formatCode>0.00</c:formatCode>
                <c:ptCount val="13"/>
                <c:pt idx="0">
                  <c:v>0.8043852704976453</c:v>
                </c:pt>
                <c:pt idx="1">
                  <c:v>0.79040406956537013</c:v>
                </c:pt>
                <c:pt idx="2">
                  <c:v>0.93886634658989299</c:v>
                </c:pt>
                <c:pt idx="3">
                  <c:v>1.0609277570940101</c:v>
                </c:pt>
                <c:pt idx="4">
                  <c:v>1.1032590446945458</c:v>
                </c:pt>
                <c:pt idx="5">
                  <c:v>1.1332905194475829</c:v>
                </c:pt>
                <c:pt idx="6">
                  <c:v>1.117660636124173</c:v>
                </c:pt>
                <c:pt idx="7">
                  <c:v>1.1482576616265556</c:v>
                </c:pt>
                <c:pt idx="8">
                  <c:v>0.93666085627952211</c:v>
                </c:pt>
                <c:pt idx="9">
                  <c:v>0.81677190060156768</c:v>
                </c:pt>
                <c:pt idx="10">
                  <c:v>0.82745944665684512</c:v>
                </c:pt>
                <c:pt idx="11">
                  <c:v>0.92189115436781732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SalesTrend!$AB$200</c:f>
              <c:strCache>
                <c:ptCount val="1"/>
                <c:pt idx="0">
                  <c:v>High</c:v>
                </c:pt>
              </c:strCache>
            </c:strRef>
          </c:tx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SalesTrend!$AB$201:$AB$213</c:f>
              <c:numCache>
                <c:formatCode>0.00</c:formatCode>
                <c:ptCount val="13"/>
                <c:pt idx="0">
                  <c:v>0.89037896434418839</c:v>
                </c:pt>
                <c:pt idx="1">
                  <c:v>0.86492190085995413</c:v>
                </c:pt>
                <c:pt idx="2">
                  <c:v>1.0230358636122669</c:v>
                </c:pt>
                <c:pt idx="3">
                  <c:v>1.1342485702961285</c:v>
                </c:pt>
                <c:pt idx="4">
                  <c:v>1.1728385604252192</c:v>
                </c:pt>
                <c:pt idx="5">
                  <c:v>1.1884807035577856</c:v>
                </c:pt>
                <c:pt idx="6">
                  <c:v>1.1811217856611089</c:v>
                </c:pt>
                <c:pt idx="7">
                  <c:v>1.1986924583605811</c:v>
                </c:pt>
                <c:pt idx="8">
                  <c:v>1.002715223089732</c:v>
                </c:pt>
                <c:pt idx="9">
                  <c:v>0.87175617509169334</c:v>
                </c:pt>
                <c:pt idx="10">
                  <c:v>0.88559599180029791</c:v>
                </c:pt>
                <c:pt idx="11">
                  <c:v>0.98637913935551624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SalesTrend!$AC$200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SalesTrend!$A$201:$B$213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SalesTrend!$AC$201:$AC$213</c:f>
              <c:numCache>
                <c:formatCode>0.00</c:formatCode>
                <c:ptCount val="13"/>
                <c:pt idx="0">
                  <c:v>0.84187522922930336</c:v>
                </c:pt>
                <c:pt idx="1">
                  <c:v>0.82501927982106893</c:v>
                </c:pt>
                <c:pt idx="2">
                  <c:v>0.97534457634216498</c:v>
                </c:pt>
                <c:pt idx="3">
                  <c:v>1.0948333623162376</c:v>
                </c:pt>
                <c:pt idx="4">
                  <c:v>1.1397731459457392</c:v>
                </c:pt>
                <c:pt idx="5">
                  <c:v>1.1640306939090725</c:v>
                </c:pt>
                <c:pt idx="6">
                  <c:v>1.1533647726450951</c:v>
                </c:pt>
                <c:pt idx="7">
                  <c:v>1.1760174247455002</c:v>
                </c:pt>
                <c:pt idx="8">
                  <c:v>0.97143747604192965</c:v>
                </c:pt>
                <c:pt idx="9">
                  <c:v>0.84705847479748086</c:v>
                </c:pt>
                <c:pt idx="10">
                  <c:v>0.85782727378801427</c:v>
                </c:pt>
                <c:pt idx="11">
                  <c:v>0.95341829041839288</c:v>
                </c:pt>
                <c:pt idx="12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04864"/>
        <c:axId val="42509056"/>
      </c:lineChart>
      <c:catAx>
        <c:axId val="4240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300"/>
            </a:pPr>
            <a:endParaRPr lang="en-US"/>
          </a:p>
        </c:txPr>
        <c:crossAx val="42509056"/>
        <c:crosses val="autoZero"/>
        <c:auto val="1"/>
        <c:lblAlgn val="ctr"/>
        <c:lblOffset val="100"/>
        <c:noMultiLvlLbl val="0"/>
      </c:catAx>
      <c:valAx>
        <c:axId val="42509056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500"/>
            </a:pPr>
            <a:endParaRPr lang="en-US"/>
          </a:p>
        </c:txPr>
        <c:crossAx val="4240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XYZ Unit Sales</a:t>
            </a:r>
          </a:p>
        </c:rich>
      </c:tx>
      <c:layout>
        <c:manualLayout>
          <c:xMode val="edge"/>
          <c:yMode val="edge"/>
          <c:x val="0.340564425414565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16153662610355"/>
          <c:y val="7.2652907995302538E-2"/>
          <c:w val="0.83497594050743662"/>
          <c:h val="0.8737691315480430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3876992"/>
        <c:axId val="91999232"/>
      </c:barChart>
      <c:lineChart>
        <c:grouping val="standard"/>
        <c:varyColors val="0"/>
        <c:ser>
          <c:idx val="1"/>
          <c:order val="0"/>
          <c:tx>
            <c:strRef>
              <c:f>Calc!$J$10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Calc!$J$11:$J$251</c:f>
              <c:numCache>
                <c:formatCode>#,##0_);[Red]\(#,##0\)</c:formatCode>
                <c:ptCount val="241"/>
                <c:pt idx="0">
                  <c:v>29670.093361386538</c:v>
                </c:pt>
                <c:pt idx="1">
                  <c:v>29818.844892670651</c:v>
                </c:pt>
                <c:pt idx="2">
                  <c:v>29686.211772909734</c:v>
                </c:pt>
                <c:pt idx="3">
                  <c:v>29900.31962432541</c:v>
                </c:pt>
                <c:pt idx="4">
                  <c:v>29853.762500801036</c:v>
                </c:pt>
                <c:pt idx="5">
                  <c:v>29996.081063268091</c:v>
                </c:pt>
                <c:pt idx="6">
                  <c:v>29961.946932574279</c:v>
                </c:pt>
                <c:pt idx="7">
                  <c:v>29991.620569859817</c:v>
                </c:pt>
                <c:pt idx="8">
                  <c:v>29972.318934746811</c:v>
                </c:pt>
                <c:pt idx="9">
                  <c:v>29989.289822050941</c:v>
                </c:pt>
                <c:pt idx="10">
                  <c:v>29958.454353260953</c:v>
                </c:pt>
                <c:pt idx="11">
                  <c:v>30062.965811632199</c:v>
                </c:pt>
                <c:pt idx="12">
                  <c:v>29749.414339592851</c:v>
                </c:pt>
                <c:pt idx="13">
                  <c:v>29797.006583464423</c:v>
                </c:pt>
                <c:pt idx="14">
                  <c:v>29868.586100617569</c:v>
                </c:pt>
                <c:pt idx="15">
                  <c:v>26847.036022005388</c:v>
                </c:pt>
                <c:pt idx="16">
                  <c:v>26934.097704325497</c:v>
                </c:pt>
                <c:pt idx="17">
                  <c:v>27169.042117258839</c:v>
                </c:pt>
                <c:pt idx="18">
                  <c:v>27412.239724377414</c:v>
                </c:pt>
                <c:pt idx="19">
                  <c:v>27464.677415660477</c:v>
                </c:pt>
                <c:pt idx="20">
                  <c:v>27665.444799348101</c:v>
                </c:pt>
                <c:pt idx="21">
                  <c:v>27754.75486254775</c:v>
                </c:pt>
                <c:pt idx="22">
                  <c:v>28038.176156039844</c:v>
                </c:pt>
                <c:pt idx="23">
                  <c:v>28003.871951486017</c:v>
                </c:pt>
                <c:pt idx="24">
                  <c:v>27978.52182079864</c:v>
                </c:pt>
                <c:pt idx="25">
                  <c:v>27461.49222551232</c:v>
                </c:pt>
                <c:pt idx="26">
                  <c:v>27418.533613018852</c:v>
                </c:pt>
                <c:pt idx="27">
                  <c:v>27384.848005050517</c:v>
                </c:pt>
                <c:pt idx="28">
                  <c:v>27632.938922670899</c:v>
                </c:pt>
                <c:pt idx="29">
                  <c:v>29909.7985890739</c:v>
                </c:pt>
                <c:pt idx="30">
                  <c:v>30068.123594719225</c:v>
                </c:pt>
                <c:pt idx="31">
                  <c:v>30135.484489535189</c:v>
                </c:pt>
                <c:pt idx="32">
                  <c:v>30250.519713942689</c:v>
                </c:pt>
                <c:pt idx="33">
                  <c:v>30924.044932945908</c:v>
                </c:pt>
                <c:pt idx="34">
                  <c:v>31067.904066359886</c:v>
                </c:pt>
                <c:pt idx="35">
                  <c:v>31220.552294643225</c:v>
                </c:pt>
                <c:pt idx="36">
                  <c:v>30929.307262798349</c:v>
                </c:pt>
                <c:pt idx="37">
                  <c:v>31040.144641260402</c:v>
                </c:pt>
                <c:pt idx="38">
                  <c:v>31047.494785653616</c:v>
                </c:pt>
                <c:pt idx="39">
                  <c:v>30965.768065116739</c:v>
                </c:pt>
                <c:pt idx="40">
                  <c:v>31120.303092577913</c:v>
                </c:pt>
                <c:pt idx="41">
                  <c:v>27932.201166526862</c:v>
                </c:pt>
                <c:pt idx="42">
                  <c:v>27794.705044994018</c:v>
                </c:pt>
                <c:pt idx="43">
                  <c:v>27755.646264286133</c:v>
                </c:pt>
                <c:pt idx="44">
                  <c:v>29070.266932462564</c:v>
                </c:pt>
                <c:pt idx="45">
                  <c:v>28973.195177951358</c:v>
                </c:pt>
                <c:pt idx="46">
                  <c:v>28944.071185211222</c:v>
                </c:pt>
                <c:pt idx="47">
                  <c:v>28771.271405283045</c:v>
                </c:pt>
                <c:pt idx="48">
                  <c:v>28375.019237584693</c:v>
                </c:pt>
                <c:pt idx="49">
                  <c:v>28125.231844650258</c:v>
                </c:pt>
                <c:pt idx="50">
                  <c:v>28005.598465078056</c:v>
                </c:pt>
                <c:pt idx="51">
                  <c:v>28198.872571624463</c:v>
                </c:pt>
                <c:pt idx="52">
                  <c:v>28308.425151138337</c:v>
                </c:pt>
                <c:pt idx="53">
                  <c:v>28249.874687182451</c:v>
                </c:pt>
                <c:pt idx="54">
                  <c:v>28324.111812877465</c:v>
                </c:pt>
                <c:pt idx="55">
                  <c:v>28542.839621002178</c:v>
                </c:pt>
                <c:pt idx="56">
                  <c:v>28729.552112477842</c:v>
                </c:pt>
                <c:pt idx="57">
                  <c:v>28745.598312078357</c:v>
                </c:pt>
                <c:pt idx="58">
                  <c:v>26066.594459769676</c:v>
                </c:pt>
                <c:pt idx="59">
                  <c:v>26334.273703535589</c:v>
                </c:pt>
                <c:pt idx="60">
                  <c:v>26277.873068050507</c:v>
                </c:pt>
                <c:pt idx="61">
                  <c:v>26218.450886019255</c:v>
                </c:pt>
                <c:pt idx="62">
                  <c:v>26159.79382746786</c:v>
                </c:pt>
                <c:pt idx="63">
                  <c:v>26285.54130124822</c:v>
                </c:pt>
                <c:pt idx="64">
                  <c:v>36918.438268918566</c:v>
                </c:pt>
                <c:pt idx="65">
                  <c:v>37119.727695028319</c:v>
                </c:pt>
                <c:pt idx="66">
                  <c:v>37110.550632484112</c:v>
                </c:pt>
                <c:pt idx="67">
                  <c:v>37136.491351325742</c:v>
                </c:pt>
                <c:pt idx="68">
                  <c:v>36941.293648312589</c:v>
                </c:pt>
                <c:pt idx="69">
                  <c:v>36787.968903247733</c:v>
                </c:pt>
                <c:pt idx="70">
                  <c:v>36986.299877497106</c:v>
                </c:pt>
                <c:pt idx="71">
                  <c:v>38523.719475135804</c:v>
                </c:pt>
                <c:pt idx="72">
                  <c:v>38265.738916522983</c:v>
                </c:pt>
                <c:pt idx="73">
                  <c:v>38002.704841236256</c:v>
                </c:pt>
                <c:pt idx="74">
                  <c:v>37930.183858282609</c:v>
                </c:pt>
                <c:pt idx="75">
                  <c:v>38024.199348319074</c:v>
                </c:pt>
                <c:pt idx="76">
                  <c:v>37960.913361592386</c:v>
                </c:pt>
                <c:pt idx="77">
                  <c:v>37662.380772939126</c:v>
                </c:pt>
                <c:pt idx="78">
                  <c:v>37721.196323243254</c:v>
                </c:pt>
                <c:pt idx="79">
                  <c:v>37704.160000334879</c:v>
                </c:pt>
                <c:pt idx="80">
                  <c:v>37293.689357809548</c:v>
                </c:pt>
                <c:pt idx="81">
                  <c:v>37274.251869055232</c:v>
                </c:pt>
                <c:pt idx="82">
                  <c:v>37129.058510018614</c:v>
                </c:pt>
                <c:pt idx="83">
                  <c:v>36971.13364941693</c:v>
                </c:pt>
                <c:pt idx="84">
                  <c:v>36834.85010175257</c:v>
                </c:pt>
                <c:pt idx="85">
                  <c:v>36309.90781071208</c:v>
                </c:pt>
                <c:pt idx="86">
                  <c:v>36030.325023211924</c:v>
                </c:pt>
                <c:pt idx="87">
                  <c:v>35814.888224247894</c:v>
                </c:pt>
                <c:pt idx="88">
                  <c:v>35461.462825938863</c:v>
                </c:pt>
                <c:pt idx="89">
                  <c:v>35430.66367403022</c:v>
                </c:pt>
                <c:pt idx="90">
                  <c:v>35163.333084346152</c:v>
                </c:pt>
                <c:pt idx="91">
                  <c:v>34864.72910125686</c:v>
                </c:pt>
                <c:pt idx="92">
                  <c:v>34478.933233279677</c:v>
                </c:pt>
                <c:pt idx="93">
                  <c:v>34277.086474248063</c:v>
                </c:pt>
                <c:pt idx="94">
                  <c:v>34093.920798637264</c:v>
                </c:pt>
                <c:pt idx="95">
                  <c:v>33640.084105334674</c:v>
                </c:pt>
                <c:pt idx="96">
                  <c:v>33182.618461846345</c:v>
                </c:pt>
                <c:pt idx="97">
                  <c:v>32741.230149904608</c:v>
                </c:pt>
                <c:pt idx="98">
                  <c:v>32650.318772940889</c:v>
                </c:pt>
                <c:pt idx="99">
                  <c:v>33954.356055552031</c:v>
                </c:pt>
                <c:pt idx="100">
                  <c:v>33726.38460326488</c:v>
                </c:pt>
                <c:pt idx="101">
                  <c:v>33623.969613542198</c:v>
                </c:pt>
                <c:pt idx="102">
                  <c:v>33323.81679066088</c:v>
                </c:pt>
                <c:pt idx="103">
                  <c:v>33106.949421574252</c:v>
                </c:pt>
                <c:pt idx="104">
                  <c:v>32964.810614958144</c:v>
                </c:pt>
                <c:pt idx="105">
                  <c:v>32737.592826687156</c:v>
                </c:pt>
                <c:pt idx="106">
                  <c:v>32603.394695854004</c:v>
                </c:pt>
                <c:pt idx="107">
                  <c:v>32427.778996241028</c:v>
                </c:pt>
                <c:pt idx="108">
                  <c:v>32130.315363765545</c:v>
                </c:pt>
                <c:pt idx="109">
                  <c:v>32022.876349386977</c:v>
                </c:pt>
                <c:pt idx="110">
                  <c:v>31871.141343576775</c:v>
                </c:pt>
                <c:pt idx="111">
                  <c:v>31961.463116440438</c:v>
                </c:pt>
                <c:pt idx="112">
                  <c:v>30949.82513191623</c:v>
                </c:pt>
                <c:pt idx="113">
                  <c:v>31016.497472841445</c:v>
                </c:pt>
                <c:pt idx="114">
                  <c:v>30897.84771545176</c:v>
                </c:pt>
                <c:pt idx="115">
                  <c:v>30956.183446642091</c:v>
                </c:pt>
                <c:pt idx="116">
                  <c:v>31000.170400178471</c:v>
                </c:pt>
                <c:pt idx="117">
                  <c:v>31101.552231133381</c:v>
                </c:pt>
                <c:pt idx="118">
                  <c:v>30966.530245557857</c:v>
                </c:pt>
                <c:pt idx="119">
                  <c:v>31263.586744311597</c:v>
                </c:pt>
                <c:pt idx="120">
                  <c:v>31014.666121147897</c:v>
                </c:pt>
                <c:pt idx="121">
                  <c:v>30820.62782209539</c:v>
                </c:pt>
                <c:pt idx="122">
                  <c:v>32989.655069240973</c:v>
                </c:pt>
                <c:pt idx="123">
                  <c:v>33121.428980077668</c:v>
                </c:pt>
                <c:pt idx="124">
                  <c:v>33129.391435471822</c:v>
                </c:pt>
                <c:pt idx="125">
                  <c:v>33409.311301239402</c:v>
                </c:pt>
                <c:pt idx="126">
                  <c:v>33733.188697871657</c:v>
                </c:pt>
                <c:pt idx="127">
                  <c:v>33658.426095198934</c:v>
                </c:pt>
                <c:pt idx="128">
                  <c:v>33758.863834820258</c:v>
                </c:pt>
                <c:pt idx="129">
                  <c:v>34063.402282083356</c:v>
                </c:pt>
                <c:pt idx="130">
                  <c:v>34052.940442683823</c:v>
                </c:pt>
                <c:pt idx="131">
                  <c:v>34218.192565752615</c:v>
                </c:pt>
                <c:pt idx="132">
                  <c:v>34141.790596590239</c:v>
                </c:pt>
                <c:pt idx="133">
                  <c:v>34423.640939394136</c:v>
                </c:pt>
                <c:pt idx="134">
                  <c:v>34821.069247519983</c:v>
                </c:pt>
                <c:pt idx="135">
                  <c:v>34739.008532671527</c:v>
                </c:pt>
                <c:pt idx="136">
                  <c:v>35121.918662018885</c:v>
                </c:pt>
                <c:pt idx="137">
                  <c:v>35377.151784543748</c:v>
                </c:pt>
                <c:pt idx="138">
                  <c:v>35569.362507632919</c:v>
                </c:pt>
                <c:pt idx="139">
                  <c:v>35954.291426979173</c:v>
                </c:pt>
                <c:pt idx="140">
                  <c:v>35821.445863971094</c:v>
                </c:pt>
                <c:pt idx="141">
                  <c:v>35908.321485241926</c:v>
                </c:pt>
                <c:pt idx="142">
                  <c:v>36037.261525008726</c:v>
                </c:pt>
                <c:pt idx="143">
                  <c:v>36137.686802272008</c:v>
                </c:pt>
                <c:pt idx="144">
                  <c:v>35714.362585876144</c:v>
                </c:pt>
                <c:pt idx="145">
                  <c:v>35749.549003541579</c:v>
                </c:pt>
                <c:pt idx="146">
                  <c:v>35568.807340271429</c:v>
                </c:pt>
                <c:pt idx="147">
                  <c:v>35568.100061529127</c:v>
                </c:pt>
                <c:pt idx="148">
                  <c:v>32837.863000624158</c:v>
                </c:pt>
                <c:pt idx="149">
                  <c:v>32847.691162386873</c:v>
                </c:pt>
                <c:pt idx="150">
                  <c:v>32765.185170026893</c:v>
                </c:pt>
                <c:pt idx="151">
                  <c:v>32769.978141492378</c:v>
                </c:pt>
                <c:pt idx="152">
                  <c:v>32606.986983791059</c:v>
                </c:pt>
                <c:pt idx="153">
                  <c:v>32828.191947926673</c:v>
                </c:pt>
                <c:pt idx="154">
                  <c:v>32691.901858079174</c:v>
                </c:pt>
                <c:pt idx="155">
                  <c:v>32621.351333250026</c:v>
                </c:pt>
                <c:pt idx="156">
                  <c:v>32255.151959924671</c:v>
                </c:pt>
                <c:pt idx="157">
                  <c:v>32348.540948954058</c:v>
                </c:pt>
                <c:pt idx="158">
                  <c:v>32596.839733909132</c:v>
                </c:pt>
                <c:pt idx="159">
                  <c:v>32577.480999233754</c:v>
                </c:pt>
                <c:pt idx="160">
                  <c:v>32745.656548227798</c:v>
                </c:pt>
                <c:pt idx="161">
                  <c:v>33037.050231342953</c:v>
                </c:pt>
                <c:pt idx="162">
                  <c:v>33103.548928656339</c:v>
                </c:pt>
                <c:pt idx="163">
                  <c:v>36102.120838776667</c:v>
                </c:pt>
                <c:pt idx="164">
                  <c:v>33516.815954242134</c:v>
                </c:pt>
                <c:pt idx="165">
                  <c:v>33516.45894458743</c:v>
                </c:pt>
                <c:pt idx="166">
                  <c:v>33835.06154549987</c:v>
                </c:pt>
                <c:pt idx="167">
                  <c:v>33761.0076592228</c:v>
                </c:pt>
                <c:pt idx="168">
                  <c:v>33883.701967570385</c:v>
                </c:pt>
                <c:pt idx="169">
                  <c:v>33978.042150181514</c:v>
                </c:pt>
                <c:pt idx="170">
                  <c:v>34174.089605832858</c:v>
                </c:pt>
                <c:pt idx="171">
                  <c:v>34207.347866973105</c:v>
                </c:pt>
                <c:pt idx="172">
                  <c:v>34511.271635697565</c:v>
                </c:pt>
                <c:pt idx="173">
                  <c:v>34561.594708193006</c:v>
                </c:pt>
                <c:pt idx="174">
                  <c:v>32846.613581268815</c:v>
                </c:pt>
                <c:pt idx="175">
                  <c:v>33068.184519306065</c:v>
                </c:pt>
                <c:pt idx="176">
                  <c:v>33071.312151714847</c:v>
                </c:pt>
                <c:pt idx="177">
                  <c:v>33144.517936652046</c:v>
                </c:pt>
                <c:pt idx="178">
                  <c:v>33406.991281152827</c:v>
                </c:pt>
                <c:pt idx="179">
                  <c:v>33508.098242360065</c:v>
                </c:pt>
                <c:pt idx="180">
                  <c:v>33269.047287661379</c:v>
                </c:pt>
                <c:pt idx="181">
                  <c:v>33523.423048480217</c:v>
                </c:pt>
                <c:pt idx="182">
                  <c:v>33749.839281692264</c:v>
                </c:pt>
                <c:pt idx="183">
                  <c:v>33780.45053842818</c:v>
                </c:pt>
                <c:pt idx="184">
                  <c:v>34181.831097470087</c:v>
                </c:pt>
                <c:pt idx="185">
                  <c:v>34163.720660931256</c:v>
                </c:pt>
                <c:pt idx="186">
                  <c:v>34456.171386003909</c:v>
                </c:pt>
                <c:pt idx="187">
                  <c:v>36726.593032486038</c:v>
                </c:pt>
                <c:pt idx="188">
                  <c:v>36522.310653157321</c:v>
                </c:pt>
                <c:pt idx="189">
                  <c:v>36591.185254540134</c:v>
                </c:pt>
                <c:pt idx="190">
                  <c:v>36589.231501006812</c:v>
                </c:pt>
                <c:pt idx="191">
                  <c:v>36408.756523853895</c:v>
                </c:pt>
                <c:pt idx="192">
                  <c:v>36246.907992444518</c:v>
                </c:pt>
                <c:pt idx="193">
                  <c:v>36207.482216016499</c:v>
                </c:pt>
                <c:pt idx="194">
                  <c:v>36293.586221909667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Calc!$R$10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Calc!$R$11:$R$251</c:f>
              <c:numCache>
                <c:formatCode>#,##0_);[Red]\(#,##0\)</c:formatCode>
                <c:ptCount val="241"/>
                <c:pt idx="0">
                  <c:v>29680</c:v>
                </c:pt>
                <c:pt idx="1">
                  <c:v>29680</c:v>
                </c:pt>
                <c:pt idx="2">
                  <c:v>29680</c:v>
                </c:pt>
                <c:pt idx="3">
                  <c:v>29976.799999999999</c:v>
                </c:pt>
                <c:pt idx="4">
                  <c:v>29976.799999999999</c:v>
                </c:pt>
                <c:pt idx="5">
                  <c:v>29976.799999999999</c:v>
                </c:pt>
                <c:pt idx="6">
                  <c:v>29976.799999999999</c:v>
                </c:pt>
                <c:pt idx="7">
                  <c:v>29976.799999999999</c:v>
                </c:pt>
                <c:pt idx="8">
                  <c:v>29976.799999999999</c:v>
                </c:pt>
                <c:pt idx="9">
                  <c:v>29976.799999999999</c:v>
                </c:pt>
                <c:pt idx="10">
                  <c:v>29976.799999999999</c:v>
                </c:pt>
                <c:pt idx="11">
                  <c:v>29976.799999999999</c:v>
                </c:pt>
                <c:pt idx="12">
                  <c:v>29826.915999999997</c:v>
                </c:pt>
                <c:pt idx="13">
                  <c:v>29826.915999999997</c:v>
                </c:pt>
                <c:pt idx="14">
                  <c:v>29826.915999999997</c:v>
                </c:pt>
                <c:pt idx="15">
                  <c:v>26978.445521999998</c:v>
                </c:pt>
                <c:pt idx="16">
                  <c:v>27113.337749609997</c:v>
                </c:pt>
                <c:pt idx="17">
                  <c:v>27248.904438358044</c:v>
                </c:pt>
                <c:pt idx="18">
                  <c:v>27385.148960549832</c:v>
                </c:pt>
                <c:pt idx="19">
                  <c:v>27522.074705352577</c:v>
                </c:pt>
                <c:pt idx="20">
                  <c:v>27659.685078879338</c:v>
                </c:pt>
                <c:pt idx="21">
                  <c:v>27797.983504273732</c:v>
                </c:pt>
                <c:pt idx="22">
                  <c:v>27936.973421795097</c:v>
                </c:pt>
                <c:pt idx="23">
                  <c:v>28076.658288904069</c:v>
                </c:pt>
                <c:pt idx="24">
                  <c:v>28076.658288904069</c:v>
                </c:pt>
                <c:pt idx="25">
                  <c:v>27515.125123125988</c:v>
                </c:pt>
                <c:pt idx="26">
                  <c:v>27515.125123125988</c:v>
                </c:pt>
                <c:pt idx="27">
                  <c:v>27515.125123125988</c:v>
                </c:pt>
                <c:pt idx="28">
                  <c:v>27515.125123125988</c:v>
                </c:pt>
                <c:pt idx="29">
                  <c:v>29991.486384207328</c:v>
                </c:pt>
                <c:pt idx="30">
                  <c:v>29991.486384207328</c:v>
                </c:pt>
                <c:pt idx="31">
                  <c:v>29991.486384207328</c:v>
                </c:pt>
                <c:pt idx="32">
                  <c:v>29991.486384207328</c:v>
                </c:pt>
                <c:pt idx="33">
                  <c:v>31041.188407654583</c:v>
                </c:pt>
                <c:pt idx="34">
                  <c:v>31041.188407654583</c:v>
                </c:pt>
                <c:pt idx="35">
                  <c:v>31041.188407654583</c:v>
                </c:pt>
                <c:pt idx="36">
                  <c:v>31041.188407654583</c:v>
                </c:pt>
                <c:pt idx="37">
                  <c:v>31041.188407654583</c:v>
                </c:pt>
                <c:pt idx="38">
                  <c:v>31041.188407654583</c:v>
                </c:pt>
                <c:pt idx="39">
                  <c:v>31041.188407654583</c:v>
                </c:pt>
                <c:pt idx="40">
                  <c:v>31041.188407654583</c:v>
                </c:pt>
                <c:pt idx="41">
                  <c:v>27781.863624850852</c:v>
                </c:pt>
                <c:pt idx="42">
                  <c:v>27781.863624850852</c:v>
                </c:pt>
                <c:pt idx="43">
                  <c:v>27781.863624850852</c:v>
                </c:pt>
                <c:pt idx="44">
                  <c:v>29032.047487969139</c:v>
                </c:pt>
                <c:pt idx="45">
                  <c:v>29032.047487969139</c:v>
                </c:pt>
                <c:pt idx="46">
                  <c:v>29032.047487969139</c:v>
                </c:pt>
                <c:pt idx="47">
                  <c:v>29032.047487969139</c:v>
                </c:pt>
                <c:pt idx="48">
                  <c:v>28161.086063330065</c:v>
                </c:pt>
                <c:pt idx="49">
                  <c:v>28161.086063330065</c:v>
                </c:pt>
                <c:pt idx="50">
                  <c:v>28161.086063330065</c:v>
                </c:pt>
                <c:pt idx="51">
                  <c:v>28161.086063330065</c:v>
                </c:pt>
                <c:pt idx="52">
                  <c:v>28301.891493646712</c:v>
                </c:pt>
                <c:pt idx="53">
                  <c:v>28301.891493646712</c:v>
                </c:pt>
                <c:pt idx="54">
                  <c:v>28301.891493646712</c:v>
                </c:pt>
                <c:pt idx="55">
                  <c:v>28726.419866051408</c:v>
                </c:pt>
                <c:pt idx="56">
                  <c:v>28726.419866051408</c:v>
                </c:pt>
                <c:pt idx="57">
                  <c:v>28726.419866051408</c:v>
                </c:pt>
                <c:pt idx="58">
                  <c:v>26284.674177437038</c:v>
                </c:pt>
                <c:pt idx="59">
                  <c:v>26284.674177437038</c:v>
                </c:pt>
                <c:pt idx="60">
                  <c:v>26284.674177437038</c:v>
                </c:pt>
                <c:pt idx="61">
                  <c:v>26284.674177437038</c:v>
                </c:pt>
                <c:pt idx="62">
                  <c:v>26284.674177437038</c:v>
                </c:pt>
                <c:pt idx="63">
                  <c:v>26284.674177437038</c:v>
                </c:pt>
                <c:pt idx="64">
                  <c:v>37061.390590186224</c:v>
                </c:pt>
                <c:pt idx="65">
                  <c:v>37061.390590186224</c:v>
                </c:pt>
                <c:pt idx="66">
                  <c:v>37061.390590186224</c:v>
                </c:pt>
                <c:pt idx="67">
                  <c:v>37061.390590186224</c:v>
                </c:pt>
                <c:pt idx="68">
                  <c:v>37061.390590186224</c:v>
                </c:pt>
                <c:pt idx="69">
                  <c:v>37061.390590186224</c:v>
                </c:pt>
                <c:pt idx="70">
                  <c:v>37061.390590186224</c:v>
                </c:pt>
                <c:pt idx="71">
                  <c:v>38358.539260842736</c:v>
                </c:pt>
                <c:pt idx="72">
                  <c:v>38246.660187998612</c:v>
                </c:pt>
                <c:pt idx="73">
                  <c:v>38135.10742911695</c:v>
                </c:pt>
                <c:pt idx="74">
                  <c:v>38023.880032448695</c:v>
                </c:pt>
                <c:pt idx="75">
                  <c:v>37912.977049020716</c:v>
                </c:pt>
                <c:pt idx="76">
                  <c:v>37802.397532627736</c:v>
                </c:pt>
                <c:pt idx="77">
                  <c:v>37692.140539824235</c:v>
                </c:pt>
                <c:pt idx="78">
                  <c:v>37582.205129916416</c:v>
                </c:pt>
                <c:pt idx="79">
                  <c:v>37472.590364954158</c:v>
                </c:pt>
                <c:pt idx="80">
                  <c:v>37363.295309723042</c:v>
                </c:pt>
                <c:pt idx="81">
                  <c:v>37254.319031736348</c:v>
                </c:pt>
                <c:pt idx="82">
                  <c:v>37145.660601227115</c:v>
                </c:pt>
                <c:pt idx="83">
                  <c:v>36867.068146717917</c:v>
                </c:pt>
                <c:pt idx="84">
                  <c:v>36590.565135617537</c:v>
                </c:pt>
                <c:pt idx="85">
                  <c:v>36316.135897100408</c:v>
                </c:pt>
                <c:pt idx="86">
                  <c:v>36043.764877872156</c:v>
                </c:pt>
                <c:pt idx="87">
                  <c:v>35773.436641288114</c:v>
                </c:pt>
                <c:pt idx="88">
                  <c:v>35505.135866478457</c:v>
                </c:pt>
                <c:pt idx="89">
                  <c:v>35238.847347479867</c:v>
                </c:pt>
                <c:pt idx="90">
                  <c:v>34974.555992373767</c:v>
                </c:pt>
                <c:pt idx="91">
                  <c:v>34712.246822430963</c:v>
                </c:pt>
                <c:pt idx="92">
                  <c:v>34451.904971262731</c:v>
                </c:pt>
                <c:pt idx="93">
                  <c:v>34193.515683978265</c:v>
                </c:pt>
                <c:pt idx="94">
                  <c:v>33880.075123541799</c:v>
                </c:pt>
                <c:pt idx="95">
                  <c:v>33569.507768242664</c:v>
                </c:pt>
                <c:pt idx="96">
                  <c:v>33261.787280367105</c:v>
                </c:pt>
                <c:pt idx="97">
                  <c:v>32956.887563630407</c:v>
                </c:pt>
                <c:pt idx="98">
                  <c:v>32654.782760963797</c:v>
                </c:pt>
                <c:pt idx="99">
                  <c:v>33811.442378676096</c:v>
                </c:pt>
                <c:pt idx="100">
                  <c:v>33628.297065791601</c:v>
                </c:pt>
                <c:pt idx="101">
                  <c:v>33446.143790018563</c:v>
                </c:pt>
                <c:pt idx="102">
                  <c:v>33264.977177822628</c:v>
                </c:pt>
                <c:pt idx="103">
                  <c:v>33084.791884776088</c:v>
                </c:pt>
                <c:pt idx="104">
                  <c:v>32905.582595400221</c:v>
                </c:pt>
                <c:pt idx="105">
                  <c:v>32727.344023008471</c:v>
                </c:pt>
                <c:pt idx="106">
                  <c:v>32550.070909550508</c:v>
                </c:pt>
                <c:pt idx="107">
                  <c:v>32373.758025457111</c:v>
                </c:pt>
                <c:pt idx="108">
                  <c:v>32198.400169485885</c:v>
                </c:pt>
                <c:pt idx="109">
                  <c:v>32023.992168567838</c:v>
                </c:pt>
                <c:pt idx="110">
                  <c:v>31850.528877654764</c:v>
                </c:pt>
                <c:pt idx="111">
                  <c:v>31678.00517956747</c:v>
                </c:pt>
                <c:pt idx="112">
                  <c:v>31044.44507597612</c:v>
                </c:pt>
                <c:pt idx="113">
                  <c:v>31044.44507597612</c:v>
                </c:pt>
                <c:pt idx="114">
                  <c:v>31044.44507597612</c:v>
                </c:pt>
                <c:pt idx="115">
                  <c:v>31044.44507597612</c:v>
                </c:pt>
                <c:pt idx="116">
                  <c:v>31044.44507597612</c:v>
                </c:pt>
                <c:pt idx="117">
                  <c:v>31044.44507597612</c:v>
                </c:pt>
                <c:pt idx="118">
                  <c:v>31044.44507597612</c:v>
                </c:pt>
                <c:pt idx="119">
                  <c:v>31044.44507597612</c:v>
                </c:pt>
                <c:pt idx="120">
                  <c:v>31044.44507597612</c:v>
                </c:pt>
                <c:pt idx="121">
                  <c:v>31044.44507597612</c:v>
                </c:pt>
                <c:pt idx="122">
                  <c:v>32969.200670686645</c:v>
                </c:pt>
                <c:pt idx="123">
                  <c:v>33065.360839309484</c:v>
                </c:pt>
                <c:pt idx="124">
                  <c:v>33161.801475090804</c:v>
                </c:pt>
                <c:pt idx="125">
                  <c:v>33258.52339605982</c:v>
                </c:pt>
                <c:pt idx="126">
                  <c:v>33689.082696857979</c:v>
                </c:pt>
                <c:pt idx="127">
                  <c:v>33787.342521390485</c:v>
                </c:pt>
                <c:pt idx="128">
                  <c:v>33885.888937077871</c:v>
                </c:pt>
                <c:pt idx="129">
                  <c:v>33984.722779811018</c:v>
                </c:pt>
                <c:pt idx="130">
                  <c:v>34083.8448879188</c:v>
                </c:pt>
                <c:pt idx="131">
                  <c:v>34183.256102175234</c:v>
                </c:pt>
                <c:pt idx="132">
                  <c:v>34282.957265806581</c:v>
                </c:pt>
                <c:pt idx="133">
                  <c:v>34382.949224498516</c:v>
                </c:pt>
                <c:pt idx="134">
                  <c:v>34897.031620320144</c:v>
                </c:pt>
                <c:pt idx="135">
                  <c:v>34998.814629212742</c:v>
                </c:pt>
                <c:pt idx="136">
                  <c:v>35100.894505214615</c:v>
                </c:pt>
                <c:pt idx="137">
                  <c:v>35555.30483533004</c:v>
                </c:pt>
                <c:pt idx="138">
                  <c:v>35659.007807766422</c:v>
                </c:pt>
                <c:pt idx="139">
                  <c:v>35763.013247205738</c:v>
                </c:pt>
                <c:pt idx="140">
                  <c:v>35867.322035843419</c:v>
                </c:pt>
                <c:pt idx="141">
                  <c:v>35971.935058447962</c:v>
                </c:pt>
                <c:pt idx="142">
                  <c:v>36076.853202368438</c:v>
                </c:pt>
                <c:pt idx="143">
                  <c:v>36182.07735754201</c:v>
                </c:pt>
                <c:pt idx="144">
                  <c:v>35624.496469596728</c:v>
                </c:pt>
                <c:pt idx="145">
                  <c:v>35609.652929401062</c:v>
                </c:pt>
                <c:pt idx="146">
                  <c:v>35594.81557401381</c:v>
                </c:pt>
                <c:pt idx="147">
                  <c:v>35579.984400857975</c:v>
                </c:pt>
                <c:pt idx="148">
                  <c:v>32791.076973583724</c:v>
                </c:pt>
                <c:pt idx="149">
                  <c:v>32777.414024844729</c:v>
                </c:pt>
                <c:pt idx="150">
                  <c:v>32763.756769001044</c:v>
                </c:pt>
                <c:pt idx="151">
                  <c:v>32750.105203680629</c:v>
                </c:pt>
                <c:pt idx="152">
                  <c:v>32736.459326512431</c:v>
                </c:pt>
                <c:pt idx="153">
                  <c:v>32722.819135126385</c:v>
                </c:pt>
                <c:pt idx="154">
                  <c:v>32709.184627153416</c:v>
                </c:pt>
                <c:pt idx="155">
                  <c:v>32695.555800225437</c:v>
                </c:pt>
                <c:pt idx="156">
                  <c:v>32257.067527499665</c:v>
                </c:pt>
                <c:pt idx="157">
                  <c:v>32391.471975530912</c:v>
                </c:pt>
                <c:pt idx="158">
                  <c:v>32526.436442095623</c:v>
                </c:pt>
                <c:pt idx="159">
                  <c:v>32661.963260604352</c:v>
                </c:pt>
                <c:pt idx="160">
                  <c:v>32798.054774190205</c:v>
                </c:pt>
                <c:pt idx="161">
                  <c:v>32934.713335749329</c:v>
                </c:pt>
                <c:pt idx="162">
                  <c:v>33071.941307981615</c:v>
                </c:pt>
                <c:pt idx="163">
                  <c:v>36032.569053823216</c:v>
                </c:pt>
                <c:pt idx="164">
                  <c:v>33469.001901348085</c:v>
                </c:pt>
                <c:pt idx="165">
                  <c:v>33580.565241019249</c:v>
                </c:pt>
                <c:pt idx="166">
                  <c:v>33692.500458489318</c:v>
                </c:pt>
                <c:pt idx="167">
                  <c:v>33804.808793350952</c:v>
                </c:pt>
                <c:pt idx="168">
                  <c:v>33917.491489328793</c:v>
                </c:pt>
                <c:pt idx="169">
                  <c:v>34030.549794293227</c:v>
                </c:pt>
                <c:pt idx="170">
                  <c:v>34143.984960274211</c:v>
                </c:pt>
                <c:pt idx="171">
                  <c:v>34257.798243475125</c:v>
                </c:pt>
                <c:pt idx="172">
                  <c:v>34371.990904286708</c:v>
                </c:pt>
                <c:pt idx="173">
                  <c:v>34486.564207301002</c:v>
                </c:pt>
                <c:pt idx="174">
                  <c:v>32871.443450259074</c:v>
                </c:pt>
                <c:pt idx="175">
                  <c:v>32981.014928426608</c:v>
                </c:pt>
                <c:pt idx="176">
                  <c:v>33090.9516448547</c:v>
                </c:pt>
                <c:pt idx="177">
                  <c:v>33201.254817004221</c:v>
                </c:pt>
                <c:pt idx="178">
                  <c:v>33311.925666394236</c:v>
                </c:pt>
                <c:pt idx="179">
                  <c:v>33422.965418615553</c:v>
                </c:pt>
                <c:pt idx="180">
                  <c:v>33534.375303344277</c:v>
                </c:pt>
                <c:pt idx="181">
                  <c:v>33646.156554355424</c:v>
                </c:pt>
                <c:pt idx="182">
                  <c:v>33758.310409536614</c:v>
                </c:pt>
                <c:pt idx="183">
                  <c:v>33870.838110901735</c:v>
                </c:pt>
                <c:pt idx="184">
                  <c:v>34153.659609127768</c:v>
                </c:pt>
                <c:pt idx="185">
                  <c:v>34267.505141158195</c:v>
                </c:pt>
                <c:pt idx="186">
                  <c:v>34381.730158295395</c:v>
                </c:pt>
                <c:pt idx="187">
                  <c:v>36566.1160810191</c:v>
                </c:pt>
                <c:pt idx="188">
                  <c:v>36566.1160810191</c:v>
                </c:pt>
                <c:pt idx="189">
                  <c:v>36566.1160810191</c:v>
                </c:pt>
                <c:pt idx="190">
                  <c:v>36566.1160810191</c:v>
                </c:pt>
                <c:pt idx="191">
                  <c:v>36566.1160810191</c:v>
                </c:pt>
                <c:pt idx="192">
                  <c:v>36273.587152370943</c:v>
                </c:pt>
                <c:pt idx="193">
                  <c:v>36273.587152370943</c:v>
                </c:pt>
                <c:pt idx="194">
                  <c:v>36273.587152370943</c:v>
                </c:pt>
                <c:pt idx="195">
                  <c:v>36273.587152370943</c:v>
                </c:pt>
                <c:pt idx="196">
                  <c:v>36273.587152370943</c:v>
                </c:pt>
                <c:pt idx="197">
                  <c:v>36273.587152370943</c:v>
                </c:pt>
                <c:pt idx="198">
                  <c:v>36273.587152370943</c:v>
                </c:pt>
                <c:pt idx="199">
                  <c:v>36273.587152370943</c:v>
                </c:pt>
                <c:pt idx="200">
                  <c:v>36273.587152370943</c:v>
                </c:pt>
                <c:pt idx="201">
                  <c:v>36273.587152370943</c:v>
                </c:pt>
                <c:pt idx="202">
                  <c:v>36273.587152370943</c:v>
                </c:pt>
                <c:pt idx="203">
                  <c:v>36273.587152370943</c:v>
                </c:pt>
                <c:pt idx="204">
                  <c:v>36273.587152370943</c:v>
                </c:pt>
                <c:pt idx="205">
                  <c:v>36273.587152370943</c:v>
                </c:pt>
                <c:pt idx="206">
                  <c:v>36273.587152370943</c:v>
                </c:pt>
                <c:pt idx="207">
                  <c:v>36273.587152370943</c:v>
                </c:pt>
                <c:pt idx="208">
                  <c:v>36273.587152370943</c:v>
                </c:pt>
                <c:pt idx="209">
                  <c:v>36273.587152370943</c:v>
                </c:pt>
                <c:pt idx="210">
                  <c:v>36303.815141664585</c:v>
                </c:pt>
                <c:pt idx="211">
                  <c:v>37605.76071218252</c:v>
                </c:pt>
                <c:pt idx="212">
                  <c:v>37637.098846109337</c:v>
                </c:pt>
                <c:pt idx="213">
                  <c:v>37668.463095147759</c:v>
                </c:pt>
                <c:pt idx="214">
                  <c:v>37699.853481060381</c:v>
                </c:pt>
                <c:pt idx="215">
                  <c:v>37731.270025627928</c:v>
                </c:pt>
                <c:pt idx="216">
                  <c:v>37762.712750649283</c:v>
                </c:pt>
                <c:pt idx="217">
                  <c:v>37794.181677941488</c:v>
                </c:pt>
                <c:pt idx="218">
                  <c:v>37825.676829339769</c:v>
                </c:pt>
                <c:pt idx="219">
                  <c:v>37857.198226697546</c:v>
                </c:pt>
                <c:pt idx="220">
                  <c:v>37888.745891886458</c:v>
                </c:pt>
                <c:pt idx="221">
                  <c:v>37920.319846796359</c:v>
                </c:pt>
                <c:pt idx="222">
                  <c:v>37951.920113335356</c:v>
                </c:pt>
                <c:pt idx="223">
                  <c:v>37983.546713429801</c:v>
                </c:pt>
                <c:pt idx="224">
                  <c:v>38015.199669024325</c:v>
                </c:pt>
                <c:pt idx="225">
                  <c:v>38046.879002081841</c:v>
                </c:pt>
                <c:pt idx="226">
                  <c:v>38078.584734583572</c:v>
                </c:pt>
                <c:pt idx="227">
                  <c:v>38110.316888529058</c:v>
                </c:pt>
                <c:pt idx="228">
                  <c:v>38142.075485936162</c:v>
                </c:pt>
                <c:pt idx="229">
                  <c:v>38173.860548841105</c:v>
                </c:pt>
                <c:pt idx="230">
                  <c:v>38205.67209929847</c:v>
                </c:pt>
                <c:pt idx="231">
                  <c:v>38237.510159381214</c:v>
                </c:pt>
                <c:pt idx="232">
                  <c:v>38269.374751180694</c:v>
                </c:pt>
                <c:pt idx="233">
                  <c:v>38301.265896806675</c:v>
                </c:pt>
                <c:pt idx="234">
                  <c:v>38333.183618387346</c:v>
                </c:pt>
                <c:pt idx="235">
                  <c:v>38365.12793806933</c:v>
                </c:pt>
                <c:pt idx="236">
                  <c:v>38397.098878017721</c:v>
                </c:pt>
                <c:pt idx="237">
                  <c:v>38429.096460416069</c:v>
                </c:pt>
                <c:pt idx="238">
                  <c:v>38461.120707466413</c:v>
                </c:pt>
                <c:pt idx="239">
                  <c:v>38493.171641389301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75040"/>
        <c:axId val="91997312"/>
      </c:lineChart>
      <c:dateAx>
        <c:axId val="91975040"/>
        <c:scaling>
          <c:orientation val="minMax"/>
          <c:max val="43101"/>
          <c:min val="41275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99731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91997312"/>
        <c:scaling>
          <c:orientation val="minMax"/>
          <c:max val="38000"/>
          <c:min val="32000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rgbClr val="0033CC"/>
                    </a:solidFill>
                  </a:defRPr>
                </a:pPr>
                <a:r>
                  <a:rPr lang="en-US" sz="1100">
                    <a:solidFill>
                      <a:srgbClr val="0033CC"/>
                    </a:solidFill>
                  </a:rPr>
                  <a:t>Units</a:t>
                </a:r>
              </a:p>
            </c:rich>
          </c:tx>
          <c:layout>
            <c:manualLayout>
              <c:xMode val="edge"/>
              <c:yMode val="edge"/>
              <c:x val="2.976190476190476E-2"/>
              <c:y val="1.365612305796740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1975040"/>
        <c:crosses val="autoZero"/>
        <c:crossBetween val="midCat"/>
      </c:valAx>
      <c:valAx>
        <c:axId val="9199923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93876992"/>
        <c:crosses val="max"/>
        <c:crossBetween val="between"/>
      </c:valAx>
      <c:dateAx>
        <c:axId val="93876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91999232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33CC"/>
                </a:solidFill>
              </a:defRPr>
            </a:pPr>
            <a:r>
              <a:rPr lang="en-US" sz="2400">
                <a:solidFill>
                  <a:srgbClr val="0033CC"/>
                </a:solidFill>
              </a:rPr>
              <a:t>Attrition Rate</a:t>
            </a:r>
          </a:p>
        </c:rich>
      </c:tx>
      <c:layout>
        <c:manualLayout>
          <c:xMode val="edge"/>
          <c:yMode val="edge"/>
          <c:x val="0.3417420356859062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365885765827267E-2"/>
          <c:y val="7.2652907995302538E-2"/>
          <c:w val="0.87677165354330722"/>
          <c:h val="0.8811903057572348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752896"/>
        <c:axId val="44742912"/>
      </c:barChart>
      <c:lineChart>
        <c:grouping val="standard"/>
        <c:varyColors val="0"/>
        <c:ser>
          <c:idx val="0"/>
          <c:order val="0"/>
          <c:tx>
            <c:strRef>
              <c:f>Calc!$BV$10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Calc!$BV$11:$BV$251</c:f>
            </c:numRef>
          </c:val>
          <c:smooth val="0"/>
        </c:ser>
        <c:ser>
          <c:idx val="1"/>
          <c:order val="1"/>
          <c:tx>
            <c:strRef>
              <c:f>Calc!$BM$10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Calc!$BM$11:$BM$251</c:f>
              <c:numCache>
                <c:formatCode>0.0%</c:formatCode>
                <c:ptCount val="241"/>
                <c:pt idx="0">
                  <c:v>0.17530478155622178</c:v>
                </c:pt>
                <c:pt idx="1">
                  <c:v>0.17427293816531661</c:v>
                </c:pt>
                <c:pt idx="2">
                  <c:v>0.17558663144938949</c:v>
                </c:pt>
                <c:pt idx="3">
                  <c:v>0.17641245134713923</c:v>
                </c:pt>
                <c:pt idx="4">
                  <c:v>0.1748340433532212</c:v>
                </c:pt>
                <c:pt idx="5">
                  <c:v>0.17523496823118234</c:v>
                </c:pt>
                <c:pt idx="6">
                  <c:v>0.17632009530267248</c:v>
                </c:pt>
                <c:pt idx="7">
                  <c:v>0.17711360164646706</c:v>
                </c:pt>
                <c:pt idx="8">
                  <c:v>0.17477396787632757</c:v>
                </c:pt>
                <c:pt idx="9">
                  <c:v>0.17295205358210441</c:v>
                </c:pt>
                <c:pt idx="10">
                  <c:v>0.17714121043852585</c:v>
                </c:pt>
                <c:pt idx="11">
                  <c:v>0.17666419968588062</c:v>
                </c:pt>
                <c:pt idx="12">
                  <c:v>0.17473677086618686</c:v>
                </c:pt>
                <c:pt idx="13">
                  <c:v>0.17343740709686767</c:v>
                </c:pt>
                <c:pt idx="14">
                  <c:v>0.1697032432240676</c:v>
                </c:pt>
                <c:pt idx="15">
                  <c:v>0.16932651817124245</c:v>
                </c:pt>
                <c:pt idx="16">
                  <c:v>0.16922979313271519</c:v>
                </c:pt>
                <c:pt idx="17">
                  <c:v>0.16864991699240439</c:v>
                </c:pt>
                <c:pt idx="18">
                  <c:v>0.17184597796472878</c:v>
                </c:pt>
                <c:pt idx="19">
                  <c:v>0.17169565291548194</c:v>
                </c:pt>
                <c:pt idx="20">
                  <c:v>0.17478787951862473</c:v>
                </c:pt>
                <c:pt idx="21">
                  <c:v>0.17263074860580499</c:v>
                </c:pt>
                <c:pt idx="22">
                  <c:v>0.17331247635808092</c:v>
                </c:pt>
                <c:pt idx="23">
                  <c:v>0.17622441427345875</c:v>
                </c:pt>
                <c:pt idx="24">
                  <c:v>0.17173389752925292</c:v>
                </c:pt>
                <c:pt idx="25">
                  <c:v>0.17510827985276695</c:v>
                </c:pt>
                <c:pt idx="26">
                  <c:v>0.17318154031825977</c:v>
                </c:pt>
                <c:pt idx="27">
                  <c:v>0.17779326490741429</c:v>
                </c:pt>
                <c:pt idx="28">
                  <c:v>0.17788011411689264</c:v>
                </c:pt>
                <c:pt idx="29">
                  <c:v>0.17611035527052418</c:v>
                </c:pt>
                <c:pt idx="30">
                  <c:v>0.17940007422715881</c:v>
                </c:pt>
                <c:pt idx="31">
                  <c:v>0.17277895758775158</c:v>
                </c:pt>
                <c:pt idx="32">
                  <c:v>0.17637087251802022</c:v>
                </c:pt>
                <c:pt idx="33">
                  <c:v>0.17761794010367632</c:v>
                </c:pt>
                <c:pt idx="34">
                  <c:v>0.17489647975327671</c:v>
                </c:pt>
                <c:pt idx="35">
                  <c:v>0.1771411667744513</c:v>
                </c:pt>
                <c:pt idx="36">
                  <c:v>0.1734051452847106</c:v>
                </c:pt>
                <c:pt idx="37">
                  <c:v>0.17190945182792963</c:v>
                </c:pt>
                <c:pt idx="38">
                  <c:v>0.17514210753197051</c:v>
                </c:pt>
                <c:pt idx="39">
                  <c:v>0.17474563849456456</c:v>
                </c:pt>
                <c:pt idx="40">
                  <c:v>0.17335798920738346</c:v>
                </c:pt>
                <c:pt idx="41">
                  <c:v>0.16782103567799755</c:v>
                </c:pt>
                <c:pt idx="42">
                  <c:v>0.16796695309335635</c:v>
                </c:pt>
                <c:pt idx="43">
                  <c:v>0.17116218060697863</c:v>
                </c:pt>
                <c:pt idx="44">
                  <c:v>0.16962920689578112</c:v>
                </c:pt>
                <c:pt idx="45">
                  <c:v>0.17222149096176745</c:v>
                </c:pt>
                <c:pt idx="46">
                  <c:v>0.16925351230430644</c:v>
                </c:pt>
                <c:pt idx="47">
                  <c:v>0.17163159849275528</c:v>
                </c:pt>
                <c:pt idx="48">
                  <c:v>0.17172309347682391</c:v>
                </c:pt>
                <c:pt idx="49">
                  <c:v>0.17032500150344101</c:v>
                </c:pt>
                <c:pt idx="50">
                  <c:v>0.17131398211243104</c:v>
                </c:pt>
                <c:pt idx="51">
                  <c:v>0.17311682679404633</c:v>
                </c:pt>
                <c:pt idx="52">
                  <c:v>0.17317537115666623</c:v>
                </c:pt>
                <c:pt idx="53">
                  <c:v>0.18325768920871491</c:v>
                </c:pt>
                <c:pt idx="54">
                  <c:v>0.18402280802230567</c:v>
                </c:pt>
                <c:pt idx="55">
                  <c:v>0.18388245935796751</c:v>
                </c:pt>
                <c:pt idx="56">
                  <c:v>0.1851578409736529</c:v>
                </c:pt>
                <c:pt idx="57">
                  <c:v>0.18449475496672588</c:v>
                </c:pt>
                <c:pt idx="58">
                  <c:v>0.18545136238107687</c:v>
                </c:pt>
                <c:pt idx="59">
                  <c:v>0.18773609734660443</c:v>
                </c:pt>
                <c:pt idx="60">
                  <c:v>0.18857470035646279</c:v>
                </c:pt>
                <c:pt idx="61">
                  <c:v>0.18911846493743531</c:v>
                </c:pt>
                <c:pt idx="62">
                  <c:v>0.18930258479992845</c:v>
                </c:pt>
                <c:pt idx="63">
                  <c:v>0.18936489330535566</c:v>
                </c:pt>
                <c:pt idx="64">
                  <c:v>0.18110990825168125</c:v>
                </c:pt>
                <c:pt idx="65">
                  <c:v>0.18479618176004323</c:v>
                </c:pt>
                <c:pt idx="66">
                  <c:v>0.16700599987033646</c:v>
                </c:pt>
                <c:pt idx="67">
                  <c:v>0.16608375474668521</c:v>
                </c:pt>
                <c:pt idx="68">
                  <c:v>0.1672363317099439</c:v>
                </c:pt>
                <c:pt idx="69">
                  <c:v>0.16845912829191378</c:v>
                </c:pt>
                <c:pt idx="70">
                  <c:v>0.16600039949656115</c:v>
                </c:pt>
                <c:pt idx="71">
                  <c:v>0.16594378158587206</c:v>
                </c:pt>
                <c:pt idx="72">
                  <c:v>0.16403054828274288</c:v>
                </c:pt>
                <c:pt idx="73">
                  <c:v>0.16487689505197745</c:v>
                </c:pt>
                <c:pt idx="74">
                  <c:v>0.17050061540551484</c:v>
                </c:pt>
                <c:pt idx="75">
                  <c:v>0.17123844705581803</c:v>
                </c:pt>
                <c:pt idx="76">
                  <c:v>0.18250391303839758</c:v>
                </c:pt>
                <c:pt idx="77">
                  <c:v>0.18013542745492722</c:v>
                </c:pt>
                <c:pt idx="78">
                  <c:v>0.18063691419462036</c:v>
                </c:pt>
                <c:pt idx="79">
                  <c:v>0.18310660540894824</c:v>
                </c:pt>
                <c:pt idx="80">
                  <c:v>0.18266078677277212</c:v>
                </c:pt>
                <c:pt idx="81">
                  <c:v>0.18280176033512652</c:v>
                </c:pt>
                <c:pt idx="82">
                  <c:v>0.18372836713084587</c:v>
                </c:pt>
                <c:pt idx="83">
                  <c:v>0.18223335436426899</c:v>
                </c:pt>
                <c:pt idx="84">
                  <c:v>0.18452131594877616</c:v>
                </c:pt>
                <c:pt idx="85">
                  <c:v>0.18424788551478</c:v>
                </c:pt>
                <c:pt idx="86">
                  <c:v>0.18877140115525015</c:v>
                </c:pt>
                <c:pt idx="87">
                  <c:v>0.18908475460938307</c:v>
                </c:pt>
                <c:pt idx="88">
                  <c:v>0.1879754500749142</c:v>
                </c:pt>
                <c:pt idx="89">
                  <c:v>0.18562727158859013</c:v>
                </c:pt>
                <c:pt idx="90">
                  <c:v>0.18692745502436009</c:v>
                </c:pt>
                <c:pt idx="91">
                  <c:v>0.19007776460767506</c:v>
                </c:pt>
                <c:pt idx="92">
                  <c:v>0.18800882897394963</c:v>
                </c:pt>
                <c:pt idx="93">
                  <c:v>0.19154464417015846</c:v>
                </c:pt>
                <c:pt idx="94">
                  <c:v>0.19136729114968221</c:v>
                </c:pt>
                <c:pt idx="95">
                  <c:v>0.18918591112474317</c:v>
                </c:pt>
                <c:pt idx="96">
                  <c:v>0.19326521767875099</c:v>
                </c:pt>
                <c:pt idx="97">
                  <c:v>0.19101441756716434</c:v>
                </c:pt>
                <c:pt idx="98">
                  <c:v>0.19074686832471788</c:v>
                </c:pt>
                <c:pt idx="99">
                  <c:v>0.19504879590460239</c:v>
                </c:pt>
                <c:pt idx="100">
                  <c:v>0.1929085155593569</c:v>
                </c:pt>
                <c:pt idx="101">
                  <c:v>0.19001989388208609</c:v>
                </c:pt>
                <c:pt idx="102">
                  <c:v>0.1948833390115646</c:v>
                </c:pt>
                <c:pt idx="103">
                  <c:v>0.19239557498410284</c:v>
                </c:pt>
                <c:pt idx="104">
                  <c:v>0.19562121219329931</c:v>
                </c:pt>
                <c:pt idx="105">
                  <c:v>0.19396854765910027</c:v>
                </c:pt>
                <c:pt idx="106">
                  <c:v>0.19821187406142804</c:v>
                </c:pt>
                <c:pt idx="107">
                  <c:v>0.20072357163930482</c:v>
                </c:pt>
                <c:pt idx="108">
                  <c:v>0.20220265338130922</c:v>
                </c:pt>
                <c:pt idx="109">
                  <c:v>0.19855225835826701</c:v>
                </c:pt>
                <c:pt idx="110">
                  <c:v>0.20121913872957842</c:v>
                </c:pt>
                <c:pt idx="111">
                  <c:v>0.19047874651963595</c:v>
                </c:pt>
                <c:pt idx="112">
                  <c:v>0.18479152564324203</c:v>
                </c:pt>
                <c:pt idx="113">
                  <c:v>0.18567643526182528</c:v>
                </c:pt>
                <c:pt idx="114">
                  <c:v>0.19132188927540525</c:v>
                </c:pt>
                <c:pt idx="115">
                  <c:v>0.18930075633564672</c:v>
                </c:pt>
                <c:pt idx="116">
                  <c:v>0.18646393546748855</c:v>
                </c:pt>
                <c:pt idx="117">
                  <c:v>0.19137825796108493</c:v>
                </c:pt>
                <c:pt idx="118">
                  <c:v>0.19066794718600213</c:v>
                </c:pt>
                <c:pt idx="119">
                  <c:v>0.18763971193246809</c:v>
                </c:pt>
                <c:pt idx="120">
                  <c:v>0.18855690747160728</c:v>
                </c:pt>
                <c:pt idx="121">
                  <c:v>0.18838523240424221</c:v>
                </c:pt>
                <c:pt idx="122">
                  <c:v>0.1858243567675148</c:v>
                </c:pt>
                <c:pt idx="123">
                  <c:v>0.18619525106023363</c:v>
                </c:pt>
                <c:pt idx="124">
                  <c:v>0.1870854250476065</c:v>
                </c:pt>
                <c:pt idx="125">
                  <c:v>0.1898133122197804</c:v>
                </c:pt>
                <c:pt idx="126">
                  <c:v>0.18117686730853225</c:v>
                </c:pt>
                <c:pt idx="127">
                  <c:v>0.18399097536761755</c:v>
                </c:pt>
                <c:pt idx="128">
                  <c:v>0.18328910515934976</c:v>
                </c:pt>
                <c:pt idx="129">
                  <c:v>0.18139737767908543</c:v>
                </c:pt>
                <c:pt idx="130">
                  <c:v>0.18335907502915258</c:v>
                </c:pt>
                <c:pt idx="131">
                  <c:v>0.18284108583915712</c:v>
                </c:pt>
                <c:pt idx="132">
                  <c:v>0.18687799636227387</c:v>
                </c:pt>
                <c:pt idx="133">
                  <c:v>0.18111736928267469</c:v>
                </c:pt>
                <c:pt idx="134">
                  <c:v>0.18734746912591801</c:v>
                </c:pt>
                <c:pt idx="135">
                  <c:v>0.18990168785748737</c:v>
                </c:pt>
                <c:pt idx="136">
                  <c:v>0.18569940060836543</c:v>
                </c:pt>
                <c:pt idx="137">
                  <c:v>0.18435516112018174</c:v>
                </c:pt>
                <c:pt idx="138">
                  <c:v>0.18852480186675183</c:v>
                </c:pt>
                <c:pt idx="139">
                  <c:v>0.18668593260452868</c:v>
                </c:pt>
                <c:pt idx="140">
                  <c:v>0.18544854569406677</c:v>
                </c:pt>
                <c:pt idx="141">
                  <c:v>0.18344168294707716</c:v>
                </c:pt>
                <c:pt idx="142">
                  <c:v>0.18590292830648028</c:v>
                </c:pt>
                <c:pt idx="143">
                  <c:v>0.18525408349691597</c:v>
                </c:pt>
                <c:pt idx="144">
                  <c:v>0.18237991736775408</c:v>
                </c:pt>
                <c:pt idx="145">
                  <c:v>0.18494443616980263</c:v>
                </c:pt>
                <c:pt idx="146">
                  <c:v>0.17993337563117592</c:v>
                </c:pt>
                <c:pt idx="147">
                  <c:v>0.17950481915804317</c:v>
                </c:pt>
                <c:pt idx="148">
                  <c:v>0.1805048022756186</c:v>
                </c:pt>
                <c:pt idx="149">
                  <c:v>0.1835627212635528</c:v>
                </c:pt>
                <c:pt idx="150">
                  <c:v>0.18061688188765732</c:v>
                </c:pt>
                <c:pt idx="151">
                  <c:v>0.18299939092702666</c:v>
                </c:pt>
                <c:pt idx="152">
                  <c:v>0.18207180363856645</c:v>
                </c:pt>
                <c:pt idx="153">
                  <c:v>0.18291834492773498</c:v>
                </c:pt>
                <c:pt idx="154">
                  <c:v>0.18225869863158359</c:v>
                </c:pt>
                <c:pt idx="155">
                  <c:v>0.17620147199516628</c:v>
                </c:pt>
                <c:pt idx="156">
                  <c:v>0.17381845188590928</c:v>
                </c:pt>
                <c:pt idx="157">
                  <c:v>0.17768885925133232</c:v>
                </c:pt>
                <c:pt idx="158">
                  <c:v>0.17317028849097385</c:v>
                </c:pt>
                <c:pt idx="159">
                  <c:v>0.17274787453393722</c:v>
                </c:pt>
                <c:pt idx="160">
                  <c:v>0.18068892409557874</c:v>
                </c:pt>
                <c:pt idx="161">
                  <c:v>0.18435548024222811</c:v>
                </c:pt>
                <c:pt idx="162">
                  <c:v>0.18424312167313822</c:v>
                </c:pt>
                <c:pt idx="163">
                  <c:v>0.18102999587685809</c:v>
                </c:pt>
                <c:pt idx="164">
                  <c:v>0.1749931833660287</c:v>
                </c:pt>
                <c:pt idx="165">
                  <c:v>0.17603386921065495</c:v>
                </c:pt>
                <c:pt idx="166">
                  <c:v>0.17851543038996076</c:v>
                </c:pt>
                <c:pt idx="167">
                  <c:v>0.17571976723012198</c:v>
                </c:pt>
                <c:pt idx="168">
                  <c:v>0.17802542039355609</c:v>
                </c:pt>
                <c:pt idx="169">
                  <c:v>0.17535977965779803</c:v>
                </c:pt>
                <c:pt idx="170">
                  <c:v>0.18974168603194855</c:v>
                </c:pt>
                <c:pt idx="171">
                  <c:v>0.18515685695751025</c:v>
                </c:pt>
                <c:pt idx="172">
                  <c:v>0.18610249752828889</c:v>
                </c:pt>
                <c:pt idx="173">
                  <c:v>0.18561013907051468</c:v>
                </c:pt>
                <c:pt idx="174">
                  <c:v>0.18778765678440523</c:v>
                </c:pt>
                <c:pt idx="175">
                  <c:v>0.18699939086118958</c:v>
                </c:pt>
                <c:pt idx="176">
                  <c:v>0.18653038843852546</c:v>
                </c:pt>
                <c:pt idx="177">
                  <c:v>0.18890881877305832</c:v>
                </c:pt>
                <c:pt idx="178">
                  <c:v>0.18590063500993972</c:v>
                </c:pt>
                <c:pt idx="179">
                  <c:v>0.18603729983391243</c:v>
                </c:pt>
                <c:pt idx="180">
                  <c:v>0.18314493848688521</c:v>
                </c:pt>
                <c:pt idx="181">
                  <c:v>0.18291959626950269</c:v>
                </c:pt>
                <c:pt idx="182">
                  <c:v>0.18494767121399544</c:v>
                </c:pt>
                <c:pt idx="183">
                  <c:v>0.18130103521251351</c:v>
                </c:pt>
                <c:pt idx="184">
                  <c:v>0.18306504999084741</c:v>
                </c:pt>
                <c:pt idx="185">
                  <c:v>0.1831204704565968</c:v>
                </c:pt>
                <c:pt idx="186">
                  <c:v>0.17739627711574502</c:v>
                </c:pt>
                <c:pt idx="187">
                  <c:v>0.17381599402318593</c:v>
                </c:pt>
                <c:pt idx="188">
                  <c:v>0.17465720354883782</c:v>
                </c:pt>
                <c:pt idx="189">
                  <c:v>0.1746034406817554</c:v>
                </c:pt>
                <c:pt idx="190">
                  <c:v>0.1740420206534713</c:v>
                </c:pt>
                <c:pt idx="191">
                  <c:v>0.17497286743818194</c:v>
                </c:pt>
                <c:pt idx="192">
                  <c:v>0.17711534636852952</c:v>
                </c:pt>
                <c:pt idx="193">
                  <c:v>0.17675834987093803</c:v>
                </c:pt>
                <c:pt idx="194">
                  <c:v>0.17558850175052923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Calc!$BN$10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Calc!$BN$11:$BN$251</c:f>
            </c:numRef>
          </c:val>
          <c:smooth val="0"/>
        </c:ser>
        <c:ser>
          <c:idx val="3"/>
          <c:order val="3"/>
          <c:tx>
            <c:strRef>
              <c:f>Calc!$BU$10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Calc!$BU$11:$BU$251</c:f>
            </c:numRef>
          </c:val>
          <c:smooth val="0"/>
        </c:ser>
        <c:ser>
          <c:idx val="5"/>
          <c:order val="5"/>
          <c:tx>
            <c:strRef>
              <c:f>Calc!$BX$10</c:f>
              <c:strCache>
                <c:ptCount val="1"/>
                <c:pt idx="0">
                  <c:v>ANNUAL Attrition Rate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val>
            <c:numRef>
              <c:f>Calc!$BX$11:$BX$251</c:f>
              <c:numCache>
                <c:formatCode>0.0%</c:formatCode>
                <c:ptCount val="241"/>
                <c:pt idx="11">
                  <c:v>0.17570977185727593</c:v>
                </c:pt>
                <c:pt idx="12">
                  <c:v>0.1762302255277681</c:v>
                </c:pt>
                <c:pt idx="13">
                  <c:v>0.17655773379811882</c:v>
                </c:pt>
                <c:pt idx="14">
                  <c:v>0.17635492187509449</c:v>
                </c:pt>
                <c:pt idx="15">
                  <c:v>0.17559600580525839</c:v>
                </c:pt>
                <c:pt idx="16">
                  <c:v>0.17483141211120318</c:v>
                </c:pt>
                <c:pt idx="17">
                  <c:v>0.173722433866563</c:v>
                </c:pt>
                <c:pt idx="18">
                  <c:v>0.17276083371109099</c:v>
                </c:pt>
                <c:pt idx="19">
                  <c:v>0.17178413120939259</c:v>
                </c:pt>
                <c:pt idx="20">
                  <c:v>0.17161257021463189</c:v>
                </c:pt>
                <c:pt idx="21">
                  <c:v>0.17189840162400571</c:v>
                </c:pt>
                <c:pt idx="22">
                  <c:v>0.1718639321603144</c:v>
                </c:pt>
                <c:pt idx="23">
                  <c:v>0.17187970467974903</c:v>
                </c:pt>
                <c:pt idx="24">
                  <c:v>0.17204845728844559</c:v>
                </c:pt>
                <c:pt idx="25">
                  <c:v>0.17245787303121968</c:v>
                </c:pt>
                <c:pt idx="26">
                  <c:v>0.17283504364909158</c:v>
                </c:pt>
                <c:pt idx="27">
                  <c:v>0.17341665152076874</c:v>
                </c:pt>
                <c:pt idx="28">
                  <c:v>0.17390788982321159</c:v>
                </c:pt>
                <c:pt idx="29">
                  <c:v>0.17395992252460912</c:v>
                </c:pt>
                <c:pt idx="30">
                  <c:v>0.17399155398004398</c:v>
                </c:pt>
                <c:pt idx="31">
                  <c:v>0.17359797974947927</c:v>
                </c:pt>
                <c:pt idx="32">
                  <c:v>0.17367493526200301</c:v>
                </c:pt>
                <c:pt idx="33">
                  <c:v>0.17452413496620631</c:v>
                </c:pt>
                <c:pt idx="34">
                  <c:v>0.17503505317323237</c:v>
                </c:pt>
                <c:pt idx="35">
                  <c:v>0.17536211269566401</c:v>
                </c:pt>
                <c:pt idx="36">
                  <c:v>0.17608842750686685</c:v>
                </c:pt>
                <c:pt idx="37">
                  <c:v>0.17634837526891137</c:v>
                </c:pt>
                <c:pt idx="38">
                  <c:v>0.17696666687460308</c:v>
                </c:pt>
                <c:pt idx="39">
                  <c:v>0.17679662517059816</c:v>
                </c:pt>
                <c:pt idx="40">
                  <c:v>0.17641396574643267</c:v>
                </c:pt>
                <c:pt idx="41">
                  <c:v>0.17526680865467659</c:v>
                </c:pt>
                <c:pt idx="42">
                  <c:v>0.17388391128494063</c:v>
                </c:pt>
                <c:pt idx="43">
                  <c:v>0.1732282880622685</c:v>
                </c:pt>
                <c:pt idx="44">
                  <c:v>0.17260460410322687</c:v>
                </c:pt>
                <c:pt idx="45">
                  <c:v>0.17259418196573081</c:v>
                </c:pt>
                <c:pt idx="46">
                  <c:v>0.17240441407206419</c:v>
                </c:pt>
                <c:pt idx="47">
                  <c:v>0.17201970231955829</c:v>
                </c:pt>
                <c:pt idx="48">
                  <c:v>0.17232110214513355</c:v>
                </c:pt>
                <c:pt idx="49">
                  <c:v>0.17246482744421715</c:v>
                </c:pt>
                <c:pt idx="50">
                  <c:v>0.17230802337948531</c:v>
                </c:pt>
                <c:pt idx="51">
                  <c:v>0.17186209244166184</c:v>
                </c:pt>
                <c:pt idx="52">
                  <c:v>0.17140702790765641</c:v>
                </c:pt>
                <c:pt idx="53">
                  <c:v>0.17210007650707848</c:v>
                </c:pt>
                <c:pt idx="54">
                  <c:v>0.17276208459491921</c:v>
                </c:pt>
                <c:pt idx="55">
                  <c:v>0.17329456599020995</c:v>
                </c:pt>
                <c:pt idx="56">
                  <c:v>0.17431290681804176</c:v>
                </c:pt>
                <c:pt idx="57">
                  <c:v>0.17564311671332117</c:v>
                </c:pt>
                <c:pt idx="58">
                  <c:v>0.17720868623567004</c:v>
                </c:pt>
                <c:pt idx="59">
                  <c:v>0.17859336706659307</c:v>
                </c:pt>
                <c:pt idx="60">
                  <c:v>0.18045712531280056</c:v>
                </c:pt>
                <c:pt idx="61">
                  <c:v>0.18231259851131815</c:v>
                </c:pt>
                <c:pt idx="62">
                  <c:v>0.18399430332413155</c:v>
                </c:pt>
                <c:pt idx="63">
                  <c:v>0.1849968120317203</c:v>
                </c:pt>
                <c:pt idx="64">
                  <c:v>0.18516317360825971</c:v>
                </c:pt>
                <c:pt idx="65">
                  <c:v>0.18468304065463931</c:v>
                </c:pt>
                <c:pt idx="66">
                  <c:v>0.18276272564352181</c:v>
                </c:pt>
                <c:pt idx="67">
                  <c:v>0.18092084693611554</c:v>
                </c:pt>
                <c:pt idx="68">
                  <c:v>0.17956612912087228</c:v>
                </c:pt>
                <c:pt idx="69">
                  <c:v>0.17894832607302402</c:v>
                </c:pt>
                <c:pt idx="70">
                  <c:v>0.17819195658580461</c:v>
                </c:pt>
                <c:pt idx="71">
                  <c:v>0.17711558650207374</c:v>
                </c:pt>
                <c:pt idx="72">
                  <c:v>0.17629726269017659</c:v>
                </c:pt>
                <c:pt idx="73">
                  <c:v>0.17543026449416108</c:v>
                </c:pt>
                <c:pt idx="74">
                  <c:v>0.17511477011150453</c:v>
                </c:pt>
                <c:pt idx="75">
                  <c:v>0.17449215870962015</c:v>
                </c:pt>
                <c:pt idx="76">
                  <c:v>0.17446640210540409</c:v>
                </c:pt>
                <c:pt idx="77">
                  <c:v>0.17360401354888161</c:v>
                </c:pt>
                <c:pt idx="78">
                  <c:v>0.17391645747035578</c:v>
                </c:pt>
                <c:pt idx="79">
                  <c:v>0.17454858378478019</c:v>
                </c:pt>
                <c:pt idx="80">
                  <c:v>0.17561510329015342</c:v>
                </c:pt>
                <c:pt idx="81">
                  <c:v>0.17725041828129992</c:v>
                </c:pt>
                <c:pt idx="82">
                  <c:v>0.17909092719493958</c:v>
                </c:pt>
                <c:pt idx="83">
                  <c:v>0.18041870340629823</c:v>
                </c:pt>
                <c:pt idx="84">
                  <c:v>0.18259977300008012</c:v>
                </c:pt>
                <c:pt idx="85">
                  <c:v>0.18456165399241592</c:v>
                </c:pt>
                <c:pt idx="86">
                  <c:v>0.18626876489055319</c:v>
                </c:pt>
                <c:pt idx="87">
                  <c:v>0.18729875484886466</c:v>
                </c:pt>
                <c:pt idx="88">
                  <c:v>0.1872860885108722</c:v>
                </c:pt>
                <c:pt idx="89">
                  <c:v>0.18685775237379382</c:v>
                </c:pt>
                <c:pt idx="90">
                  <c:v>0.18643351641881489</c:v>
                </c:pt>
                <c:pt idx="91">
                  <c:v>0.18615793795355587</c:v>
                </c:pt>
                <c:pt idx="92">
                  <c:v>0.18631735269423305</c:v>
                </c:pt>
                <c:pt idx="93">
                  <c:v>0.187375625560561</c:v>
                </c:pt>
                <c:pt idx="94">
                  <c:v>0.18828193362851553</c:v>
                </c:pt>
                <c:pt idx="95">
                  <c:v>0.18883484498552125</c:v>
                </c:pt>
                <c:pt idx="96">
                  <c:v>0.19006277687961509</c:v>
                </c:pt>
                <c:pt idx="97">
                  <c:v>0.1909740250357912</c:v>
                </c:pt>
                <c:pt idx="98">
                  <c:v>0.19136062158173769</c:v>
                </c:pt>
                <c:pt idx="99">
                  <c:v>0.19153341858837317</c:v>
                </c:pt>
                <c:pt idx="100">
                  <c:v>0.19148496761619585</c:v>
                </c:pt>
                <c:pt idx="101">
                  <c:v>0.19099873318930419</c:v>
                </c:pt>
                <c:pt idx="102">
                  <c:v>0.19076882259148947</c:v>
                </c:pt>
                <c:pt idx="103">
                  <c:v>0.19024401494592502</c:v>
                </c:pt>
                <c:pt idx="104">
                  <c:v>0.19060625070647588</c:v>
                </c:pt>
                <c:pt idx="105">
                  <c:v>0.19124562090664424</c:v>
                </c:pt>
                <c:pt idx="106">
                  <c:v>0.19214749168889234</c:v>
                </c:pt>
                <c:pt idx="107">
                  <c:v>0.19321353252711071</c:v>
                </c:pt>
                <c:pt idx="108">
                  <c:v>0.19460108205387919</c:v>
                </c:pt>
                <c:pt idx="109">
                  <c:v>0.19568189238300407</c:v>
                </c:pt>
                <c:pt idx="110">
                  <c:v>0.19690141164730843</c:v>
                </c:pt>
                <c:pt idx="111">
                  <c:v>0.19622064212422671</c:v>
                </c:pt>
                <c:pt idx="112">
                  <c:v>0.19511188770002816</c:v>
                </c:pt>
                <c:pt idx="113">
                  <c:v>0.19398493728047744</c:v>
                </c:pt>
                <c:pt idx="114">
                  <c:v>0.19297670276012066</c:v>
                </c:pt>
                <c:pt idx="115">
                  <c:v>0.19206792149054114</c:v>
                </c:pt>
                <c:pt idx="116">
                  <c:v>0.19118125556504628</c:v>
                </c:pt>
                <c:pt idx="117">
                  <c:v>0.19141124279771182</c:v>
                </c:pt>
                <c:pt idx="118">
                  <c:v>0.19117878035568256</c:v>
                </c:pt>
                <c:pt idx="119">
                  <c:v>0.19026899487513724</c:v>
                </c:pt>
                <c:pt idx="120">
                  <c:v>0.18978680814687116</c:v>
                </c:pt>
                <c:pt idx="121">
                  <c:v>0.18939676321954882</c:v>
                </c:pt>
                <c:pt idx="122">
                  <c:v>0.1885302738945249</c:v>
                </c:pt>
                <c:pt idx="123">
                  <c:v>0.18797104567777739</c:v>
                </c:pt>
                <c:pt idx="124">
                  <c:v>0.1878905246449121</c:v>
                </c:pt>
                <c:pt idx="125">
                  <c:v>0.18764163827654654</c:v>
                </c:pt>
                <c:pt idx="126">
                  <c:v>0.1863368952720556</c:v>
                </c:pt>
                <c:pt idx="127">
                  <c:v>0.18549676591193617</c:v>
                </c:pt>
                <c:pt idx="128">
                  <c:v>0.18522716056047758</c:v>
                </c:pt>
                <c:pt idx="129">
                  <c:v>0.1850666045952376</c:v>
                </c:pt>
                <c:pt idx="130">
                  <c:v>0.18505319989398761</c:v>
                </c:pt>
                <c:pt idx="131">
                  <c:v>0.18497643663760213</c:v>
                </c:pt>
                <c:pt idx="132">
                  <c:v>0.18566047331123103</c:v>
                </c:pt>
                <c:pt idx="133">
                  <c:v>0.1857123807126837</c:v>
                </c:pt>
                <c:pt idx="134">
                  <c:v>0.18625738657649207</c:v>
                </c:pt>
                <c:pt idx="135">
                  <c:v>0.1864608165456442</c:v>
                </c:pt>
                <c:pt idx="136">
                  <c:v>0.1861399259235488</c:v>
                </c:pt>
                <c:pt idx="137">
                  <c:v>0.18519930588401767</c:v>
                </c:pt>
                <c:pt idx="138">
                  <c:v>0.18506777611102701</c:v>
                </c:pt>
                <c:pt idx="139">
                  <c:v>0.18472179432947977</c:v>
                </c:pt>
                <c:pt idx="140">
                  <c:v>0.18480609059750699</c:v>
                </c:pt>
                <c:pt idx="141">
                  <c:v>0.18544943797867056</c:v>
                </c:pt>
                <c:pt idx="142">
                  <c:v>0.18611019301943652</c:v>
                </c:pt>
                <c:pt idx="143">
                  <c:v>0.18651461716113182</c:v>
                </c:pt>
                <c:pt idx="144">
                  <c:v>0.1868629400670884</c:v>
                </c:pt>
                <c:pt idx="145">
                  <c:v>0.18769134836595472</c:v>
                </c:pt>
                <c:pt idx="146">
                  <c:v>0.18744856353653697</c:v>
                </c:pt>
                <c:pt idx="147">
                  <c:v>0.18648524911031297</c:v>
                </c:pt>
                <c:pt idx="148">
                  <c:v>0.1857717510978629</c:v>
                </c:pt>
                <c:pt idx="149">
                  <c:v>0.18505601177543182</c:v>
                </c:pt>
                <c:pt idx="150">
                  <c:v>0.18378161863901393</c:v>
                </c:pt>
                <c:pt idx="151">
                  <c:v>0.18283579471666883</c:v>
                </c:pt>
                <c:pt idx="152">
                  <c:v>0.18239718379946471</c:v>
                </c:pt>
                <c:pt idx="153">
                  <c:v>0.18273705617772823</c:v>
                </c:pt>
                <c:pt idx="154">
                  <c:v>0.18274293539734343</c:v>
                </c:pt>
                <c:pt idx="155">
                  <c:v>0.18199037672730156</c:v>
                </c:pt>
                <c:pt idx="156">
                  <c:v>0.18170222958399687</c:v>
                </c:pt>
                <c:pt idx="157">
                  <c:v>0.18140584925204423</c:v>
                </c:pt>
                <c:pt idx="158">
                  <c:v>0.18092662788339836</c:v>
                </c:pt>
                <c:pt idx="159">
                  <c:v>0.17993698807681649</c:v>
                </c:pt>
                <c:pt idx="160">
                  <c:v>0.17967378432409353</c:v>
                </c:pt>
                <c:pt idx="161">
                  <c:v>0.17921833241751584</c:v>
                </c:pt>
                <c:pt idx="162">
                  <c:v>0.17889650237280738</c:v>
                </c:pt>
                <c:pt idx="163">
                  <c:v>0.17823644780821238</c:v>
                </c:pt>
                <c:pt idx="164">
                  <c:v>0.17763378651912967</c:v>
                </c:pt>
                <c:pt idx="165">
                  <c:v>0.17760471326061505</c:v>
                </c:pt>
                <c:pt idx="166">
                  <c:v>0.17775585227745741</c:v>
                </c:pt>
                <c:pt idx="167">
                  <c:v>0.17788990326587184</c:v>
                </c:pt>
                <c:pt idx="168">
                  <c:v>0.17884137189680463</c:v>
                </c:pt>
                <c:pt idx="169">
                  <c:v>0.17913359902075918</c:v>
                </c:pt>
                <c:pt idx="170">
                  <c:v>0.18090167243302915</c:v>
                </c:pt>
                <c:pt idx="171">
                  <c:v>0.18176130789042108</c:v>
                </c:pt>
                <c:pt idx="172">
                  <c:v>0.18202390130984475</c:v>
                </c:pt>
                <c:pt idx="173">
                  <c:v>0.18164717042163528</c:v>
                </c:pt>
                <c:pt idx="174">
                  <c:v>0.18140563633161</c:v>
                </c:pt>
                <c:pt idx="175">
                  <c:v>0.18112576144046932</c:v>
                </c:pt>
                <c:pt idx="176">
                  <c:v>0.18184607120495616</c:v>
                </c:pt>
                <c:pt idx="177">
                  <c:v>0.18327640246658572</c:v>
                </c:pt>
                <c:pt idx="178">
                  <c:v>0.18419274501285185</c:v>
                </c:pt>
                <c:pt idx="179">
                  <c:v>0.18510374975045882</c:v>
                </c:pt>
                <c:pt idx="180">
                  <c:v>0.18601939739618831</c:v>
                </c:pt>
                <c:pt idx="181">
                  <c:v>0.18695293709162453</c:v>
                </c:pt>
                <c:pt idx="182">
                  <c:v>0.18687552504416982</c:v>
                </c:pt>
                <c:pt idx="183">
                  <c:v>0.18629587696015101</c:v>
                </c:pt>
                <c:pt idx="184">
                  <c:v>0.18567105471654388</c:v>
                </c:pt>
                <c:pt idx="185">
                  <c:v>0.18477956578385887</c:v>
                </c:pt>
                <c:pt idx="186">
                  <c:v>0.18342819069246977</c:v>
                </c:pt>
                <c:pt idx="187">
                  <c:v>0.18191888489697214</c:v>
                </c:pt>
                <c:pt idx="188">
                  <c:v>0.180973962363559</c:v>
                </c:pt>
                <c:pt idx="189">
                  <c:v>0.18045906120963104</c:v>
                </c:pt>
                <c:pt idx="190">
                  <c:v>0.17999161924143203</c:v>
                </c:pt>
                <c:pt idx="191">
                  <c:v>0.17937810896187115</c:v>
                </c:pt>
                <c:pt idx="192">
                  <c:v>0.1796163257554238</c:v>
                </c:pt>
                <c:pt idx="193">
                  <c:v>0.17971774935274473</c:v>
                </c:pt>
                <c:pt idx="194">
                  <c:v>0.17943858090081194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39200"/>
        <c:axId val="44740992"/>
      </c:lineChart>
      <c:dateAx>
        <c:axId val="44739200"/>
        <c:scaling>
          <c:orientation val="minMax"/>
          <c:max val="43101"/>
          <c:min val="41640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74099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4740992"/>
        <c:scaling>
          <c:orientation val="minMax"/>
          <c:max val="0.19500000000000003"/>
          <c:min val="0.16500000000000004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rgbClr val="0033CC"/>
                    </a:solidFill>
                  </a:defRPr>
                </a:pPr>
                <a:r>
                  <a:rPr lang="en-US" sz="1100">
                    <a:solidFill>
                      <a:srgbClr val="0033CC"/>
                    </a:solidFill>
                  </a:rPr>
                  <a:t>Attrition
Rate</a:t>
                </a:r>
              </a:p>
            </c:rich>
          </c:tx>
          <c:layout>
            <c:manualLayout>
              <c:xMode val="edge"/>
              <c:yMode val="edge"/>
              <c:x val="2.3570000731332735E-2"/>
              <c:y val="6.6907221012957872E-4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739200"/>
        <c:crosses val="autoZero"/>
        <c:crossBetween val="midCat"/>
      </c:valAx>
      <c:valAx>
        <c:axId val="4474291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44752896"/>
        <c:crosses val="max"/>
        <c:crossBetween val="between"/>
      </c:valAx>
      <c:dateAx>
        <c:axId val="4475289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742912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05277035324713"/>
          <c:y val="0.80831437053974808"/>
          <c:w val="0.31742071805244526"/>
          <c:h val="0.13427778494901249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>
                <a:solidFill>
                  <a:srgbClr val="0033CC"/>
                </a:solidFill>
              </a:defRPr>
            </a:pPr>
            <a:r>
              <a:rPr lang="en-US">
                <a:solidFill>
                  <a:srgbClr val="0033CC"/>
                </a:solidFill>
              </a:rPr>
              <a:t>Seasonal Factors</a:t>
            </a:r>
          </a:p>
        </c:rich>
      </c:tx>
      <c:layout>
        <c:manualLayout>
          <c:xMode val="edge"/>
          <c:yMode val="edge"/>
          <c:x val="9.477122143268676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16727482235452"/>
          <c:y val="8.4469883122001724E-2"/>
          <c:w val="0.86734492029959676"/>
          <c:h val="0.82393360378482383"/>
        </c:manualLayout>
      </c:layout>
      <c:lineChart>
        <c:grouping val="standard"/>
        <c:varyColors val="0"/>
        <c:ser>
          <c:idx val="23"/>
          <c:order val="27"/>
          <c:tx>
            <c:strRef>
              <c:f>AttrRateTrend!$C$200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AttrRateTrend!$C$201:$C$212</c:f>
              <c:numCache>
                <c:formatCode>0.00</c:formatCode>
                <c:ptCount val="12"/>
                <c:pt idx="0">
                  <c:v>1.0640788460281427</c:v>
                </c:pt>
                <c:pt idx="1">
                  <c:v>1.0560718407615501</c:v>
                </c:pt>
                <c:pt idx="2">
                  <c:v>1.0615592422526736</c:v>
                </c:pt>
                <c:pt idx="3">
                  <c:v>1.0226316758588527</c:v>
                </c:pt>
                <c:pt idx="4">
                  <c:v>1.0106685143318053</c:v>
                </c:pt>
                <c:pt idx="5">
                  <c:v>0.93664588727510179</c:v>
                </c:pt>
                <c:pt idx="6">
                  <c:v>0.91821513950281253</c:v>
                </c:pt>
                <c:pt idx="7">
                  <c:v>0.93690929317479121</c:v>
                </c:pt>
                <c:pt idx="8">
                  <c:v>0.94529213766415487</c:v>
                </c:pt>
                <c:pt idx="9">
                  <c:v>0.97399925918607311</c:v>
                </c:pt>
                <c:pt idx="10">
                  <c:v>1.0320518821600924</c:v>
                </c:pt>
                <c:pt idx="11">
                  <c:v>1.04187628180395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AttrRateTrend!$D$200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AttrRateTrend!$D$201:$D$212</c:f>
              <c:numCache>
                <c:formatCode>0.00</c:formatCode>
                <c:ptCount val="12"/>
                <c:pt idx="0">
                  <c:v>1.0625226543439805</c:v>
                </c:pt>
                <c:pt idx="1">
                  <c:v>1.0528830323213039</c:v>
                </c:pt>
                <c:pt idx="2">
                  <c:v>1.0644147036844791</c:v>
                </c:pt>
                <c:pt idx="3">
                  <c:v>1.0183168229609065</c:v>
                </c:pt>
                <c:pt idx="4">
                  <c:v>1.0149099086251572</c:v>
                </c:pt>
                <c:pt idx="5">
                  <c:v>0.93520909654362205</c:v>
                </c:pt>
                <c:pt idx="6">
                  <c:v>0.91495874825120338</c:v>
                </c:pt>
                <c:pt idx="7">
                  <c:v>0.92859092800055143</c:v>
                </c:pt>
                <c:pt idx="8">
                  <c:v>0.95528421707250988</c:v>
                </c:pt>
                <c:pt idx="9">
                  <c:v>0.98238799480321581</c:v>
                </c:pt>
                <c:pt idx="10">
                  <c:v>1.0203372434055169</c:v>
                </c:pt>
                <c:pt idx="11">
                  <c:v>1.0501846499875518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AttrRateTrend!$E$200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AttrRateTrend!$E$201:$E$212</c:f>
              <c:numCache>
                <c:formatCode>0.00</c:formatCode>
                <c:ptCount val="12"/>
                <c:pt idx="0">
                  <c:v>1.0535496719950119</c:v>
                </c:pt>
                <c:pt idx="1">
                  <c:v>1.072479830769909</c:v>
                </c:pt>
                <c:pt idx="2">
                  <c:v>1.0582135761274412</c:v>
                </c:pt>
                <c:pt idx="3">
                  <c:v>1.0189608775512702</c:v>
                </c:pt>
                <c:pt idx="4">
                  <c:v>1.0166286221874192</c:v>
                </c:pt>
                <c:pt idx="5">
                  <c:v>0.93066149985691371</c:v>
                </c:pt>
                <c:pt idx="6">
                  <c:v>0.92367130986573109</c:v>
                </c:pt>
                <c:pt idx="7">
                  <c:v>0.91286524297525962</c:v>
                </c:pt>
                <c:pt idx="8">
                  <c:v>0.95276622491248508</c:v>
                </c:pt>
                <c:pt idx="9">
                  <c:v>0.99905620795829941</c:v>
                </c:pt>
                <c:pt idx="10">
                  <c:v>1.0177314157337067</c:v>
                </c:pt>
                <c:pt idx="11">
                  <c:v>1.0434155200665545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AttrRateTrend!$F$200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AttrRateTrend!$F$201:$F$212</c:f>
              <c:numCache>
                <c:formatCode>0.00</c:formatCode>
                <c:ptCount val="12"/>
                <c:pt idx="0">
                  <c:v>1.0619710949901349</c:v>
                </c:pt>
                <c:pt idx="1">
                  <c:v>1.0510755502179094</c:v>
                </c:pt>
                <c:pt idx="2">
                  <c:v>1.0683511673397545</c:v>
                </c:pt>
                <c:pt idx="3">
                  <c:v>1.0220379445037771</c:v>
                </c:pt>
                <c:pt idx="4">
                  <c:v>1.0111073432232915</c:v>
                </c:pt>
                <c:pt idx="5">
                  <c:v>0.93705541743097043</c:v>
                </c:pt>
                <c:pt idx="6">
                  <c:v>0.91375697264247013</c:v>
                </c:pt>
                <c:pt idx="7">
                  <c:v>0.93490086783647042</c:v>
                </c:pt>
                <c:pt idx="8">
                  <c:v>0.9461780823671142</c:v>
                </c:pt>
                <c:pt idx="9">
                  <c:v>0.99901961843573717</c:v>
                </c:pt>
                <c:pt idx="10">
                  <c:v>1.0144816143240332</c:v>
                </c:pt>
                <c:pt idx="11">
                  <c:v>1.0400643266883369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AttrRateTrend!$G$200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AttrRateTrend!$G$201:$G$212</c:f>
              <c:numCache>
                <c:formatCode>0.00</c:formatCode>
                <c:ptCount val="12"/>
                <c:pt idx="0">
                  <c:v>1.07259864296929</c:v>
                </c:pt>
                <c:pt idx="1">
                  <c:v>1.0607153634509092</c:v>
                </c:pt>
                <c:pt idx="2">
                  <c:v>1.062994558737282</c:v>
                </c:pt>
                <c:pt idx="3">
                  <c:v>1.0210731778088213</c:v>
                </c:pt>
                <c:pt idx="4">
                  <c:v>1.0172442005090916</c:v>
                </c:pt>
                <c:pt idx="5">
                  <c:v>0.93504592834209588</c:v>
                </c:pt>
                <c:pt idx="6">
                  <c:v>0.91361017289604252</c:v>
                </c:pt>
                <c:pt idx="7">
                  <c:v>0.92611125511102987</c:v>
                </c:pt>
                <c:pt idx="8">
                  <c:v>0.95222429924971064</c:v>
                </c:pt>
                <c:pt idx="9">
                  <c:v>0.98663255270225714</c:v>
                </c:pt>
                <c:pt idx="10">
                  <c:v>1.0246632470636183</c:v>
                </c:pt>
                <c:pt idx="11">
                  <c:v>1.0270866011598514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AttrRateTrend!$H$200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AttrRateTrend!$H$201:$H$212</c:f>
              <c:numCache>
                <c:formatCode>0.00</c:formatCode>
                <c:ptCount val="12"/>
                <c:pt idx="0">
                  <c:v>1.0663477074272483</c:v>
                </c:pt>
                <c:pt idx="1">
                  <c:v>1.0676595995350762</c:v>
                </c:pt>
                <c:pt idx="2">
                  <c:v>1.0662147797099091</c:v>
                </c:pt>
                <c:pt idx="3">
                  <c:v>1.0226448586677743</c:v>
                </c:pt>
                <c:pt idx="4">
                  <c:v>1.0036172954306304</c:v>
                </c:pt>
                <c:pt idx="5">
                  <c:v>0.94687105699440033</c:v>
                </c:pt>
                <c:pt idx="6">
                  <c:v>0.91050574224873304</c:v>
                </c:pt>
                <c:pt idx="7">
                  <c:v>0.91977322869537281</c:v>
                </c:pt>
                <c:pt idx="8">
                  <c:v>0.94695187961022198</c:v>
                </c:pt>
                <c:pt idx="9">
                  <c:v>0.99319707187471129</c:v>
                </c:pt>
                <c:pt idx="10">
                  <c:v>1.0220274071918205</c:v>
                </c:pt>
                <c:pt idx="11">
                  <c:v>1.0341893726141029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AttrRateTrend!$I$200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AttrRateTrend!$I$201:$I$212</c:f>
              <c:numCache>
                <c:formatCode>0.00</c:formatCode>
                <c:ptCount val="12"/>
                <c:pt idx="0">
                  <c:v>1.0647658189768074</c:v>
                </c:pt>
                <c:pt idx="1">
                  <c:v>1.0684953256182008</c:v>
                </c:pt>
                <c:pt idx="2">
                  <c:v>1.0621942771092669</c:v>
                </c:pt>
                <c:pt idx="3">
                  <c:v>1.0228607276583761</c:v>
                </c:pt>
                <c:pt idx="4">
                  <c:v>1.0255082330760459</c:v>
                </c:pt>
                <c:pt idx="5">
                  <c:v>0.93316402502611906</c:v>
                </c:pt>
                <c:pt idx="6">
                  <c:v>0.90902024918975521</c:v>
                </c:pt>
                <c:pt idx="7">
                  <c:v>0.93324255154916835</c:v>
                </c:pt>
                <c:pt idx="8">
                  <c:v>0.94907436306816029</c:v>
                </c:pt>
                <c:pt idx="9">
                  <c:v>0.98605213998898811</c:v>
                </c:pt>
                <c:pt idx="10">
                  <c:v>1.0222708537377747</c:v>
                </c:pt>
                <c:pt idx="11">
                  <c:v>1.0233514350013369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AttrRateTrend!$J$200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AttrRateTrend!$J$201:$J$212</c:f>
              <c:numCache>
                <c:formatCode>0.00</c:formatCode>
                <c:ptCount val="12"/>
                <c:pt idx="0">
                  <c:v>1.0670295739940145</c:v>
                </c:pt>
                <c:pt idx="1">
                  <c:v>1.0607059958591503</c:v>
                </c:pt>
                <c:pt idx="2">
                  <c:v>1.0595477213042537</c:v>
                </c:pt>
                <c:pt idx="3">
                  <c:v>1.0147473109508587</c:v>
                </c:pt>
                <c:pt idx="4">
                  <c:v>1.0236471353301944</c:v>
                </c:pt>
                <c:pt idx="5">
                  <c:v>0.93205662202160866</c:v>
                </c:pt>
                <c:pt idx="6">
                  <c:v>0.91188719792411455</c:v>
                </c:pt>
                <c:pt idx="7">
                  <c:v>0.93925160044250289</c:v>
                </c:pt>
                <c:pt idx="8">
                  <c:v>0.94722297894538754</c:v>
                </c:pt>
                <c:pt idx="9">
                  <c:v>0.99388686404484616</c:v>
                </c:pt>
                <c:pt idx="10">
                  <c:v>1.0255194482155003</c:v>
                </c:pt>
                <c:pt idx="11">
                  <c:v>1.0244975509675684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AttrRateTrend!$K$200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AttrRateTrend!$K$201:$K$212</c:f>
              <c:numCache>
                <c:formatCode>0.00</c:formatCode>
                <c:ptCount val="12"/>
                <c:pt idx="0">
                  <c:v>1.0749867493735632</c:v>
                </c:pt>
                <c:pt idx="1">
                  <c:v>1.0589247233038559</c:v>
                </c:pt>
                <c:pt idx="2">
                  <c:v>1.0532021091776713</c:v>
                </c:pt>
                <c:pt idx="3">
                  <c:v>1.0308628710939769</c:v>
                </c:pt>
                <c:pt idx="4">
                  <c:v>1.0150042786234765</c:v>
                </c:pt>
                <c:pt idx="5">
                  <c:v>0.92289778947849754</c:v>
                </c:pt>
                <c:pt idx="6">
                  <c:v>0.92062631467632727</c:v>
                </c:pt>
                <c:pt idx="7">
                  <c:v>0.92166463050522718</c:v>
                </c:pt>
                <c:pt idx="8">
                  <c:v>0.95654112888981513</c:v>
                </c:pt>
                <c:pt idx="9">
                  <c:v>0.98589083915940323</c:v>
                </c:pt>
                <c:pt idx="10">
                  <c:v>1.017820225748002</c:v>
                </c:pt>
                <c:pt idx="11">
                  <c:v>1.0415783399701821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AttrRateTrend!$L$200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AttrRateTrend!$L$201:$L$212</c:f>
              <c:numCache>
                <c:formatCode>0.00</c:formatCode>
                <c:ptCount val="12"/>
                <c:pt idx="0">
                  <c:v>1.0786705938682861</c:v>
                </c:pt>
                <c:pt idx="1">
                  <c:v>1.0557599513841451</c:v>
                </c:pt>
                <c:pt idx="2">
                  <c:v>1.0657461539982813</c:v>
                </c:pt>
                <c:pt idx="3">
                  <c:v>1.0247752717405372</c:v>
                </c:pt>
                <c:pt idx="4">
                  <c:v>0.99181448417843865</c:v>
                </c:pt>
                <c:pt idx="5">
                  <c:v>0.92182961775018801</c:v>
                </c:pt>
                <c:pt idx="6">
                  <c:v>0.92580614193309574</c:v>
                </c:pt>
                <c:pt idx="7">
                  <c:v>0.93085982265340039</c:v>
                </c:pt>
                <c:pt idx="8">
                  <c:v>0.93787291165419584</c:v>
                </c:pt>
                <c:pt idx="9">
                  <c:v>1.0026719977734484</c:v>
                </c:pt>
                <c:pt idx="10">
                  <c:v>1.033871431625826</c:v>
                </c:pt>
                <c:pt idx="11">
                  <c:v>1.0303216214401576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AttrRateTrend!$M$200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AttrRateTrend!$M$201:$M$212</c:f>
              <c:numCache>
                <c:formatCode>0.00</c:formatCode>
                <c:ptCount val="12"/>
                <c:pt idx="0">
                  <c:v>1.069368427092964</c:v>
                </c:pt>
                <c:pt idx="1">
                  <c:v>1.0670714913369697</c:v>
                </c:pt>
                <c:pt idx="2">
                  <c:v>1.0505503391308779</c:v>
                </c:pt>
                <c:pt idx="3">
                  <c:v>1.0097138968485542</c:v>
                </c:pt>
                <c:pt idx="4">
                  <c:v>1.0121402665359196</c:v>
                </c:pt>
                <c:pt idx="5">
                  <c:v>0.94989941904778019</c:v>
                </c:pt>
                <c:pt idx="6">
                  <c:v>0.90605211055037216</c:v>
                </c:pt>
                <c:pt idx="7">
                  <c:v>0.93503563144124624</c:v>
                </c:pt>
                <c:pt idx="8">
                  <c:v>0.95277459950568133</c:v>
                </c:pt>
                <c:pt idx="9">
                  <c:v>0.98221449683421391</c:v>
                </c:pt>
                <c:pt idx="10">
                  <c:v>1.0275547568140031</c:v>
                </c:pt>
                <c:pt idx="11">
                  <c:v>1.0376245648614186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AttrRateTrend!$N$200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AttrRateTrend!$N$201:$N$212</c:f>
              <c:numCache>
                <c:formatCode>0.00</c:formatCode>
                <c:ptCount val="12"/>
                <c:pt idx="0">
                  <c:v>1.0652486360217641</c:v>
                </c:pt>
                <c:pt idx="1">
                  <c:v>1.0311477056939631</c:v>
                </c:pt>
                <c:pt idx="2">
                  <c:v>1.0645900147229452</c:v>
                </c:pt>
                <c:pt idx="3">
                  <c:v>1.0351066574031806</c:v>
                </c:pt>
                <c:pt idx="4">
                  <c:v>1.0098200999663154</c:v>
                </c:pt>
                <c:pt idx="5">
                  <c:v>0.92735332989740937</c:v>
                </c:pt>
                <c:pt idx="6">
                  <c:v>0.92433822989213732</c:v>
                </c:pt>
                <c:pt idx="7">
                  <c:v>0.93016826576165068</c:v>
                </c:pt>
                <c:pt idx="8">
                  <c:v>0.95489020007284042</c:v>
                </c:pt>
                <c:pt idx="9">
                  <c:v>0.98391182760701168</c:v>
                </c:pt>
                <c:pt idx="10">
                  <c:v>1.0319958554425213</c:v>
                </c:pt>
                <c:pt idx="11">
                  <c:v>1.04142917751826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AttrRateTrend!$O$200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AttrRateTrend!$O$201:$O$212</c:f>
              <c:numCache>
                <c:formatCode>0.00</c:formatCode>
                <c:ptCount val="12"/>
                <c:pt idx="0">
                  <c:v>1.0553671678001881</c:v>
                </c:pt>
                <c:pt idx="1">
                  <c:v>1.0688816784481661</c:v>
                </c:pt>
                <c:pt idx="2">
                  <c:v>1.0620063893055269</c:v>
                </c:pt>
                <c:pt idx="3">
                  <c:v>1.0162650820634989</c:v>
                </c:pt>
                <c:pt idx="4">
                  <c:v>1.0195080314601537</c:v>
                </c:pt>
                <c:pt idx="5">
                  <c:v>0.94232616986035211</c:v>
                </c:pt>
                <c:pt idx="6">
                  <c:v>0.90373562493971826</c:v>
                </c:pt>
                <c:pt idx="7">
                  <c:v>0.93049494039103064</c:v>
                </c:pt>
                <c:pt idx="8">
                  <c:v>0.94695435895923663</c:v>
                </c:pt>
                <c:pt idx="9">
                  <c:v>0.99098146767990292</c:v>
                </c:pt>
                <c:pt idx="10">
                  <c:v>1.0219363920609161</c:v>
                </c:pt>
                <c:pt idx="11">
                  <c:v>1.0415426970313093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AttrRateTrend!$P$200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AttrRateTrend!$P$201:$P$212</c:f>
              <c:numCache>
                <c:formatCode>0.00</c:formatCode>
                <c:ptCount val="12"/>
                <c:pt idx="0">
                  <c:v>1.0605778542267197</c:v>
                </c:pt>
                <c:pt idx="1">
                  <c:v>1.0828654093465635</c:v>
                </c:pt>
                <c:pt idx="2">
                  <c:v>1.0533218318169566</c:v>
                </c:pt>
                <c:pt idx="3">
                  <c:v>1.0079100623930883</c:v>
                </c:pt>
                <c:pt idx="4">
                  <c:v>1.0056977839415366</c:v>
                </c:pt>
                <c:pt idx="5">
                  <c:v>0.94877653468978063</c:v>
                </c:pt>
                <c:pt idx="6">
                  <c:v>0.92381954691412882</c:v>
                </c:pt>
                <c:pt idx="7">
                  <c:v>0.92203923176339564</c:v>
                </c:pt>
                <c:pt idx="8">
                  <c:v>0.94194942831026507</c:v>
                </c:pt>
                <c:pt idx="9">
                  <c:v>0.98661177402192957</c:v>
                </c:pt>
                <c:pt idx="10">
                  <c:v>1.0350821974759976</c:v>
                </c:pt>
                <c:pt idx="11">
                  <c:v>1.0313483450996384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AttrRateTrend!$Q$200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AttrRateTrend!$Q$201:$Q$212</c:f>
              <c:numCache>
                <c:formatCode>0.00</c:formatCode>
                <c:ptCount val="12"/>
                <c:pt idx="0">
                  <c:v>1.0762803614626626</c:v>
                </c:pt>
                <c:pt idx="1">
                  <c:v>1.0584171027390525</c:v>
                </c:pt>
                <c:pt idx="2">
                  <c:v>1.0769256762546147</c:v>
                </c:pt>
                <c:pt idx="3">
                  <c:v>1.0076274582424369</c:v>
                </c:pt>
                <c:pt idx="4">
                  <c:v>1.0099622095268561</c:v>
                </c:pt>
                <c:pt idx="5">
                  <c:v>0.93137921131391099</c:v>
                </c:pt>
                <c:pt idx="6">
                  <c:v>0.91807860716576595</c:v>
                </c:pt>
                <c:pt idx="7">
                  <c:v>0.92865844313295387</c:v>
                </c:pt>
                <c:pt idx="8">
                  <c:v>0.94712888544879936</c:v>
                </c:pt>
                <c:pt idx="9">
                  <c:v>0.99874662227605449</c:v>
                </c:pt>
                <c:pt idx="10">
                  <c:v>1.0167940194566818</c:v>
                </c:pt>
                <c:pt idx="11">
                  <c:v>1.0300014029802107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AttrRateTrend!$R$200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AttrRateTrend!$R$201:$R$212</c:f>
              <c:numCache>
                <c:formatCode>0.00</c:formatCode>
                <c:ptCount val="12"/>
                <c:pt idx="0">
                  <c:v>1.0651833412555216</c:v>
                </c:pt>
                <c:pt idx="1">
                  <c:v>1.0621189099166095</c:v>
                </c:pt>
                <c:pt idx="2">
                  <c:v>1.0713985476481374</c:v>
                </c:pt>
                <c:pt idx="3">
                  <c:v>1.0070236901402529</c:v>
                </c:pt>
                <c:pt idx="4">
                  <c:v>1.013999102738929</c:v>
                </c:pt>
                <c:pt idx="5">
                  <c:v>0.93786633984204015</c:v>
                </c:pt>
                <c:pt idx="6">
                  <c:v>0.92783236321711704</c:v>
                </c:pt>
                <c:pt idx="7">
                  <c:v>0.92345927323260857</c:v>
                </c:pt>
                <c:pt idx="8">
                  <c:v>0.94876396246503525</c:v>
                </c:pt>
                <c:pt idx="9">
                  <c:v>0.98757043349005869</c:v>
                </c:pt>
                <c:pt idx="10">
                  <c:v>1.0184000626564589</c:v>
                </c:pt>
                <c:pt idx="11">
                  <c:v>1.0363839733972293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AttrRateTrend!$S$200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44"/>
          <c:order val="44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45"/>
          <c:order val="45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46"/>
          <c:order val="46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47"/>
          <c:order val="47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48"/>
          <c:order val="48"/>
          <c:tx>
            <c:strRef>
              <c:f>AttrRateTrend!$X$200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49"/>
          <c:order val="49"/>
          <c:tx>
            <c:strRef>
              <c:f>AttrRateTrend!$Y$200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AttrRateTrend!$Y$201:$Y$212</c:f>
              <c:numCache>
                <c:formatCode>0.00</c:formatCode>
                <c:ptCount val="12"/>
                <c:pt idx="0">
                  <c:v>1.0661591963641439</c:v>
                </c:pt>
                <c:pt idx="1">
                  <c:v>1.0609545944189585</c:v>
                </c:pt>
                <c:pt idx="2">
                  <c:v>1.0625769430200045</c:v>
                </c:pt>
                <c:pt idx="3">
                  <c:v>1.0189098991178853</c:v>
                </c:pt>
                <c:pt idx="4">
                  <c:v>1.0125798443553289</c:v>
                </c:pt>
                <c:pt idx="5">
                  <c:v>0.93556487158567447</c:v>
                </c:pt>
                <c:pt idx="6">
                  <c:v>0.91661965448809535</c:v>
                </c:pt>
                <c:pt idx="7">
                  <c:v>0.92837657541666618</c:v>
                </c:pt>
                <c:pt idx="8">
                  <c:v>0.94886685363722589</c:v>
                </c:pt>
                <c:pt idx="9">
                  <c:v>0.98955194798975943</c:v>
                </c:pt>
                <c:pt idx="10">
                  <c:v>1.0239086283195293</c:v>
                </c:pt>
                <c:pt idx="11">
                  <c:v>1.0359309912867287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AttrRateTrend!$AA$200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AttrRateTrend!$AA$201:$AA$212</c:f>
              <c:numCache>
                <c:formatCode>0.00</c:formatCode>
                <c:ptCount val="12"/>
                <c:pt idx="0">
                  <c:v>1.0521602227021778</c:v>
                </c:pt>
                <c:pt idx="1">
                  <c:v>1.0382739392752895</c:v>
                </c:pt>
                <c:pt idx="2">
                  <c:v>1.0489550280545177</c:v>
                </c:pt>
                <c:pt idx="3">
                  <c:v>1.0026101978113546</c:v>
                </c:pt>
                <c:pt idx="4">
                  <c:v>0.99650940581683922</c:v>
                </c:pt>
                <c:pt idx="5">
                  <c:v>0.91892090169801899</c:v>
                </c:pt>
                <c:pt idx="6">
                  <c:v>0.90194820104400197</c:v>
                </c:pt>
                <c:pt idx="7">
                  <c:v>0.9142836192879481</c:v>
                </c:pt>
                <c:pt idx="8">
                  <c:v>0.93880129975792004</c:v>
                </c:pt>
                <c:pt idx="9">
                  <c:v>0.97409127787258742</c:v>
                </c:pt>
                <c:pt idx="10">
                  <c:v>1.010842608065087</c:v>
                </c:pt>
                <c:pt idx="11">
                  <c:v>1.0207331486090065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AttrRateTrend!$AB$200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AttrRateTrend!$AB$201:$AB$212</c:f>
              <c:numCache>
                <c:formatCode>0.00</c:formatCode>
                <c:ptCount val="12"/>
                <c:pt idx="0">
                  <c:v>1.08015817002611</c:v>
                </c:pt>
                <c:pt idx="1">
                  <c:v>1.0836352495626274</c:v>
                </c:pt>
                <c:pt idx="2">
                  <c:v>1.0761988579854913</c:v>
                </c:pt>
                <c:pt idx="3">
                  <c:v>1.035209600424416</c:v>
                </c:pt>
                <c:pt idx="4">
                  <c:v>1.0286502828938184</c:v>
                </c:pt>
                <c:pt idx="5">
                  <c:v>0.95220884147332996</c:v>
                </c:pt>
                <c:pt idx="6">
                  <c:v>0.93129110793218872</c:v>
                </c:pt>
                <c:pt idx="7">
                  <c:v>0.94246953154538426</c:v>
                </c:pt>
                <c:pt idx="8">
                  <c:v>0.95893240751653175</c:v>
                </c:pt>
                <c:pt idx="9">
                  <c:v>1.0050126181069314</c:v>
                </c:pt>
                <c:pt idx="10">
                  <c:v>1.0369746485739717</c:v>
                </c:pt>
                <c:pt idx="11">
                  <c:v>1.0511288339644509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AttrRateTrend!$AC$200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AttrRateTrend!$AC$201:$AC$212</c:f>
              <c:numCache>
                <c:formatCode>0.00</c:formatCode>
                <c:ptCount val="12"/>
                <c:pt idx="0">
                  <c:v>1.0655199120409484</c:v>
                </c:pt>
                <c:pt idx="1">
                  <c:v>1.0637633708504286</c:v>
                </c:pt>
                <c:pt idx="2">
                  <c:v>1.061290584087647</c:v>
                </c:pt>
                <c:pt idx="3">
                  <c:v>1.0175869495536261</c:v>
                </c:pt>
                <c:pt idx="4">
                  <c:v>1.0147621435904024</c:v>
                </c:pt>
                <c:pt idx="5">
                  <c:v>0.93828803629793345</c:v>
                </c:pt>
                <c:pt idx="6">
                  <c:v>0.91416409485908934</c:v>
                </c:pt>
                <c:pt idx="7">
                  <c:v>0.92859673990623681</c:v>
                </c:pt>
                <c:pt idx="8">
                  <c:v>0.94944720894937618</c:v>
                </c:pt>
                <c:pt idx="9">
                  <c:v>0.98858593209411483</c:v>
                </c:pt>
                <c:pt idx="10">
                  <c:v>1.0227357680630584</c:v>
                </c:pt>
                <c:pt idx="11">
                  <c:v>1.0352592597071386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AttrRateTrend!$C$200</c:f>
              <c:strCache>
                <c:ptCount val="1"/>
                <c:pt idx="0">
                  <c:v>2001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AttrRateTrend!$C$201:$C$212</c:f>
              <c:numCache>
                <c:formatCode>0.00</c:formatCode>
                <c:ptCount val="12"/>
                <c:pt idx="0">
                  <c:v>1.0640788460281427</c:v>
                </c:pt>
                <c:pt idx="1">
                  <c:v>1.0560718407615501</c:v>
                </c:pt>
                <c:pt idx="2">
                  <c:v>1.0615592422526736</c:v>
                </c:pt>
                <c:pt idx="3">
                  <c:v>1.0226316758588527</c:v>
                </c:pt>
                <c:pt idx="4">
                  <c:v>1.0106685143318053</c:v>
                </c:pt>
                <c:pt idx="5">
                  <c:v>0.93664588727510179</c:v>
                </c:pt>
                <c:pt idx="6">
                  <c:v>0.91821513950281253</c:v>
                </c:pt>
                <c:pt idx="7">
                  <c:v>0.93690929317479121</c:v>
                </c:pt>
                <c:pt idx="8">
                  <c:v>0.94529213766415487</c:v>
                </c:pt>
                <c:pt idx="9">
                  <c:v>0.97399925918607311</c:v>
                </c:pt>
                <c:pt idx="10">
                  <c:v>1.0320518821600924</c:v>
                </c:pt>
                <c:pt idx="11">
                  <c:v>1.04187628180395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AttrRateTrend!$D$200</c:f>
              <c:strCache>
                <c:ptCount val="1"/>
                <c:pt idx="0">
                  <c:v>2002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AttrRateTrend!$D$201:$D$212</c:f>
              <c:numCache>
                <c:formatCode>0.00</c:formatCode>
                <c:ptCount val="12"/>
                <c:pt idx="0">
                  <c:v>1.0625226543439805</c:v>
                </c:pt>
                <c:pt idx="1">
                  <c:v>1.0528830323213039</c:v>
                </c:pt>
                <c:pt idx="2">
                  <c:v>1.0644147036844791</c:v>
                </c:pt>
                <c:pt idx="3">
                  <c:v>1.0183168229609065</c:v>
                </c:pt>
                <c:pt idx="4">
                  <c:v>1.0149099086251572</c:v>
                </c:pt>
                <c:pt idx="5">
                  <c:v>0.93520909654362205</c:v>
                </c:pt>
                <c:pt idx="6">
                  <c:v>0.91495874825120338</c:v>
                </c:pt>
                <c:pt idx="7">
                  <c:v>0.92859092800055143</c:v>
                </c:pt>
                <c:pt idx="8">
                  <c:v>0.95528421707250988</c:v>
                </c:pt>
                <c:pt idx="9">
                  <c:v>0.98238799480321581</c:v>
                </c:pt>
                <c:pt idx="10">
                  <c:v>1.0203372434055169</c:v>
                </c:pt>
                <c:pt idx="11">
                  <c:v>1.0501846499875518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AttrRateTrend!$E$200</c:f>
              <c:strCache>
                <c:ptCount val="1"/>
                <c:pt idx="0">
                  <c:v>2003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AttrRateTrend!$E$201:$E$212</c:f>
              <c:numCache>
                <c:formatCode>0.00</c:formatCode>
                <c:ptCount val="12"/>
                <c:pt idx="0">
                  <c:v>1.0535496719950119</c:v>
                </c:pt>
                <c:pt idx="1">
                  <c:v>1.072479830769909</c:v>
                </c:pt>
                <c:pt idx="2">
                  <c:v>1.0582135761274412</c:v>
                </c:pt>
                <c:pt idx="3">
                  <c:v>1.0189608775512702</c:v>
                </c:pt>
                <c:pt idx="4">
                  <c:v>1.0166286221874192</c:v>
                </c:pt>
                <c:pt idx="5">
                  <c:v>0.93066149985691371</c:v>
                </c:pt>
                <c:pt idx="6">
                  <c:v>0.92367130986573109</c:v>
                </c:pt>
                <c:pt idx="7">
                  <c:v>0.91286524297525962</c:v>
                </c:pt>
                <c:pt idx="8">
                  <c:v>0.95276622491248508</c:v>
                </c:pt>
                <c:pt idx="9">
                  <c:v>0.99905620795829941</c:v>
                </c:pt>
                <c:pt idx="10">
                  <c:v>1.0177314157337067</c:v>
                </c:pt>
                <c:pt idx="11">
                  <c:v>1.0434155200665545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AttrRateTrend!$F$200</c:f>
              <c:strCache>
                <c:ptCount val="1"/>
                <c:pt idx="0">
                  <c:v>2004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AttrRateTrend!$F$201:$F$212</c:f>
              <c:numCache>
                <c:formatCode>0.00</c:formatCode>
                <c:ptCount val="12"/>
                <c:pt idx="0">
                  <c:v>1.0619710949901349</c:v>
                </c:pt>
                <c:pt idx="1">
                  <c:v>1.0510755502179094</c:v>
                </c:pt>
                <c:pt idx="2">
                  <c:v>1.0683511673397545</c:v>
                </c:pt>
                <c:pt idx="3">
                  <c:v>1.0220379445037771</c:v>
                </c:pt>
                <c:pt idx="4">
                  <c:v>1.0111073432232915</c:v>
                </c:pt>
                <c:pt idx="5">
                  <c:v>0.93705541743097043</c:v>
                </c:pt>
                <c:pt idx="6">
                  <c:v>0.91375697264247013</c:v>
                </c:pt>
                <c:pt idx="7">
                  <c:v>0.93490086783647042</c:v>
                </c:pt>
                <c:pt idx="8">
                  <c:v>0.9461780823671142</c:v>
                </c:pt>
                <c:pt idx="9">
                  <c:v>0.99901961843573717</c:v>
                </c:pt>
                <c:pt idx="10">
                  <c:v>1.0144816143240332</c:v>
                </c:pt>
                <c:pt idx="11">
                  <c:v>1.0400643266883369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AttrRateTrend!$G$200</c:f>
              <c:strCache>
                <c:ptCount val="1"/>
                <c:pt idx="0">
                  <c:v>2005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AttrRateTrend!$G$201:$G$212</c:f>
              <c:numCache>
                <c:formatCode>0.00</c:formatCode>
                <c:ptCount val="12"/>
                <c:pt idx="0">
                  <c:v>1.07259864296929</c:v>
                </c:pt>
                <c:pt idx="1">
                  <c:v>1.0607153634509092</c:v>
                </c:pt>
                <c:pt idx="2">
                  <c:v>1.062994558737282</c:v>
                </c:pt>
                <c:pt idx="3">
                  <c:v>1.0210731778088213</c:v>
                </c:pt>
                <c:pt idx="4">
                  <c:v>1.0172442005090916</c:v>
                </c:pt>
                <c:pt idx="5">
                  <c:v>0.93504592834209588</c:v>
                </c:pt>
                <c:pt idx="6">
                  <c:v>0.91361017289604252</c:v>
                </c:pt>
                <c:pt idx="7">
                  <c:v>0.92611125511102987</c:v>
                </c:pt>
                <c:pt idx="8">
                  <c:v>0.95222429924971064</c:v>
                </c:pt>
                <c:pt idx="9">
                  <c:v>0.98663255270225714</c:v>
                </c:pt>
                <c:pt idx="10">
                  <c:v>1.0246632470636183</c:v>
                </c:pt>
                <c:pt idx="11">
                  <c:v>1.0270866011598514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AttrRateTrend!$H$200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AttrRateTrend!$H$201:$H$212</c:f>
              <c:numCache>
                <c:formatCode>0.00</c:formatCode>
                <c:ptCount val="12"/>
                <c:pt idx="0">
                  <c:v>1.0663477074272483</c:v>
                </c:pt>
                <c:pt idx="1">
                  <c:v>1.0676595995350762</c:v>
                </c:pt>
                <c:pt idx="2">
                  <c:v>1.0662147797099091</c:v>
                </c:pt>
                <c:pt idx="3">
                  <c:v>1.0226448586677743</c:v>
                </c:pt>
                <c:pt idx="4">
                  <c:v>1.0036172954306304</c:v>
                </c:pt>
                <c:pt idx="5">
                  <c:v>0.94687105699440033</c:v>
                </c:pt>
                <c:pt idx="6">
                  <c:v>0.91050574224873304</c:v>
                </c:pt>
                <c:pt idx="7">
                  <c:v>0.91977322869537281</c:v>
                </c:pt>
                <c:pt idx="8">
                  <c:v>0.94695187961022198</c:v>
                </c:pt>
                <c:pt idx="9">
                  <c:v>0.99319707187471129</c:v>
                </c:pt>
                <c:pt idx="10">
                  <c:v>1.0220274071918205</c:v>
                </c:pt>
                <c:pt idx="11">
                  <c:v>1.0341893726141029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AttrRateTrend!$I$200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AttrRateTrend!$I$201:$I$212</c:f>
              <c:numCache>
                <c:formatCode>0.00</c:formatCode>
                <c:ptCount val="12"/>
                <c:pt idx="0">
                  <c:v>1.0647658189768074</c:v>
                </c:pt>
                <c:pt idx="1">
                  <c:v>1.0684953256182008</c:v>
                </c:pt>
                <c:pt idx="2">
                  <c:v>1.0621942771092669</c:v>
                </c:pt>
                <c:pt idx="3">
                  <c:v>1.0228607276583761</c:v>
                </c:pt>
                <c:pt idx="4">
                  <c:v>1.0255082330760459</c:v>
                </c:pt>
                <c:pt idx="5">
                  <c:v>0.93316402502611906</c:v>
                </c:pt>
                <c:pt idx="6">
                  <c:v>0.90902024918975521</c:v>
                </c:pt>
                <c:pt idx="7">
                  <c:v>0.93324255154916835</c:v>
                </c:pt>
                <c:pt idx="8">
                  <c:v>0.94907436306816029</c:v>
                </c:pt>
                <c:pt idx="9">
                  <c:v>0.98605213998898811</c:v>
                </c:pt>
                <c:pt idx="10">
                  <c:v>1.0222708537377747</c:v>
                </c:pt>
                <c:pt idx="11">
                  <c:v>1.0233514350013369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AttrRateTrend!$J$200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AttrRateTrend!$J$201:$J$212</c:f>
              <c:numCache>
                <c:formatCode>0.00</c:formatCode>
                <c:ptCount val="12"/>
                <c:pt idx="0">
                  <c:v>1.0670295739940145</c:v>
                </c:pt>
                <c:pt idx="1">
                  <c:v>1.0607059958591503</c:v>
                </c:pt>
                <c:pt idx="2">
                  <c:v>1.0595477213042537</c:v>
                </c:pt>
                <c:pt idx="3">
                  <c:v>1.0147473109508587</c:v>
                </c:pt>
                <c:pt idx="4">
                  <c:v>1.0236471353301944</c:v>
                </c:pt>
                <c:pt idx="5">
                  <c:v>0.93205662202160866</c:v>
                </c:pt>
                <c:pt idx="6">
                  <c:v>0.91188719792411455</c:v>
                </c:pt>
                <c:pt idx="7">
                  <c:v>0.93925160044250289</c:v>
                </c:pt>
                <c:pt idx="8">
                  <c:v>0.94722297894538754</c:v>
                </c:pt>
                <c:pt idx="9">
                  <c:v>0.99388686404484616</c:v>
                </c:pt>
                <c:pt idx="10">
                  <c:v>1.0255194482155003</c:v>
                </c:pt>
                <c:pt idx="11">
                  <c:v>1.0244975509675684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AttrRateTrend!$K$200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AttrRateTrend!$K$201:$K$212</c:f>
              <c:numCache>
                <c:formatCode>0.00</c:formatCode>
                <c:ptCount val="12"/>
                <c:pt idx="0">
                  <c:v>1.0749867493735632</c:v>
                </c:pt>
                <c:pt idx="1">
                  <c:v>1.0589247233038559</c:v>
                </c:pt>
                <c:pt idx="2">
                  <c:v>1.0532021091776713</c:v>
                </c:pt>
                <c:pt idx="3">
                  <c:v>1.0308628710939769</c:v>
                </c:pt>
                <c:pt idx="4">
                  <c:v>1.0150042786234765</c:v>
                </c:pt>
                <c:pt idx="5">
                  <c:v>0.92289778947849754</c:v>
                </c:pt>
                <c:pt idx="6">
                  <c:v>0.92062631467632727</c:v>
                </c:pt>
                <c:pt idx="7">
                  <c:v>0.92166463050522718</c:v>
                </c:pt>
                <c:pt idx="8">
                  <c:v>0.95654112888981513</c:v>
                </c:pt>
                <c:pt idx="9">
                  <c:v>0.98589083915940323</c:v>
                </c:pt>
                <c:pt idx="10">
                  <c:v>1.017820225748002</c:v>
                </c:pt>
                <c:pt idx="11">
                  <c:v>1.0415783399701821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AttrRateTrend!$L$200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AttrRateTrend!$L$201:$L$212</c:f>
              <c:numCache>
                <c:formatCode>0.00</c:formatCode>
                <c:ptCount val="12"/>
                <c:pt idx="0">
                  <c:v>1.0786705938682861</c:v>
                </c:pt>
                <c:pt idx="1">
                  <c:v>1.0557599513841451</c:v>
                </c:pt>
                <c:pt idx="2">
                  <c:v>1.0657461539982813</c:v>
                </c:pt>
                <c:pt idx="3">
                  <c:v>1.0247752717405372</c:v>
                </c:pt>
                <c:pt idx="4">
                  <c:v>0.99181448417843865</c:v>
                </c:pt>
                <c:pt idx="5">
                  <c:v>0.92182961775018801</c:v>
                </c:pt>
                <c:pt idx="6">
                  <c:v>0.92580614193309574</c:v>
                </c:pt>
                <c:pt idx="7">
                  <c:v>0.93085982265340039</c:v>
                </c:pt>
                <c:pt idx="8">
                  <c:v>0.93787291165419584</c:v>
                </c:pt>
                <c:pt idx="9">
                  <c:v>1.0026719977734484</c:v>
                </c:pt>
                <c:pt idx="10">
                  <c:v>1.033871431625826</c:v>
                </c:pt>
                <c:pt idx="11">
                  <c:v>1.0303216214401576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AttrRateTrend!$M$200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AttrRateTrend!$M$201:$M$212</c:f>
              <c:numCache>
                <c:formatCode>0.00</c:formatCode>
                <c:ptCount val="12"/>
                <c:pt idx="0">
                  <c:v>1.069368427092964</c:v>
                </c:pt>
                <c:pt idx="1">
                  <c:v>1.0670714913369697</c:v>
                </c:pt>
                <c:pt idx="2">
                  <c:v>1.0505503391308779</c:v>
                </c:pt>
                <c:pt idx="3">
                  <c:v>1.0097138968485542</c:v>
                </c:pt>
                <c:pt idx="4">
                  <c:v>1.0121402665359196</c:v>
                </c:pt>
                <c:pt idx="5">
                  <c:v>0.94989941904778019</c:v>
                </c:pt>
                <c:pt idx="6">
                  <c:v>0.90605211055037216</c:v>
                </c:pt>
                <c:pt idx="7">
                  <c:v>0.93503563144124624</c:v>
                </c:pt>
                <c:pt idx="8">
                  <c:v>0.95277459950568133</c:v>
                </c:pt>
                <c:pt idx="9">
                  <c:v>0.98221449683421391</c:v>
                </c:pt>
                <c:pt idx="10">
                  <c:v>1.0275547568140031</c:v>
                </c:pt>
                <c:pt idx="11">
                  <c:v>1.0376245648614186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AttrRateTrend!$N$200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AttrRateTrend!$N$201:$N$212</c:f>
              <c:numCache>
                <c:formatCode>0.00</c:formatCode>
                <c:ptCount val="12"/>
                <c:pt idx="0">
                  <c:v>1.0652486360217641</c:v>
                </c:pt>
                <c:pt idx="1">
                  <c:v>1.0311477056939631</c:v>
                </c:pt>
                <c:pt idx="2">
                  <c:v>1.0645900147229452</c:v>
                </c:pt>
                <c:pt idx="3">
                  <c:v>1.0351066574031806</c:v>
                </c:pt>
                <c:pt idx="4">
                  <c:v>1.0098200999663154</c:v>
                </c:pt>
                <c:pt idx="5">
                  <c:v>0.92735332989740937</c:v>
                </c:pt>
                <c:pt idx="6">
                  <c:v>0.92433822989213732</c:v>
                </c:pt>
                <c:pt idx="7">
                  <c:v>0.93016826576165068</c:v>
                </c:pt>
                <c:pt idx="8">
                  <c:v>0.95489020007284042</c:v>
                </c:pt>
                <c:pt idx="9">
                  <c:v>0.98391182760701168</c:v>
                </c:pt>
                <c:pt idx="10">
                  <c:v>1.0319958554425213</c:v>
                </c:pt>
                <c:pt idx="11">
                  <c:v>1.04142917751826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AttrRateTrend!$O$200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AttrRateTrend!$O$201:$O$212</c:f>
              <c:numCache>
                <c:formatCode>0.00</c:formatCode>
                <c:ptCount val="12"/>
                <c:pt idx="0">
                  <c:v>1.0553671678001881</c:v>
                </c:pt>
                <c:pt idx="1">
                  <c:v>1.0688816784481661</c:v>
                </c:pt>
                <c:pt idx="2">
                  <c:v>1.0620063893055269</c:v>
                </c:pt>
                <c:pt idx="3">
                  <c:v>1.0162650820634989</c:v>
                </c:pt>
                <c:pt idx="4">
                  <c:v>1.0195080314601537</c:v>
                </c:pt>
                <c:pt idx="5">
                  <c:v>0.94232616986035211</c:v>
                </c:pt>
                <c:pt idx="6">
                  <c:v>0.90373562493971826</c:v>
                </c:pt>
                <c:pt idx="7">
                  <c:v>0.93049494039103064</c:v>
                </c:pt>
                <c:pt idx="8">
                  <c:v>0.94695435895923663</c:v>
                </c:pt>
                <c:pt idx="9">
                  <c:v>0.99098146767990292</c:v>
                </c:pt>
                <c:pt idx="10">
                  <c:v>1.0219363920609161</c:v>
                </c:pt>
                <c:pt idx="11">
                  <c:v>1.0415426970313093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AttrRateTrend!$P$200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AttrRateTrend!$P$201:$P$212</c:f>
              <c:numCache>
                <c:formatCode>0.00</c:formatCode>
                <c:ptCount val="12"/>
                <c:pt idx="0">
                  <c:v>1.0605778542267197</c:v>
                </c:pt>
                <c:pt idx="1">
                  <c:v>1.0828654093465635</c:v>
                </c:pt>
                <c:pt idx="2">
                  <c:v>1.0533218318169566</c:v>
                </c:pt>
                <c:pt idx="3">
                  <c:v>1.0079100623930883</c:v>
                </c:pt>
                <c:pt idx="4">
                  <c:v>1.0056977839415366</c:v>
                </c:pt>
                <c:pt idx="5">
                  <c:v>0.94877653468978063</c:v>
                </c:pt>
                <c:pt idx="6">
                  <c:v>0.92381954691412882</c:v>
                </c:pt>
                <c:pt idx="7">
                  <c:v>0.92203923176339564</c:v>
                </c:pt>
                <c:pt idx="8">
                  <c:v>0.94194942831026507</c:v>
                </c:pt>
                <c:pt idx="9">
                  <c:v>0.98661177402192957</c:v>
                </c:pt>
                <c:pt idx="10">
                  <c:v>1.0350821974759976</c:v>
                </c:pt>
                <c:pt idx="11">
                  <c:v>1.0313483450996384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AttrRateTrend!$Q$200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AttrRateTrend!$Q$201:$Q$212</c:f>
              <c:numCache>
                <c:formatCode>0.00</c:formatCode>
                <c:ptCount val="12"/>
                <c:pt idx="0">
                  <c:v>1.0762803614626626</c:v>
                </c:pt>
                <c:pt idx="1">
                  <c:v>1.0584171027390525</c:v>
                </c:pt>
                <c:pt idx="2">
                  <c:v>1.0769256762546147</c:v>
                </c:pt>
                <c:pt idx="3">
                  <c:v>1.0076274582424369</c:v>
                </c:pt>
                <c:pt idx="4">
                  <c:v>1.0099622095268561</c:v>
                </c:pt>
                <c:pt idx="5">
                  <c:v>0.93137921131391099</c:v>
                </c:pt>
                <c:pt idx="6">
                  <c:v>0.91807860716576595</c:v>
                </c:pt>
                <c:pt idx="7">
                  <c:v>0.92865844313295387</c:v>
                </c:pt>
                <c:pt idx="8">
                  <c:v>0.94712888544879936</c:v>
                </c:pt>
                <c:pt idx="9">
                  <c:v>0.99874662227605449</c:v>
                </c:pt>
                <c:pt idx="10">
                  <c:v>1.0167940194566818</c:v>
                </c:pt>
                <c:pt idx="11">
                  <c:v>1.0300014029802107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AttrRateTrend!$R$200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AttrRateTrend!$R$201:$R$212</c:f>
              <c:numCache>
                <c:formatCode>0.00</c:formatCode>
                <c:ptCount val="12"/>
                <c:pt idx="0">
                  <c:v>1.0651833412555216</c:v>
                </c:pt>
                <c:pt idx="1">
                  <c:v>1.0621189099166095</c:v>
                </c:pt>
                <c:pt idx="2">
                  <c:v>1.0713985476481374</c:v>
                </c:pt>
                <c:pt idx="3">
                  <c:v>1.0070236901402529</c:v>
                </c:pt>
                <c:pt idx="4">
                  <c:v>1.013999102738929</c:v>
                </c:pt>
                <c:pt idx="5">
                  <c:v>0.93786633984204015</c:v>
                </c:pt>
                <c:pt idx="6">
                  <c:v>0.92783236321711704</c:v>
                </c:pt>
                <c:pt idx="7">
                  <c:v>0.92345927323260857</c:v>
                </c:pt>
                <c:pt idx="8">
                  <c:v>0.94876396246503525</c:v>
                </c:pt>
                <c:pt idx="9">
                  <c:v>0.98757043349005869</c:v>
                </c:pt>
                <c:pt idx="10">
                  <c:v>1.0184000626564589</c:v>
                </c:pt>
                <c:pt idx="11">
                  <c:v>1.0363839733972293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AttrRateTrend!$S$200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AttrRateTrend!$S$201:$S$212</c:f>
              <c:numCache>
                <c:formatCode>0.00</c:formatCode>
                <c:ptCount val="12"/>
              </c:numCache>
            </c:numRef>
          </c:val>
          <c:smooth val="0"/>
        </c:ser>
        <c:ser>
          <c:idx val="17"/>
          <c:order val="17"/>
          <c:tx>
            <c:strRef>
              <c:f>SalesTrend!$T$200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SalesTrend!$T$201:$T$213</c:f>
            </c:numRef>
          </c:val>
          <c:smooth val="0"/>
        </c:ser>
        <c:ser>
          <c:idx val="18"/>
          <c:order val="18"/>
          <c:tx>
            <c:strRef>
              <c:f>SalesTrend!$U$200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SalesTrend!$U$201:$U$213</c:f>
            </c:numRef>
          </c:val>
          <c:smooth val="0"/>
        </c:ser>
        <c:ser>
          <c:idx val="19"/>
          <c:order val="19"/>
          <c:tx>
            <c:strRef>
              <c:f>SalesTrend!$V$200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SalesTrend!$V$201:$V$213</c:f>
            </c:numRef>
          </c:val>
          <c:smooth val="0"/>
        </c:ser>
        <c:ser>
          <c:idx val="20"/>
          <c:order val="20"/>
          <c:tx>
            <c:strRef>
              <c:f>SalesTrend!$W$200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SalesTrend!$W$201:$W$213</c:f>
            </c:numRef>
          </c:val>
          <c:smooth val="0"/>
        </c:ser>
        <c:ser>
          <c:idx val="21"/>
          <c:order val="21"/>
          <c:tx>
            <c:strRef>
              <c:f>AttrRateTrend!$X$200</c:f>
              <c:strCache>
                <c:ptCount val="1"/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AttrRateTrend!$X$201:$X$212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22"/>
          <c:order val="22"/>
          <c:tx>
            <c:strRef>
              <c:f>AttrRateTrend!$Y$200</c:f>
              <c:strCache>
                <c:ptCount val="1"/>
                <c:pt idx="0">
                  <c:v>Avg</c:v>
                </c:pt>
              </c:strCache>
            </c:strRef>
          </c:tx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AttrRateTrend!$Y$201:$Y$212</c:f>
              <c:numCache>
                <c:formatCode>0.00</c:formatCode>
                <c:ptCount val="12"/>
                <c:pt idx="0">
                  <c:v>1.0661591963641439</c:v>
                </c:pt>
                <c:pt idx="1">
                  <c:v>1.0609545944189585</c:v>
                </c:pt>
                <c:pt idx="2">
                  <c:v>1.0625769430200045</c:v>
                </c:pt>
                <c:pt idx="3">
                  <c:v>1.0189098991178853</c:v>
                </c:pt>
                <c:pt idx="4">
                  <c:v>1.0125798443553289</c:v>
                </c:pt>
                <c:pt idx="5">
                  <c:v>0.93556487158567447</c:v>
                </c:pt>
                <c:pt idx="6">
                  <c:v>0.91661965448809535</c:v>
                </c:pt>
                <c:pt idx="7">
                  <c:v>0.92837657541666618</c:v>
                </c:pt>
                <c:pt idx="8">
                  <c:v>0.94886685363722589</c:v>
                </c:pt>
                <c:pt idx="9">
                  <c:v>0.98955194798975943</c:v>
                </c:pt>
                <c:pt idx="10">
                  <c:v>1.0239086283195293</c:v>
                </c:pt>
                <c:pt idx="11">
                  <c:v>1.0359309912867287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AttrRateTrend!$AA$200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AttrRateTrend!$AA$201:$AA$212</c:f>
              <c:numCache>
                <c:formatCode>0.00</c:formatCode>
                <c:ptCount val="12"/>
                <c:pt idx="0">
                  <c:v>1.0521602227021778</c:v>
                </c:pt>
                <c:pt idx="1">
                  <c:v>1.0382739392752895</c:v>
                </c:pt>
                <c:pt idx="2">
                  <c:v>1.0489550280545177</c:v>
                </c:pt>
                <c:pt idx="3">
                  <c:v>1.0026101978113546</c:v>
                </c:pt>
                <c:pt idx="4">
                  <c:v>0.99650940581683922</c:v>
                </c:pt>
                <c:pt idx="5">
                  <c:v>0.91892090169801899</c:v>
                </c:pt>
                <c:pt idx="6">
                  <c:v>0.90194820104400197</c:v>
                </c:pt>
                <c:pt idx="7">
                  <c:v>0.9142836192879481</c:v>
                </c:pt>
                <c:pt idx="8">
                  <c:v>0.93880129975792004</c:v>
                </c:pt>
                <c:pt idx="9">
                  <c:v>0.97409127787258742</c:v>
                </c:pt>
                <c:pt idx="10">
                  <c:v>1.010842608065087</c:v>
                </c:pt>
                <c:pt idx="11">
                  <c:v>1.0207331486090065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AttrRateTrend!$AB$200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0033CC"/>
              </a:solidFill>
              <a:prstDash val="sysDash"/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AttrRateTrend!$AB$201:$AB$212</c:f>
              <c:numCache>
                <c:formatCode>0.00</c:formatCode>
                <c:ptCount val="12"/>
                <c:pt idx="0">
                  <c:v>1.08015817002611</c:v>
                </c:pt>
                <c:pt idx="1">
                  <c:v>1.0836352495626274</c:v>
                </c:pt>
                <c:pt idx="2">
                  <c:v>1.0761988579854913</c:v>
                </c:pt>
                <c:pt idx="3">
                  <c:v>1.035209600424416</c:v>
                </c:pt>
                <c:pt idx="4">
                  <c:v>1.0286502828938184</c:v>
                </c:pt>
                <c:pt idx="5">
                  <c:v>0.95220884147332996</c:v>
                </c:pt>
                <c:pt idx="6">
                  <c:v>0.93129110793218872</c:v>
                </c:pt>
                <c:pt idx="7">
                  <c:v>0.94246953154538426</c:v>
                </c:pt>
                <c:pt idx="8">
                  <c:v>0.95893240751653175</c:v>
                </c:pt>
                <c:pt idx="9">
                  <c:v>1.0050126181069314</c:v>
                </c:pt>
                <c:pt idx="10">
                  <c:v>1.0369746485739717</c:v>
                </c:pt>
                <c:pt idx="11">
                  <c:v>1.0511288339644509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AttrRateTrend!$AC$200</c:f>
              <c:strCache>
                <c:ptCount val="1"/>
                <c:pt idx="0">
                  <c:v>Wtd Avg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AttrRateTrend!$AC$201:$AC$212</c:f>
              <c:numCache>
                <c:formatCode>0.00</c:formatCode>
                <c:ptCount val="12"/>
                <c:pt idx="0">
                  <c:v>1.0655199120409484</c:v>
                </c:pt>
                <c:pt idx="1">
                  <c:v>1.0637633708504286</c:v>
                </c:pt>
                <c:pt idx="2">
                  <c:v>1.061290584087647</c:v>
                </c:pt>
                <c:pt idx="3">
                  <c:v>1.0175869495536261</c:v>
                </c:pt>
                <c:pt idx="4">
                  <c:v>1.0147621435904024</c:v>
                </c:pt>
                <c:pt idx="5">
                  <c:v>0.93828803629793345</c:v>
                </c:pt>
                <c:pt idx="6">
                  <c:v>0.91416409485908934</c:v>
                </c:pt>
                <c:pt idx="7">
                  <c:v>0.92859673990623681</c:v>
                </c:pt>
                <c:pt idx="8">
                  <c:v>0.94944720894937618</c:v>
                </c:pt>
                <c:pt idx="9">
                  <c:v>0.98858593209411483</c:v>
                </c:pt>
                <c:pt idx="10">
                  <c:v>1.0227357680630584</c:v>
                </c:pt>
                <c:pt idx="11">
                  <c:v>1.0352592597071386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Inputs!$L$10</c:f>
              <c:strCache>
                <c:ptCount val="1"/>
                <c:pt idx="0">
                  <c:v>Orig Attr Rate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AttrRateTrend!$A$201:$A$212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Inputs!$L$11:$L$22</c:f>
              <c:numCache>
                <c:formatCode>#,##0.00_);[Red]\(#,##0.00\)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5216"/>
        <c:axId val="44831104"/>
      </c:lineChart>
      <c:catAx>
        <c:axId val="44825216"/>
        <c:scaling>
          <c:orientation val="minMax"/>
        </c:scaling>
        <c:delete val="0"/>
        <c:axPos val="b"/>
        <c:numFmt formatCode="[$-409]mmmmm;@" sourceLinked="0"/>
        <c:majorTickMark val="out"/>
        <c:minorTickMark val="none"/>
        <c:tickLblPos val="nextTo"/>
        <c:crossAx val="44831104"/>
        <c:crosses val="autoZero"/>
        <c:auto val="1"/>
        <c:lblAlgn val="ctr"/>
        <c:lblOffset val="100"/>
        <c:noMultiLvlLbl val="0"/>
      </c:catAx>
      <c:valAx>
        <c:axId val="44831104"/>
        <c:scaling>
          <c:orientation val="minMax"/>
          <c:max val="1.2"/>
          <c:min val="0.8"/>
        </c:scaling>
        <c:delete val="0"/>
        <c:axPos val="l"/>
        <c:majorGridlines>
          <c:spPr>
            <a:ln w="0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crossAx val="4482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AttrRateTrend!$A$1</c:f>
          <c:strCache>
            <c:ptCount val="1"/>
            <c:pt idx="0">
              <c:v>Attrition Rate</c:v>
            </c:pt>
          </c:strCache>
        </c:strRef>
      </c:tx>
      <c:layout>
        <c:manualLayout>
          <c:xMode val="edge"/>
          <c:yMode val="edge"/>
          <c:x val="0.42294664144635552"/>
          <c:y val="0"/>
        </c:manualLayout>
      </c:layout>
      <c:overlay val="1"/>
      <c:txPr>
        <a:bodyPr/>
        <a:lstStyle/>
        <a:p>
          <a:pPr>
            <a:defRPr sz="2400">
              <a:solidFill>
                <a:srgbClr val="0033CC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482646373113978E-2"/>
          <c:y val="7.2652907995302538E-2"/>
          <c:w val="0.90871895482338449"/>
          <c:h val="0.8838681102362204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Inputs!$H$10</c:f>
              <c:strCache>
                <c:ptCount val="1"/>
                <c:pt idx="0">
                  <c:v>Forecast Period</c:v>
                </c:pt>
              </c:strCache>
            </c:strRef>
          </c:tx>
          <c:spPr>
            <a:solidFill>
              <a:srgbClr val="FFFF00">
                <a:alpha val="20000"/>
              </a:srgbClr>
            </a:solidFill>
          </c:spPr>
          <c:invertIfNegative val="0"/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Inputs!$H$11:$H$251</c:f>
              <c:numCache>
                <c:formatCode>General</c:formatCode>
                <c:ptCount val="241"/>
                <c:pt idx="195">
                  <c:v>9999999</c:v>
                </c:pt>
                <c:pt idx="196">
                  <c:v>9999999</c:v>
                </c:pt>
                <c:pt idx="197">
                  <c:v>9999999</c:v>
                </c:pt>
                <c:pt idx="198">
                  <c:v>9999999</c:v>
                </c:pt>
                <c:pt idx="199">
                  <c:v>9999999</c:v>
                </c:pt>
                <c:pt idx="200">
                  <c:v>9999999</c:v>
                </c:pt>
                <c:pt idx="201">
                  <c:v>9999999</c:v>
                </c:pt>
                <c:pt idx="202">
                  <c:v>9999999</c:v>
                </c:pt>
                <c:pt idx="203">
                  <c:v>9999999</c:v>
                </c:pt>
                <c:pt idx="204">
                  <c:v>9999999</c:v>
                </c:pt>
                <c:pt idx="205">
                  <c:v>9999999</c:v>
                </c:pt>
                <c:pt idx="206">
                  <c:v>9999999</c:v>
                </c:pt>
                <c:pt idx="207">
                  <c:v>9999999</c:v>
                </c:pt>
                <c:pt idx="208">
                  <c:v>9999999</c:v>
                </c:pt>
                <c:pt idx="209">
                  <c:v>9999999</c:v>
                </c:pt>
                <c:pt idx="210">
                  <c:v>9999999</c:v>
                </c:pt>
                <c:pt idx="211">
                  <c:v>9999999</c:v>
                </c:pt>
                <c:pt idx="212">
                  <c:v>9999999</c:v>
                </c:pt>
                <c:pt idx="213">
                  <c:v>9999999</c:v>
                </c:pt>
                <c:pt idx="214">
                  <c:v>9999999</c:v>
                </c:pt>
                <c:pt idx="215">
                  <c:v>9999999</c:v>
                </c:pt>
                <c:pt idx="216">
                  <c:v>9999999</c:v>
                </c:pt>
                <c:pt idx="217">
                  <c:v>9999999</c:v>
                </c:pt>
                <c:pt idx="218">
                  <c:v>9999999</c:v>
                </c:pt>
                <c:pt idx="219">
                  <c:v>9999999</c:v>
                </c:pt>
                <c:pt idx="220">
                  <c:v>9999999</c:v>
                </c:pt>
                <c:pt idx="221">
                  <c:v>9999999</c:v>
                </c:pt>
                <c:pt idx="222">
                  <c:v>9999999</c:v>
                </c:pt>
                <c:pt idx="223">
                  <c:v>9999999</c:v>
                </c:pt>
                <c:pt idx="224">
                  <c:v>9999999</c:v>
                </c:pt>
                <c:pt idx="225">
                  <c:v>9999999</c:v>
                </c:pt>
                <c:pt idx="226">
                  <c:v>9999999</c:v>
                </c:pt>
                <c:pt idx="227">
                  <c:v>9999999</c:v>
                </c:pt>
                <c:pt idx="228">
                  <c:v>9999999</c:v>
                </c:pt>
                <c:pt idx="229">
                  <c:v>9999999</c:v>
                </c:pt>
                <c:pt idx="230">
                  <c:v>9999999</c:v>
                </c:pt>
                <c:pt idx="231">
                  <c:v>9999999</c:v>
                </c:pt>
                <c:pt idx="232">
                  <c:v>9999999</c:v>
                </c:pt>
                <c:pt idx="233">
                  <c:v>9999999</c:v>
                </c:pt>
                <c:pt idx="234">
                  <c:v>9999999</c:v>
                </c:pt>
                <c:pt idx="235">
                  <c:v>9999999</c:v>
                </c:pt>
                <c:pt idx="236">
                  <c:v>9999999</c:v>
                </c:pt>
                <c:pt idx="237">
                  <c:v>9999999</c:v>
                </c:pt>
                <c:pt idx="238">
                  <c:v>9999999</c:v>
                </c:pt>
                <c:pt idx="239">
                  <c:v>9999999</c:v>
                </c:pt>
                <c:pt idx="240">
                  <c:v>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967808"/>
        <c:axId val="44966272"/>
      </c:barChart>
      <c:lineChart>
        <c:grouping val="standard"/>
        <c:varyColors val="0"/>
        <c:ser>
          <c:idx val="0"/>
          <c:order val="0"/>
          <c:tx>
            <c:strRef>
              <c:f>Calc!$BV$10</c:f>
              <c:strCache>
                <c:ptCount val="1"/>
                <c:pt idx="0">
                  <c:v>Actual (&amp; Forecast) Values</c:v>
                </c:pt>
              </c:strCache>
            </c:strRef>
          </c:tx>
          <c:spPr>
            <a:ln w="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Calc!$BV$11:$BV$251</c:f>
            </c:numRef>
          </c:val>
          <c:smooth val="0"/>
        </c:ser>
        <c:ser>
          <c:idx val="1"/>
          <c:order val="1"/>
          <c:tx>
            <c:strRef>
              <c:f>Calc!$BM$10</c:f>
              <c:strCache>
                <c:ptCount val="1"/>
                <c:pt idx="0">
                  <c:v>Seasonally-Adjusted: Monthly</c:v>
                </c:pt>
              </c:strCache>
            </c:strRef>
          </c:tx>
          <c:spPr>
            <a:ln w="22225">
              <a:solidFill>
                <a:srgbClr val="0033CC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33CC"/>
              </a:solidFill>
              <a:ln>
                <a:solidFill>
                  <a:srgbClr val="0033CC"/>
                </a:solidFill>
              </a:ln>
            </c:spPr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Calc!$BM$11:$BM$251</c:f>
              <c:numCache>
                <c:formatCode>0.0%</c:formatCode>
                <c:ptCount val="241"/>
                <c:pt idx="0">
                  <c:v>0.17530478155622178</c:v>
                </c:pt>
                <c:pt idx="1">
                  <c:v>0.17427293816531661</c:v>
                </c:pt>
                <c:pt idx="2">
                  <c:v>0.17558663144938949</c:v>
                </c:pt>
                <c:pt idx="3">
                  <c:v>0.17641245134713923</c:v>
                </c:pt>
                <c:pt idx="4">
                  <c:v>0.1748340433532212</c:v>
                </c:pt>
                <c:pt idx="5">
                  <c:v>0.17523496823118234</c:v>
                </c:pt>
                <c:pt idx="6">
                  <c:v>0.17632009530267248</c:v>
                </c:pt>
                <c:pt idx="7">
                  <c:v>0.17711360164646706</c:v>
                </c:pt>
                <c:pt idx="8">
                  <c:v>0.17477396787632757</c:v>
                </c:pt>
                <c:pt idx="9">
                  <c:v>0.17295205358210441</c:v>
                </c:pt>
                <c:pt idx="10">
                  <c:v>0.17714121043852585</c:v>
                </c:pt>
                <c:pt idx="11">
                  <c:v>0.17666419968588062</c:v>
                </c:pt>
                <c:pt idx="12">
                  <c:v>0.17473677086618686</c:v>
                </c:pt>
                <c:pt idx="13">
                  <c:v>0.17343740709686767</c:v>
                </c:pt>
                <c:pt idx="14">
                  <c:v>0.1697032432240676</c:v>
                </c:pt>
                <c:pt idx="15">
                  <c:v>0.16932651817124245</c:v>
                </c:pt>
                <c:pt idx="16">
                  <c:v>0.16922979313271519</c:v>
                </c:pt>
                <c:pt idx="17">
                  <c:v>0.16864991699240439</c:v>
                </c:pt>
                <c:pt idx="18">
                  <c:v>0.17184597796472878</c:v>
                </c:pt>
                <c:pt idx="19">
                  <c:v>0.17169565291548194</c:v>
                </c:pt>
                <c:pt idx="20">
                  <c:v>0.17478787951862473</c:v>
                </c:pt>
                <c:pt idx="21">
                  <c:v>0.17263074860580499</c:v>
                </c:pt>
                <c:pt idx="22">
                  <c:v>0.17331247635808092</c:v>
                </c:pt>
                <c:pt idx="23">
                  <c:v>0.17622441427345875</c:v>
                </c:pt>
                <c:pt idx="24">
                  <c:v>0.17173389752925292</c:v>
                </c:pt>
                <c:pt idx="25">
                  <c:v>0.17510827985276695</c:v>
                </c:pt>
                <c:pt idx="26">
                  <c:v>0.17318154031825977</c:v>
                </c:pt>
                <c:pt idx="27">
                  <c:v>0.17779326490741429</c:v>
                </c:pt>
                <c:pt idx="28">
                  <c:v>0.17788011411689264</c:v>
                </c:pt>
                <c:pt idx="29">
                  <c:v>0.17611035527052418</c:v>
                </c:pt>
                <c:pt idx="30">
                  <c:v>0.17940007422715881</c:v>
                </c:pt>
                <c:pt idx="31">
                  <c:v>0.17277895758775158</c:v>
                </c:pt>
                <c:pt idx="32">
                  <c:v>0.17637087251802022</c:v>
                </c:pt>
                <c:pt idx="33">
                  <c:v>0.17761794010367632</c:v>
                </c:pt>
                <c:pt idx="34">
                  <c:v>0.17489647975327671</c:v>
                </c:pt>
                <c:pt idx="35">
                  <c:v>0.1771411667744513</c:v>
                </c:pt>
                <c:pt idx="36">
                  <c:v>0.1734051452847106</c:v>
                </c:pt>
                <c:pt idx="37">
                  <c:v>0.17190945182792963</c:v>
                </c:pt>
                <c:pt idx="38">
                  <c:v>0.17514210753197051</c:v>
                </c:pt>
                <c:pt idx="39">
                  <c:v>0.17474563849456456</c:v>
                </c:pt>
                <c:pt idx="40">
                  <c:v>0.17335798920738346</c:v>
                </c:pt>
                <c:pt idx="41">
                  <c:v>0.16782103567799755</c:v>
                </c:pt>
                <c:pt idx="42">
                  <c:v>0.16796695309335635</c:v>
                </c:pt>
                <c:pt idx="43">
                  <c:v>0.17116218060697863</c:v>
                </c:pt>
                <c:pt idx="44">
                  <c:v>0.16962920689578112</c:v>
                </c:pt>
                <c:pt idx="45">
                  <c:v>0.17222149096176745</c:v>
                </c:pt>
                <c:pt idx="46">
                  <c:v>0.16925351230430644</c:v>
                </c:pt>
                <c:pt idx="47">
                  <c:v>0.17163159849275528</c:v>
                </c:pt>
                <c:pt idx="48">
                  <c:v>0.17172309347682391</c:v>
                </c:pt>
                <c:pt idx="49">
                  <c:v>0.17032500150344101</c:v>
                </c:pt>
                <c:pt idx="50">
                  <c:v>0.17131398211243104</c:v>
                </c:pt>
                <c:pt idx="51">
                  <c:v>0.17311682679404633</c:v>
                </c:pt>
                <c:pt idx="52">
                  <c:v>0.17317537115666623</c:v>
                </c:pt>
                <c:pt idx="53">
                  <c:v>0.18325768920871491</c:v>
                </c:pt>
                <c:pt idx="54">
                  <c:v>0.18402280802230567</c:v>
                </c:pt>
                <c:pt idx="55">
                  <c:v>0.18388245935796751</c:v>
                </c:pt>
                <c:pt idx="56">
                  <c:v>0.1851578409736529</c:v>
                </c:pt>
                <c:pt idx="57">
                  <c:v>0.18449475496672588</c:v>
                </c:pt>
                <c:pt idx="58">
                  <c:v>0.18545136238107687</c:v>
                </c:pt>
                <c:pt idx="59">
                  <c:v>0.18773609734660443</c:v>
                </c:pt>
                <c:pt idx="60">
                  <c:v>0.18857470035646279</c:v>
                </c:pt>
                <c:pt idx="61">
                  <c:v>0.18911846493743531</c:v>
                </c:pt>
                <c:pt idx="62">
                  <c:v>0.18930258479992845</c:v>
                </c:pt>
                <c:pt idx="63">
                  <c:v>0.18936489330535566</c:v>
                </c:pt>
                <c:pt idx="64">
                  <c:v>0.18110990825168125</c:v>
                </c:pt>
                <c:pt idx="65">
                  <c:v>0.18479618176004323</c:v>
                </c:pt>
                <c:pt idx="66">
                  <c:v>0.16700599987033646</c:v>
                </c:pt>
                <c:pt idx="67">
                  <c:v>0.16608375474668521</c:v>
                </c:pt>
                <c:pt idx="68">
                  <c:v>0.1672363317099439</c:v>
                </c:pt>
                <c:pt idx="69">
                  <c:v>0.16845912829191378</c:v>
                </c:pt>
                <c:pt idx="70">
                  <c:v>0.16600039949656115</c:v>
                </c:pt>
                <c:pt idx="71">
                  <c:v>0.16594378158587206</c:v>
                </c:pt>
                <c:pt idx="72">
                  <c:v>0.16403054828274288</c:v>
                </c:pt>
                <c:pt idx="73">
                  <c:v>0.16487689505197745</c:v>
                </c:pt>
                <c:pt idx="74">
                  <c:v>0.17050061540551484</c:v>
                </c:pt>
                <c:pt idx="75">
                  <c:v>0.17123844705581803</c:v>
                </c:pt>
                <c:pt idx="76">
                  <c:v>0.18250391303839758</c:v>
                </c:pt>
                <c:pt idx="77">
                  <c:v>0.18013542745492722</c:v>
                </c:pt>
                <c:pt idx="78">
                  <c:v>0.18063691419462036</c:v>
                </c:pt>
                <c:pt idx="79">
                  <c:v>0.18310660540894824</c:v>
                </c:pt>
                <c:pt idx="80">
                  <c:v>0.18266078677277212</c:v>
                </c:pt>
                <c:pt idx="81">
                  <c:v>0.18280176033512652</c:v>
                </c:pt>
                <c:pt idx="82">
                  <c:v>0.18372836713084587</c:v>
                </c:pt>
                <c:pt idx="83">
                  <c:v>0.18223335436426899</c:v>
                </c:pt>
                <c:pt idx="84">
                  <c:v>0.18452131594877616</c:v>
                </c:pt>
                <c:pt idx="85">
                  <c:v>0.18424788551478</c:v>
                </c:pt>
                <c:pt idx="86">
                  <c:v>0.18877140115525015</c:v>
                </c:pt>
                <c:pt idx="87">
                  <c:v>0.18908475460938307</c:v>
                </c:pt>
                <c:pt idx="88">
                  <c:v>0.1879754500749142</c:v>
                </c:pt>
                <c:pt idx="89">
                  <c:v>0.18562727158859013</c:v>
                </c:pt>
                <c:pt idx="90">
                  <c:v>0.18692745502436009</c:v>
                </c:pt>
                <c:pt idx="91">
                  <c:v>0.19007776460767506</c:v>
                </c:pt>
                <c:pt idx="92">
                  <c:v>0.18800882897394963</c:v>
                </c:pt>
                <c:pt idx="93">
                  <c:v>0.19154464417015846</c:v>
                </c:pt>
                <c:pt idx="94">
                  <c:v>0.19136729114968221</c:v>
                </c:pt>
                <c:pt idx="95">
                  <c:v>0.18918591112474317</c:v>
                </c:pt>
                <c:pt idx="96">
                  <c:v>0.19326521767875099</c:v>
                </c:pt>
                <c:pt idx="97">
                  <c:v>0.19101441756716434</c:v>
                </c:pt>
                <c:pt idx="98">
                  <c:v>0.19074686832471788</c:v>
                </c:pt>
                <c:pt idx="99">
                  <c:v>0.19504879590460239</c:v>
                </c:pt>
                <c:pt idx="100">
                  <c:v>0.1929085155593569</c:v>
                </c:pt>
                <c:pt idx="101">
                  <c:v>0.19001989388208609</c:v>
                </c:pt>
                <c:pt idx="102">
                  <c:v>0.1948833390115646</c:v>
                </c:pt>
                <c:pt idx="103">
                  <c:v>0.19239557498410284</c:v>
                </c:pt>
                <c:pt idx="104">
                  <c:v>0.19562121219329931</c:v>
                </c:pt>
                <c:pt idx="105">
                  <c:v>0.19396854765910027</c:v>
                </c:pt>
                <c:pt idx="106">
                  <c:v>0.19821187406142804</c:v>
                </c:pt>
                <c:pt idx="107">
                  <c:v>0.20072357163930482</c:v>
                </c:pt>
                <c:pt idx="108">
                  <c:v>0.20220265338130922</c:v>
                </c:pt>
                <c:pt idx="109">
                  <c:v>0.19855225835826701</c:v>
                </c:pt>
                <c:pt idx="110">
                  <c:v>0.20121913872957842</c:v>
                </c:pt>
                <c:pt idx="111">
                  <c:v>0.19047874651963595</c:v>
                </c:pt>
                <c:pt idx="112">
                  <c:v>0.18479152564324203</c:v>
                </c:pt>
                <c:pt idx="113">
                  <c:v>0.18567643526182528</c:v>
                </c:pt>
                <c:pt idx="114">
                  <c:v>0.19132188927540525</c:v>
                </c:pt>
                <c:pt idx="115">
                  <c:v>0.18930075633564672</c:v>
                </c:pt>
                <c:pt idx="116">
                  <c:v>0.18646393546748855</c:v>
                </c:pt>
                <c:pt idx="117">
                  <c:v>0.19137825796108493</c:v>
                </c:pt>
                <c:pt idx="118">
                  <c:v>0.19066794718600213</c:v>
                </c:pt>
                <c:pt idx="119">
                  <c:v>0.18763971193246809</c:v>
                </c:pt>
                <c:pt idx="120">
                  <c:v>0.18855690747160728</c:v>
                </c:pt>
                <c:pt idx="121">
                  <c:v>0.18838523240424221</c:v>
                </c:pt>
                <c:pt idx="122">
                  <c:v>0.1858243567675148</c:v>
                </c:pt>
                <c:pt idx="123">
                  <c:v>0.18619525106023363</c:v>
                </c:pt>
                <c:pt idx="124">
                  <c:v>0.1870854250476065</c:v>
                </c:pt>
                <c:pt idx="125">
                  <c:v>0.1898133122197804</c:v>
                </c:pt>
                <c:pt idx="126">
                  <c:v>0.18117686730853225</c:v>
                </c:pt>
                <c:pt idx="127">
                  <c:v>0.18399097536761755</c:v>
                </c:pt>
                <c:pt idx="128">
                  <c:v>0.18328910515934976</c:v>
                </c:pt>
                <c:pt idx="129">
                  <c:v>0.18139737767908543</c:v>
                </c:pt>
                <c:pt idx="130">
                  <c:v>0.18335907502915258</c:v>
                </c:pt>
                <c:pt idx="131">
                  <c:v>0.18284108583915712</c:v>
                </c:pt>
                <c:pt idx="132">
                  <c:v>0.18687799636227387</c:v>
                </c:pt>
                <c:pt idx="133">
                  <c:v>0.18111736928267469</c:v>
                </c:pt>
                <c:pt idx="134">
                  <c:v>0.18734746912591801</c:v>
                </c:pt>
                <c:pt idx="135">
                  <c:v>0.18990168785748737</c:v>
                </c:pt>
                <c:pt idx="136">
                  <c:v>0.18569940060836543</c:v>
                </c:pt>
                <c:pt idx="137">
                  <c:v>0.18435516112018174</c:v>
                </c:pt>
                <c:pt idx="138">
                  <c:v>0.18852480186675183</c:v>
                </c:pt>
                <c:pt idx="139">
                  <c:v>0.18668593260452868</c:v>
                </c:pt>
                <c:pt idx="140">
                  <c:v>0.18544854569406677</c:v>
                </c:pt>
                <c:pt idx="141">
                  <c:v>0.18344168294707716</c:v>
                </c:pt>
                <c:pt idx="142">
                  <c:v>0.18590292830648028</c:v>
                </c:pt>
                <c:pt idx="143">
                  <c:v>0.18525408349691597</c:v>
                </c:pt>
                <c:pt idx="144">
                  <c:v>0.18237991736775408</c:v>
                </c:pt>
                <c:pt idx="145">
                  <c:v>0.18494443616980263</c:v>
                </c:pt>
                <c:pt idx="146">
                  <c:v>0.17993337563117592</c:v>
                </c:pt>
                <c:pt idx="147">
                  <c:v>0.17950481915804317</c:v>
                </c:pt>
                <c:pt idx="148">
                  <c:v>0.1805048022756186</c:v>
                </c:pt>
                <c:pt idx="149">
                  <c:v>0.1835627212635528</c:v>
                </c:pt>
                <c:pt idx="150">
                  <c:v>0.18061688188765732</c:v>
                </c:pt>
                <c:pt idx="151">
                  <c:v>0.18299939092702666</c:v>
                </c:pt>
                <c:pt idx="152">
                  <c:v>0.18207180363856645</c:v>
                </c:pt>
                <c:pt idx="153">
                  <c:v>0.18291834492773498</c:v>
                </c:pt>
                <c:pt idx="154">
                  <c:v>0.18225869863158359</c:v>
                </c:pt>
                <c:pt idx="155">
                  <c:v>0.17620147199516628</c:v>
                </c:pt>
                <c:pt idx="156">
                  <c:v>0.17381845188590928</c:v>
                </c:pt>
                <c:pt idx="157">
                  <c:v>0.17768885925133232</c:v>
                </c:pt>
                <c:pt idx="158">
                  <c:v>0.17317028849097385</c:v>
                </c:pt>
                <c:pt idx="159">
                  <c:v>0.17274787453393722</c:v>
                </c:pt>
                <c:pt idx="160">
                  <c:v>0.18068892409557874</c:v>
                </c:pt>
                <c:pt idx="161">
                  <c:v>0.18435548024222811</c:v>
                </c:pt>
                <c:pt idx="162">
                  <c:v>0.18424312167313822</c:v>
                </c:pt>
                <c:pt idx="163">
                  <c:v>0.18102999587685809</c:v>
                </c:pt>
                <c:pt idx="164">
                  <c:v>0.1749931833660287</c:v>
                </c:pt>
                <c:pt idx="165">
                  <c:v>0.17603386921065495</c:v>
                </c:pt>
                <c:pt idx="166">
                  <c:v>0.17851543038996076</c:v>
                </c:pt>
                <c:pt idx="167">
                  <c:v>0.17571976723012198</c:v>
                </c:pt>
                <c:pt idx="168">
                  <c:v>0.17802542039355609</c:v>
                </c:pt>
                <c:pt idx="169">
                  <c:v>0.17535977965779803</c:v>
                </c:pt>
                <c:pt idx="170">
                  <c:v>0.18974168603194855</c:v>
                </c:pt>
                <c:pt idx="171">
                  <c:v>0.18515685695751025</c:v>
                </c:pt>
                <c:pt idx="172">
                  <c:v>0.18610249752828889</c:v>
                </c:pt>
                <c:pt idx="173">
                  <c:v>0.18561013907051468</c:v>
                </c:pt>
                <c:pt idx="174">
                  <c:v>0.18778765678440523</c:v>
                </c:pt>
                <c:pt idx="175">
                  <c:v>0.18699939086118958</c:v>
                </c:pt>
                <c:pt idx="176">
                  <c:v>0.18653038843852546</c:v>
                </c:pt>
                <c:pt idx="177">
                  <c:v>0.18890881877305832</c:v>
                </c:pt>
                <c:pt idx="178">
                  <c:v>0.18590063500993972</c:v>
                </c:pt>
                <c:pt idx="179">
                  <c:v>0.18603729983391243</c:v>
                </c:pt>
                <c:pt idx="180">
                  <c:v>0.18314493848688521</c:v>
                </c:pt>
                <c:pt idx="181">
                  <c:v>0.18291959626950269</c:v>
                </c:pt>
                <c:pt idx="182">
                  <c:v>0.18494767121399544</c:v>
                </c:pt>
                <c:pt idx="183">
                  <c:v>0.18130103521251351</c:v>
                </c:pt>
                <c:pt idx="184">
                  <c:v>0.18306504999084741</c:v>
                </c:pt>
                <c:pt idx="185">
                  <c:v>0.1831204704565968</c:v>
                </c:pt>
                <c:pt idx="186">
                  <c:v>0.17739627711574502</c:v>
                </c:pt>
                <c:pt idx="187">
                  <c:v>0.17381599402318593</c:v>
                </c:pt>
                <c:pt idx="188">
                  <c:v>0.17465720354883782</c:v>
                </c:pt>
                <c:pt idx="189">
                  <c:v>0.1746034406817554</c:v>
                </c:pt>
                <c:pt idx="190">
                  <c:v>0.1740420206534713</c:v>
                </c:pt>
                <c:pt idx="191">
                  <c:v>0.17497286743818194</c:v>
                </c:pt>
                <c:pt idx="192">
                  <c:v>0.17711534636852952</c:v>
                </c:pt>
                <c:pt idx="193">
                  <c:v>0.17675834987093803</c:v>
                </c:pt>
                <c:pt idx="194">
                  <c:v>0.17558850175052923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Calc!$BN$10</c:f>
              <c:strCache>
                <c:ptCount val="1"/>
                <c:pt idx="0">
                  <c:v>Seasonally-Adjusted: 3-Mo Avg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Calc!$BN$11:$BN$251</c:f>
            </c:numRef>
          </c:val>
          <c:smooth val="0"/>
        </c:ser>
        <c:ser>
          <c:idx val="3"/>
          <c:order val="3"/>
          <c:tx>
            <c:strRef>
              <c:f>Calc!$BU$10</c:f>
              <c:strCache>
                <c:ptCount val="1"/>
                <c:pt idx="0">
                  <c:v>Estimated (&amp; Forecast) Trend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Calc!$BU$11:$BU$251</c:f>
            </c:numRef>
          </c:val>
          <c:smooth val="0"/>
        </c:ser>
        <c:ser>
          <c:idx val="5"/>
          <c:order val="5"/>
          <c:tx>
            <c:strRef>
              <c:f>Calc!$BX$10</c:f>
              <c:strCache>
                <c:ptCount val="1"/>
                <c:pt idx="0">
                  <c:v>ANNUAL Attrition Rate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Calc!$A$11:$A$251</c:f>
              <c:numCache>
                <c:formatCode>[$-409]mmm\-yy;@</c:formatCode>
                <c:ptCount val="241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  <c:pt idx="120">
                  <c:v>40544</c:v>
                </c:pt>
                <c:pt idx="121">
                  <c:v>40575</c:v>
                </c:pt>
                <c:pt idx="122">
                  <c:v>40603</c:v>
                </c:pt>
                <c:pt idx="123">
                  <c:v>40634</c:v>
                </c:pt>
                <c:pt idx="124">
                  <c:v>40664</c:v>
                </c:pt>
                <c:pt idx="125">
                  <c:v>40695</c:v>
                </c:pt>
                <c:pt idx="126">
                  <c:v>40725</c:v>
                </c:pt>
                <c:pt idx="127">
                  <c:v>40756</c:v>
                </c:pt>
                <c:pt idx="128">
                  <c:v>40787</c:v>
                </c:pt>
                <c:pt idx="129">
                  <c:v>40817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42156</c:v>
                </c:pt>
                <c:pt idx="174">
                  <c:v>42186</c:v>
                </c:pt>
                <c:pt idx="175">
                  <c:v>42217</c:v>
                </c:pt>
                <c:pt idx="176">
                  <c:v>42248</c:v>
                </c:pt>
                <c:pt idx="177">
                  <c:v>42278</c:v>
                </c:pt>
                <c:pt idx="178">
                  <c:v>42309</c:v>
                </c:pt>
                <c:pt idx="179">
                  <c:v>42339</c:v>
                </c:pt>
                <c:pt idx="180">
                  <c:v>42370</c:v>
                </c:pt>
                <c:pt idx="181">
                  <c:v>42401</c:v>
                </c:pt>
                <c:pt idx="182">
                  <c:v>42430</c:v>
                </c:pt>
                <c:pt idx="183">
                  <c:v>42461</c:v>
                </c:pt>
                <c:pt idx="184">
                  <c:v>42491</c:v>
                </c:pt>
                <c:pt idx="185">
                  <c:v>42522</c:v>
                </c:pt>
                <c:pt idx="186">
                  <c:v>42552</c:v>
                </c:pt>
                <c:pt idx="187">
                  <c:v>42583</c:v>
                </c:pt>
                <c:pt idx="188">
                  <c:v>42614</c:v>
                </c:pt>
                <c:pt idx="189">
                  <c:v>42644</c:v>
                </c:pt>
                <c:pt idx="190">
                  <c:v>42675</c:v>
                </c:pt>
                <c:pt idx="191">
                  <c:v>42705</c:v>
                </c:pt>
                <c:pt idx="192">
                  <c:v>42736</c:v>
                </c:pt>
                <c:pt idx="193">
                  <c:v>42767</c:v>
                </c:pt>
                <c:pt idx="194">
                  <c:v>42795</c:v>
                </c:pt>
                <c:pt idx="195">
                  <c:v>42826</c:v>
                </c:pt>
                <c:pt idx="196">
                  <c:v>42856</c:v>
                </c:pt>
                <c:pt idx="197">
                  <c:v>42887</c:v>
                </c:pt>
                <c:pt idx="198">
                  <c:v>42917</c:v>
                </c:pt>
                <c:pt idx="199">
                  <c:v>42948</c:v>
                </c:pt>
                <c:pt idx="200">
                  <c:v>42979</c:v>
                </c:pt>
                <c:pt idx="201">
                  <c:v>43009</c:v>
                </c:pt>
                <c:pt idx="202">
                  <c:v>43040</c:v>
                </c:pt>
                <c:pt idx="203">
                  <c:v>43070</c:v>
                </c:pt>
                <c:pt idx="204">
                  <c:v>43101</c:v>
                </c:pt>
                <c:pt idx="205">
                  <c:v>43132</c:v>
                </c:pt>
                <c:pt idx="206">
                  <c:v>43160</c:v>
                </c:pt>
                <c:pt idx="207">
                  <c:v>43191</c:v>
                </c:pt>
                <c:pt idx="208">
                  <c:v>43221</c:v>
                </c:pt>
                <c:pt idx="209">
                  <c:v>43252</c:v>
                </c:pt>
                <c:pt idx="210">
                  <c:v>43282</c:v>
                </c:pt>
                <c:pt idx="211">
                  <c:v>43313</c:v>
                </c:pt>
                <c:pt idx="212">
                  <c:v>43344</c:v>
                </c:pt>
                <c:pt idx="213">
                  <c:v>43374</c:v>
                </c:pt>
                <c:pt idx="214">
                  <c:v>43405</c:v>
                </c:pt>
                <c:pt idx="215">
                  <c:v>43435</c:v>
                </c:pt>
                <c:pt idx="216">
                  <c:v>43466</c:v>
                </c:pt>
                <c:pt idx="217">
                  <c:v>43497</c:v>
                </c:pt>
                <c:pt idx="218">
                  <c:v>43525</c:v>
                </c:pt>
                <c:pt idx="219">
                  <c:v>43556</c:v>
                </c:pt>
                <c:pt idx="220">
                  <c:v>43586</c:v>
                </c:pt>
                <c:pt idx="221">
                  <c:v>43617</c:v>
                </c:pt>
                <c:pt idx="222">
                  <c:v>43647</c:v>
                </c:pt>
                <c:pt idx="223">
                  <c:v>43678</c:v>
                </c:pt>
                <c:pt idx="224">
                  <c:v>43709</c:v>
                </c:pt>
                <c:pt idx="225">
                  <c:v>43739</c:v>
                </c:pt>
                <c:pt idx="226">
                  <c:v>43770</c:v>
                </c:pt>
                <c:pt idx="227">
                  <c:v>43800</c:v>
                </c:pt>
                <c:pt idx="228">
                  <c:v>43831</c:v>
                </c:pt>
                <c:pt idx="229">
                  <c:v>43862</c:v>
                </c:pt>
                <c:pt idx="230">
                  <c:v>43891</c:v>
                </c:pt>
                <c:pt idx="231">
                  <c:v>43922</c:v>
                </c:pt>
                <c:pt idx="232">
                  <c:v>43952</c:v>
                </c:pt>
                <c:pt idx="233">
                  <c:v>43983</c:v>
                </c:pt>
                <c:pt idx="234">
                  <c:v>44013</c:v>
                </c:pt>
                <c:pt idx="235">
                  <c:v>44044</c:v>
                </c:pt>
                <c:pt idx="236">
                  <c:v>44075</c:v>
                </c:pt>
                <c:pt idx="237">
                  <c:v>44105</c:v>
                </c:pt>
                <c:pt idx="238">
                  <c:v>44136</c:v>
                </c:pt>
                <c:pt idx="239">
                  <c:v>44166</c:v>
                </c:pt>
                <c:pt idx="240">
                  <c:v>44197</c:v>
                </c:pt>
              </c:numCache>
            </c:numRef>
          </c:cat>
          <c:val>
            <c:numRef>
              <c:f>Calc!$BX$11:$BX$251</c:f>
              <c:numCache>
                <c:formatCode>0.0%</c:formatCode>
                <c:ptCount val="241"/>
                <c:pt idx="11">
                  <c:v>0.17570977185727593</c:v>
                </c:pt>
                <c:pt idx="12">
                  <c:v>0.1762302255277681</c:v>
                </c:pt>
                <c:pt idx="13">
                  <c:v>0.17655773379811882</c:v>
                </c:pt>
                <c:pt idx="14">
                  <c:v>0.17635492187509449</c:v>
                </c:pt>
                <c:pt idx="15">
                  <c:v>0.17559600580525839</c:v>
                </c:pt>
                <c:pt idx="16">
                  <c:v>0.17483141211120318</c:v>
                </c:pt>
                <c:pt idx="17">
                  <c:v>0.173722433866563</c:v>
                </c:pt>
                <c:pt idx="18">
                  <c:v>0.17276083371109099</c:v>
                </c:pt>
                <c:pt idx="19">
                  <c:v>0.17178413120939259</c:v>
                </c:pt>
                <c:pt idx="20">
                  <c:v>0.17161257021463189</c:v>
                </c:pt>
                <c:pt idx="21">
                  <c:v>0.17189840162400571</c:v>
                </c:pt>
                <c:pt idx="22">
                  <c:v>0.1718639321603144</c:v>
                </c:pt>
                <c:pt idx="23">
                  <c:v>0.17187970467974903</c:v>
                </c:pt>
                <c:pt idx="24">
                  <c:v>0.17204845728844559</c:v>
                </c:pt>
                <c:pt idx="25">
                  <c:v>0.17245787303121968</c:v>
                </c:pt>
                <c:pt idx="26">
                  <c:v>0.17283504364909158</c:v>
                </c:pt>
                <c:pt idx="27">
                  <c:v>0.17341665152076874</c:v>
                </c:pt>
                <c:pt idx="28">
                  <c:v>0.17390788982321159</c:v>
                </c:pt>
                <c:pt idx="29">
                  <c:v>0.17395992252460912</c:v>
                </c:pt>
                <c:pt idx="30">
                  <c:v>0.17399155398004398</c:v>
                </c:pt>
                <c:pt idx="31">
                  <c:v>0.17359797974947927</c:v>
                </c:pt>
                <c:pt idx="32">
                  <c:v>0.17367493526200301</c:v>
                </c:pt>
                <c:pt idx="33">
                  <c:v>0.17452413496620631</c:v>
                </c:pt>
                <c:pt idx="34">
                  <c:v>0.17503505317323237</c:v>
                </c:pt>
                <c:pt idx="35">
                  <c:v>0.17536211269566401</c:v>
                </c:pt>
                <c:pt idx="36">
                  <c:v>0.17608842750686685</c:v>
                </c:pt>
                <c:pt idx="37">
                  <c:v>0.17634837526891137</c:v>
                </c:pt>
                <c:pt idx="38">
                  <c:v>0.17696666687460308</c:v>
                </c:pt>
                <c:pt idx="39">
                  <c:v>0.17679662517059816</c:v>
                </c:pt>
                <c:pt idx="40">
                  <c:v>0.17641396574643267</c:v>
                </c:pt>
                <c:pt idx="41">
                  <c:v>0.17526680865467659</c:v>
                </c:pt>
                <c:pt idx="42">
                  <c:v>0.17388391128494063</c:v>
                </c:pt>
                <c:pt idx="43">
                  <c:v>0.1732282880622685</c:v>
                </c:pt>
                <c:pt idx="44">
                  <c:v>0.17260460410322687</c:v>
                </c:pt>
                <c:pt idx="45">
                  <c:v>0.17259418196573081</c:v>
                </c:pt>
                <c:pt idx="46">
                  <c:v>0.17240441407206419</c:v>
                </c:pt>
                <c:pt idx="47">
                  <c:v>0.17201970231955829</c:v>
                </c:pt>
                <c:pt idx="48">
                  <c:v>0.17232110214513355</c:v>
                </c:pt>
                <c:pt idx="49">
                  <c:v>0.17246482744421715</c:v>
                </c:pt>
                <c:pt idx="50">
                  <c:v>0.17230802337948531</c:v>
                </c:pt>
                <c:pt idx="51">
                  <c:v>0.17186209244166184</c:v>
                </c:pt>
                <c:pt idx="52">
                  <c:v>0.17140702790765641</c:v>
                </c:pt>
                <c:pt idx="53">
                  <c:v>0.17210007650707848</c:v>
                </c:pt>
                <c:pt idx="54">
                  <c:v>0.17276208459491921</c:v>
                </c:pt>
                <c:pt idx="55">
                  <c:v>0.17329456599020995</c:v>
                </c:pt>
                <c:pt idx="56">
                  <c:v>0.17431290681804176</c:v>
                </c:pt>
                <c:pt idx="57">
                  <c:v>0.17564311671332117</c:v>
                </c:pt>
                <c:pt idx="58">
                  <c:v>0.17720868623567004</c:v>
                </c:pt>
                <c:pt idx="59">
                  <c:v>0.17859336706659307</c:v>
                </c:pt>
                <c:pt idx="60">
                  <c:v>0.18045712531280056</c:v>
                </c:pt>
                <c:pt idx="61">
                  <c:v>0.18231259851131815</c:v>
                </c:pt>
                <c:pt idx="62">
                  <c:v>0.18399430332413155</c:v>
                </c:pt>
                <c:pt idx="63">
                  <c:v>0.1849968120317203</c:v>
                </c:pt>
                <c:pt idx="64">
                  <c:v>0.18516317360825971</c:v>
                </c:pt>
                <c:pt idx="65">
                  <c:v>0.18468304065463931</c:v>
                </c:pt>
                <c:pt idx="66">
                  <c:v>0.18276272564352181</c:v>
                </c:pt>
                <c:pt idx="67">
                  <c:v>0.18092084693611554</c:v>
                </c:pt>
                <c:pt idx="68">
                  <c:v>0.17956612912087228</c:v>
                </c:pt>
                <c:pt idx="69">
                  <c:v>0.17894832607302402</c:v>
                </c:pt>
                <c:pt idx="70">
                  <c:v>0.17819195658580461</c:v>
                </c:pt>
                <c:pt idx="71">
                  <c:v>0.17711558650207374</c:v>
                </c:pt>
                <c:pt idx="72">
                  <c:v>0.17629726269017659</c:v>
                </c:pt>
                <c:pt idx="73">
                  <c:v>0.17543026449416108</c:v>
                </c:pt>
                <c:pt idx="74">
                  <c:v>0.17511477011150453</c:v>
                </c:pt>
                <c:pt idx="75">
                  <c:v>0.17449215870962015</c:v>
                </c:pt>
                <c:pt idx="76">
                  <c:v>0.17446640210540409</c:v>
                </c:pt>
                <c:pt idx="77">
                  <c:v>0.17360401354888161</c:v>
                </c:pt>
                <c:pt idx="78">
                  <c:v>0.17391645747035578</c:v>
                </c:pt>
                <c:pt idx="79">
                  <c:v>0.17454858378478019</c:v>
                </c:pt>
                <c:pt idx="80">
                  <c:v>0.17561510329015342</c:v>
                </c:pt>
                <c:pt idx="81">
                  <c:v>0.17725041828129992</c:v>
                </c:pt>
                <c:pt idx="82">
                  <c:v>0.17909092719493958</c:v>
                </c:pt>
                <c:pt idx="83">
                  <c:v>0.18041870340629823</c:v>
                </c:pt>
                <c:pt idx="84">
                  <c:v>0.18259977300008012</c:v>
                </c:pt>
                <c:pt idx="85">
                  <c:v>0.18456165399241592</c:v>
                </c:pt>
                <c:pt idx="86">
                  <c:v>0.18626876489055319</c:v>
                </c:pt>
                <c:pt idx="87">
                  <c:v>0.18729875484886466</c:v>
                </c:pt>
                <c:pt idx="88">
                  <c:v>0.1872860885108722</c:v>
                </c:pt>
                <c:pt idx="89">
                  <c:v>0.18685775237379382</c:v>
                </c:pt>
                <c:pt idx="90">
                  <c:v>0.18643351641881489</c:v>
                </c:pt>
                <c:pt idx="91">
                  <c:v>0.18615793795355587</c:v>
                </c:pt>
                <c:pt idx="92">
                  <c:v>0.18631735269423305</c:v>
                </c:pt>
                <c:pt idx="93">
                  <c:v>0.187375625560561</c:v>
                </c:pt>
                <c:pt idx="94">
                  <c:v>0.18828193362851553</c:v>
                </c:pt>
                <c:pt idx="95">
                  <c:v>0.18883484498552125</c:v>
                </c:pt>
                <c:pt idx="96">
                  <c:v>0.19006277687961509</c:v>
                </c:pt>
                <c:pt idx="97">
                  <c:v>0.1909740250357912</c:v>
                </c:pt>
                <c:pt idx="98">
                  <c:v>0.19136062158173769</c:v>
                </c:pt>
                <c:pt idx="99">
                  <c:v>0.19153341858837317</c:v>
                </c:pt>
                <c:pt idx="100">
                  <c:v>0.19148496761619585</c:v>
                </c:pt>
                <c:pt idx="101">
                  <c:v>0.19099873318930419</c:v>
                </c:pt>
                <c:pt idx="102">
                  <c:v>0.19076882259148947</c:v>
                </c:pt>
                <c:pt idx="103">
                  <c:v>0.19024401494592502</c:v>
                </c:pt>
                <c:pt idx="104">
                  <c:v>0.19060625070647588</c:v>
                </c:pt>
                <c:pt idx="105">
                  <c:v>0.19124562090664424</c:v>
                </c:pt>
                <c:pt idx="106">
                  <c:v>0.19214749168889234</c:v>
                </c:pt>
                <c:pt idx="107">
                  <c:v>0.19321353252711071</c:v>
                </c:pt>
                <c:pt idx="108">
                  <c:v>0.19460108205387919</c:v>
                </c:pt>
                <c:pt idx="109">
                  <c:v>0.19568189238300407</c:v>
                </c:pt>
                <c:pt idx="110">
                  <c:v>0.19690141164730843</c:v>
                </c:pt>
                <c:pt idx="111">
                  <c:v>0.19622064212422671</c:v>
                </c:pt>
                <c:pt idx="112">
                  <c:v>0.19511188770002816</c:v>
                </c:pt>
                <c:pt idx="113">
                  <c:v>0.19398493728047744</c:v>
                </c:pt>
                <c:pt idx="114">
                  <c:v>0.19297670276012066</c:v>
                </c:pt>
                <c:pt idx="115">
                  <c:v>0.19206792149054114</c:v>
                </c:pt>
                <c:pt idx="116">
                  <c:v>0.19118125556504628</c:v>
                </c:pt>
                <c:pt idx="117">
                  <c:v>0.19141124279771182</c:v>
                </c:pt>
                <c:pt idx="118">
                  <c:v>0.19117878035568256</c:v>
                </c:pt>
                <c:pt idx="119">
                  <c:v>0.19026899487513724</c:v>
                </c:pt>
                <c:pt idx="120">
                  <c:v>0.18978680814687116</c:v>
                </c:pt>
                <c:pt idx="121">
                  <c:v>0.18939676321954882</c:v>
                </c:pt>
                <c:pt idx="122">
                  <c:v>0.1885302738945249</c:v>
                </c:pt>
                <c:pt idx="123">
                  <c:v>0.18797104567777739</c:v>
                </c:pt>
                <c:pt idx="124">
                  <c:v>0.1878905246449121</c:v>
                </c:pt>
                <c:pt idx="125">
                  <c:v>0.18764163827654654</c:v>
                </c:pt>
                <c:pt idx="126">
                  <c:v>0.1863368952720556</c:v>
                </c:pt>
                <c:pt idx="127">
                  <c:v>0.18549676591193617</c:v>
                </c:pt>
                <c:pt idx="128">
                  <c:v>0.18522716056047758</c:v>
                </c:pt>
                <c:pt idx="129">
                  <c:v>0.1850666045952376</c:v>
                </c:pt>
                <c:pt idx="130">
                  <c:v>0.18505319989398761</c:v>
                </c:pt>
                <c:pt idx="131">
                  <c:v>0.18497643663760213</c:v>
                </c:pt>
                <c:pt idx="132">
                  <c:v>0.18566047331123103</c:v>
                </c:pt>
                <c:pt idx="133">
                  <c:v>0.1857123807126837</c:v>
                </c:pt>
                <c:pt idx="134">
                  <c:v>0.18625738657649207</c:v>
                </c:pt>
                <c:pt idx="135">
                  <c:v>0.1864608165456442</c:v>
                </c:pt>
                <c:pt idx="136">
                  <c:v>0.1861399259235488</c:v>
                </c:pt>
                <c:pt idx="137">
                  <c:v>0.18519930588401767</c:v>
                </c:pt>
                <c:pt idx="138">
                  <c:v>0.18506777611102701</c:v>
                </c:pt>
                <c:pt idx="139">
                  <c:v>0.18472179432947977</c:v>
                </c:pt>
                <c:pt idx="140">
                  <c:v>0.18480609059750699</c:v>
                </c:pt>
                <c:pt idx="141">
                  <c:v>0.18544943797867056</c:v>
                </c:pt>
                <c:pt idx="142">
                  <c:v>0.18611019301943652</c:v>
                </c:pt>
                <c:pt idx="143">
                  <c:v>0.18651461716113182</c:v>
                </c:pt>
                <c:pt idx="144">
                  <c:v>0.1868629400670884</c:v>
                </c:pt>
                <c:pt idx="145">
                  <c:v>0.18769134836595472</c:v>
                </c:pt>
                <c:pt idx="146">
                  <c:v>0.18744856353653697</c:v>
                </c:pt>
                <c:pt idx="147">
                  <c:v>0.18648524911031297</c:v>
                </c:pt>
                <c:pt idx="148">
                  <c:v>0.1857717510978629</c:v>
                </c:pt>
                <c:pt idx="149">
                  <c:v>0.18505601177543182</c:v>
                </c:pt>
                <c:pt idx="150">
                  <c:v>0.18378161863901393</c:v>
                </c:pt>
                <c:pt idx="151">
                  <c:v>0.18283579471666883</c:v>
                </c:pt>
                <c:pt idx="152">
                  <c:v>0.18239718379946471</c:v>
                </c:pt>
                <c:pt idx="153">
                  <c:v>0.18273705617772823</c:v>
                </c:pt>
                <c:pt idx="154">
                  <c:v>0.18274293539734343</c:v>
                </c:pt>
                <c:pt idx="155">
                  <c:v>0.18199037672730156</c:v>
                </c:pt>
                <c:pt idx="156">
                  <c:v>0.18170222958399687</c:v>
                </c:pt>
                <c:pt idx="157">
                  <c:v>0.18140584925204423</c:v>
                </c:pt>
                <c:pt idx="158">
                  <c:v>0.18092662788339836</c:v>
                </c:pt>
                <c:pt idx="159">
                  <c:v>0.17993698807681649</c:v>
                </c:pt>
                <c:pt idx="160">
                  <c:v>0.17967378432409353</c:v>
                </c:pt>
                <c:pt idx="161">
                  <c:v>0.17921833241751584</c:v>
                </c:pt>
                <c:pt idx="162">
                  <c:v>0.17889650237280738</c:v>
                </c:pt>
                <c:pt idx="163">
                  <c:v>0.17823644780821238</c:v>
                </c:pt>
                <c:pt idx="164">
                  <c:v>0.17763378651912967</c:v>
                </c:pt>
                <c:pt idx="165">
                  <c:v>0.17760471326061505</c:v>
                </c:pt>
                <c:pt idx="166">
                  <c:v>0.17775585227745741</c:v>
                </c:pt>
                <c:pt idx="167">
                  <c:v>0.17788990326587184</c:v>
                </c:pt>
                <c:pt idx="168">
                  <c:v>0.17884137189680463</c:v>
                </c:pt>
                <c:pt idx="169">
                  <c:v>0.17913359902075918</c:v>
                </c:pt>
                <c:pt idx="170">
                  <c:v>0.18090167243302915</c:v>
                </c:pt>
                <c:pt idx="171">
                  <c:v>0.18176130789042108</c:v>
                </c:pt>
                <c:pt idx="172">
                  <c:v>0.18202390130984475</c:v>
                </c:pt>
                <c:pt idx="173">
                  <c:v>0.18164717042163528</c:v>
                </c:pt>
                <c:pt idx="174">
                  <c:v>0.18140563633161</c:v>
                </c:pt>
                <c:pt idx="175">
                  <c:v>0.18112576144046932</c:v>
                </c:pt>
                <c:pt idx="176">
                  <c:v>0.18184607120495616</c:v>
                </c:pt>
                <c:pt idx="177">
                  <c:v>0.18327640246658572</c:v>
                </c:pt>
                <c:pt idx="178">
                  <c:v>0.18419274501285185</c:v>
                </c:pt>
                <c:pt idx="179">
                  <c:v>0.18510374975045882</c:v>
                </c:pt>
                <c:pt idx="180">
                  <c:v>0.18601939739618831</c:v>
                </c:pt>
                <c:pt idx="181">
                  <c:v>0.18695293709162453</c:v>
                </c:pt>
                <c:pt idx="182">
                  <c:v>0.18687552504416982</c:v>
                </c:pt>
                <c:pt idx="183">
                  <c:v>0.18629587696015101</c:v>
                </c:pt>
                <c:pt idx="184">
                  <c:v>0.18567105471654388</c:v>
                </c:pt>
                <c:pt idx="185">
                  <c:v>0.18477956578385887</c:v>
                </c:pt>
                <c:pt idx="186">
                  <c:v>0.18342819069246977</c:v>
                </c:pt>
                <c:pt idx="187">
                  <c:v>0.18191888489697214</c:v>
                </c:pt>
                <c:pt idx="188">
                  <c:v>0.180973962363559</c:v>
                </c:pt>
                <c:pt idx="189">
                  <c:v>0.18045906120963104</c:v>
                </c:pt>
                <c:pt idx="190">
                  <c:v>0.17999161924143203</c:v>
                </c:pt>
                <c:pt idx="191">
                  <c:v>0.17937810896187115</c:v>
                </c:pt>
                <c:pt idx="192">
                  <c:v>0.1796163257554238</c:v>
                </c:pt>
                <c:pt idx="193">
                  <c:v>0.17971774935274473</c:v>
                </c:pt>
                <c:pt idx="194">
                  <c:v>0.17943858090081194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2560"/>
        <c:axId val="44964096"/>
      </c:lineChart>
      <c:dateAx>
        <c:axId val="44962560"/>
        <c:scaling>
          <c:orientation val="minMax"/>
          <c:max val="43101"/>
          <c:min val="36892"/>
        </c:scaling>
        <c:delete val="0"/>
        <c:axPos val="b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96409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44964096"/>
        <c:scaling>
          <c:orientation val="minMax"/>
          <c:max val="0.20500000000000002"/>
          <c:min val="0.16000000000000003"/>
        </c:scaling>
        <c:delete val="0"/>
        <c:axPos val="l"/>
        <c:majorGridlines>
          <c:spPr>
            <a:ln w="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>
                    <a:solidFill>
                      <a:srgbClr val="0033CC"/>
                    </a:solidFill>
                  </a:defRPr>
                </a:pPr>
                <a:r>
                  <a:rPr lang="en-US" sz="1200">
                    <a:solidFill>
                      <a:srgbClr val="0033CC"/>
                    </a:solidFill>
                  </a:rPr>
                  <a:t>Attrition
Rate</a:t>
                </a:r>
              </a:p>
            </c:rich>
          </c:tx>
          <c:layout>
            <c:manualLayout>
              <c:xMode val="edge"/>
              <c:yMode val="edge"/>
              <c:x val="1.411947389257907E-2"/>
              <c:y val="1.7513435820522428E-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44962560"/>
        <c:crosses val="autoZero"/>
        <c:crossBetween val="between"/>
      </c:valAx>
      <c:valAx>
        <c:axId val="44966272"/>
        <c:scaling>
          <c:orientation val="minMax"/>
          <c:max val="10"/>
        </c:scaling>
        <c:delete val="1"/>
        <c:axPos val="r"/>
        <c:numFmt formatCode="General" sourceLinked="1"/>
        <c:majorTickMark val="out"/>
        <c:minorTickMark val="none"/>
        <c:tickLblPos val="nextTo"/>
        <c:crossAx val="44967808"/>
        <c:crosses val="max"/>
        <c:crossBetween val="between"/>
      </c:valAx>
      <c:dateAx>
        <c:axId val="4496780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44966272"/>
        <c:crosses val="autoZero"/>
        <c:auto val="1"/>
        <c:lblOffset val="100"/>
        <c:baseTimeUnit val="months"/>
      </c:date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412202524963705"/>
          <c:y val="0.7717308773903262"/>
          <c:w val="0.18144802709717153"/>
          <c:h val="0.16153871391076116"/>
        </c:manualLayout>
      </c:layout>
      <c:overlay val="0"/>
      <c:spPr>
        <a:solidFill>
          <a:schemeClr val="bg1">
            <a:alpha val="95000"/>
          </a:schemeClr>
        </a:solidFill>
        <a:ln>
          <a:solidFill>
            <a:schemeClr val="bg1">
              <a:lumMod val="85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146047</xdr:colOff>
      <xdr:row>218</xdr:row>
      <xdr:rowOff>63508</xdr:rowOff>
    </xdr:from>
    <xdr:to>
      <xdr:col>38</xdr:col>
      <xdr:colOff>120647</xdr:colOff>
      <xdr:row>264</xdr:row>
      <xdr:rowOff>38108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36</xdr:col>
      <xdr:colOff>482600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213</xdr:row>
      <xdr:rowOff>57148</xdr:rowOff>
    </xdr:from>
    <xdr:to>
      <xdr:col>35</xdr:col>
      <xdr:colOff>393700</xdr:colOff>
      <xdr:row>235</xdr:row>
      <xdr:rowOff>330199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139700</xdr:colOff>
      <xdr:row>13</xdr:row>
      <xdr:rowOff>0</xdr:rowOff>
    </xdr:from>
    <xdr:to>
      <xdr:col>36</xdr:col>
      <xdr:colOff>381000</xdr:colOff>
      <xdr:row>17</xdr:row>
      <xdr:rowOff>63500</xdr:rowOff>
    </xdr:to>
    <xdr:sp macro="" textlink="">
      <xdr:nvSpPr>
        <xdr:cNvPr id="4" name="TextBox 3"/>
        <xdr:cNvSpPr txBox="1"/>
      </xdr:nvSpPr>
      <xdr:spPr>
        <a:xfrm>
          <a:off x="6896100" y="1092200"/>
          <a:ext cx="1079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 Period</a:t>
          </a:r>
        </a:p>
      </xdr:txBody>
    </xdr:sp>
    <xdr:clientData/>
  </xdr:twoCellAnchor>
  <xdr:twoCellAnchor>
    <xdr:from>
      <xdr:col>24</xdr:col>
      <xdr:colOff>12700</xdr:colOff>
      <xdr:row>63</xdr:row>
      <xdr:rowOff>38100</xdr:rowOff>
    </xdr:from>
    <xdr:to>
      <xdr:col>47</xdr:col>
      <xdr:colOff>482600</xdr:colOff>
      <xdr:row>117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25400</xdr:colOff>
      <xdr:row>54</xdr:row>
      <xdr:rowOff>25400</xdr:rowOff>
    </xdr:from>
    <xdr:to>
      <xdr:col>35</xdr:col>
      <xdr:colOff>368300</xdr:colOff>
      <xdr:row>62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10</xdr:row>
      <xdr:rowOff>0</xdr:rowOff>
    </xdr:from>
    <xdr:to>
      <xdr:col>48</xdr:col>
      <xdr:colOff>177800</xdr:colOff>
      <xdr:row>53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0.78341</cdr:x>
      <cdr:y>0.07824</cdr:y>
    </cdr:from>
    <cdr:to>
      <cdr:x>0.97926</cdr:x>
      <cdr:y>0.19804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4318000" y="406400"/>
          <a:ext cx="1079500" cy="62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36</xdr:col>
      <xdr:colOff>508000</xdr:colOff>
      <xdr:row>55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213</xdr:row>
      <xdr:rowOff>57148</xdr:rowOff>
    </xdr:from>
    <xdr:to>
      <xdr:col>35</xdr:col>
      <xdr:colOff>393700</xdr:colOff>
      <xdr:row>235</xdr:row>
      <xdr:rowOff>330199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215900</xdr:colOff>
      <xdr:row>13</xdr:row>
      <xdr:rowOff>12700</xdr:rowOff>
    </xdr:from>
    <xdr:to>
      <xdr:col>36</xdr:col>
      <xdr:colOff>317500</xdr:colOff>
      <xdr:row>17</xdr:row>
      <xdr:rowOff>76200</xdr:rowOff>
    </xdr:to>
    <xdr:sp macro="" textlink="">
      <xdr:nvSpPr>
        <xdr:cNvPr id="4" name="TextBox 3"/>
        <xdr:cNvSpPr txBox="1"/>
      </xdr:nvSpPr>
      <xdr:spPr>
        <a:xfrm>
          <a:off x="11658600" y="1104900"/>
          <a:ext cx="9398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47</xdr:col>
      <xdr:colOff>469900</xdr:colOff>
      <xdr:row>111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114300</xdr:colOff>
      <xdr:row>55</xdr:row>
      <xdr:rowOff>101600</xdr:rowOff>
    </xdr:from>
    <xdr:to>
      <xdr:col>36</xdr:col>
      <xdr:colOff>482600</xdr:colOff>
      <xdr:row>66</xdr:row>
      <xdr:rowOff>63500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10</xdr:row>
      <xdr:rowOff>0</xdr:rowOff>
    </xdr:from>
    <xdr:to>
      <xdr:col>36</xdr:col>
      <xdr:colOff>508000</xdr:colOff>
      <xdr:row>53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213</xdr:row>
      <xdr:rowOff>57148</xdr:rowOff>
    </xdr:from>
    <xdr:to>
      <xdr:col>35</xdr:col>
      <xdr:colOff>393700</xdr:colOff>
      <xdr:row>235</xdr:row>
      <xdr:rowOff>330199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152400</xdr:colOff>
      <xdr:row>13</xdr:row>
      <xdr:rowOff>38100</xdr:rowOff>
    </xdr:from>
    <xdr:to>
      <xdr:col>36</xdr:col>
      <xdr:colOff>254000</xdr:colOff>
      <xdr:row>17</xdr:row>
      <xdr:rowOff>101600</xdr:rowOff>
    </xdr:to>
    <xdr:sp macro="" textlink="">
      <xdr:nvSpPr>
        <xdr:cNvPr id="4" name="TextBox 3"/>
        <xdr:cNvSpPr txBox="1"/>
      </xdr:nvSpPr>
      <xdr:spPr>
        <a:xfrm>
          <a:off x="12458700" y="1130300"/>
          <a:ext cx="9398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24</xdr:col>
      <xdr:colOff>25400</xdr:colOff>
      <xdr:row>68</xdr:row>
      <xdr:rowOff>25400</xdr:rowOff>
    </xdr:from>
    <xdr:to>
      <xdr:col>47</xdr:col>
      <xdr:colOff>508000</xdr:colOff>
      <xdr:row>123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152400</xdr:colOff>
      <xdr:row>56</xdr:row>
      <xdr:rowOff>38100</xdr:rowOff>
    </xdr:from>
    <xdr:to>
      <xdr:col>36</xdr:col>
      <xdr:colOff>520700</xdr:colOff>
      <xdr:row>67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0</xdr:colOff>
      <xdr:row>10</xdr:row>
      <xdr:rowOff>0</xdr:rowOff>
    </xdr:from>
    <xdr:to>
      <xdr:col>48</xdr:col>
      <xdr:colOff>203200</xdr:colOff>
      <xdr:row>53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0.7867</cdr:x>
      <cdr:y>0.07579</cdr:y>
    </cdr:from>
    <cdr:to>
      <cdr:x>0.95642</cdr:x>
      <cdr:y>0.1956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4356100" y="393700"/>
          <a:ext cx="939800" cy="622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18</xdr:col>
      <xdr:colOff>508000</xdr:colOff>
      <xdr:row>114</xdr:row>
      <xdr:rowOff>101600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66</xdr:row>
      <xdr:rowOff>114300</xdr:rowOff>
    </xdr:from>
    <xdr:to>
      <xdr:col>17</xdr:col>
      <xdr:colOff>431800</xdr:colOff>
      <xdr:row>70</xdr:row>
      <xdr:rowOff>115093</xdr:rowOff>
    </xdr:to>
    <xdr:sp macro="" textlink="">
      <xdr:nvSpPr>
        <xdr:cNvPr id="4" name="TextBox 3"/>
        <xdr:cNvSpPr txBox="1"/>
      </xdr:nvSpPr>
      <xdr:spPr>
        <a:xfrm>
          <a:off x="7226300" y="9131300"/>
          <a:ext cx="1841500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</xdr:col>
      <xdr:colOff>0</xdr:colOff>
      <xdr:row>181</xdr:row>
      <xdr:rowOff>0</xdr:rowOff>
    </xdr:from>
    <xdr:to>
      <xdr:col>18</xdr:col>
      <xdr:colOff>508000</xdr:colOff>
      <xdr:row>234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177800</xdr:colOff>
      <xdr:row>186</xdr:row>
      <xdr:rowOff>114300</xdr:rowOff>
    </xdr:from>
    <xdr:to>
      <xdr:col>17</xdr:col>
      <xdr:colOff>431800</xdr:colOff>
      <xdr:row>190</xdr:row>
      <xdr:rowOff>115093</xdr:rowOff>
    </xdr:to>
    <xdr:sp macro="" textlink="">
      <xdr:nvSpPr>
        <xdr:cNvPr id="6" name="TextBox 5"/>
        <xdr:cNvSpPr txBox="1"/>
      </xdr:nvSpPr>
      <xdr:spPr>
        <a:xfrm>
          <a:off x="7213600" y="25692100"/>
          <a:ext cx="1854200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</xdr:col>
      <xdr:colOff>0</xdr:colOff>
      <xdr:row>241</xdr:row>
      <xdr:rowOff>0</xdr:rowOff>
    </xdr:from>
    <xdr:to>
      <xdr:col>18</xdr:col>
      <xdr:colOff>508000</xdr:colOff>
      <xdr:row>294</xdr:row>
      <xdr:rowOff>101600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355600</xdr:colOff>
      <xdr:row>247</xdr:row>
      <xdr:rowOff>0</xdr:rowOff>
    </xdr:from>
    <xdr:to>
      <xdr:col>17</xdr:col>
      <xdr:colOff>406400</xdr:colOff>
      <xdr:row>251</xdr:row>
      <xdr:rowOff>793</xdr:rowOff>
    </xdr:to>
    <xdr:sp macro="" textlink="">
      <xdr:nvSpPr>
        <xdr:cNvPr id="13" name="TextBox 12"/>
        <xdr:cNvSpPr txBox="1"/>
      </xdr:nvSpPr>
      <xdr:spPr>
        <a:xfrm>
          <a:off x="7924800" y="25819100"/>
          <a:ext cx="1117600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18</xdr:col>
      <xdr:colOff>508000</xdr:colOff>
      <xdr:row>174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25400</xdr:colOff>
      <xdr:row>127</xdr:row>
      <xdr:rowOff>0</xdr:rowOff>
    </xdr:from>
    <xdr:to>
      <xdr:col>17</xdr:col>
      <xdr:colOff>76200</xdr:colOff>
      <xdr:row>131</xdr:row>
      <xdr:rowOff>793</xdr:rowOff>
    </xdr:to>
    <xdr:sp macro="" textlink="">
      <xdr:nvSpPr>
        <xdr:cNvPr id="15" name="TextBox 14"/>
        <xdr:cNvSpPr txBox="1"/>
      </xdr:nvSpPr>
      <xdr:spPr>
        <a:xfrm>
          <a:off x="7594600" y="17437100"/>
          <a:ext cx="1117600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18</xdr:col>
      <xdr:colOff>508000</xdr:colOff>
      <xdr:row>54</xdr:row>
      <xdr:rowOff>101600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301</xdr:row>
      <xdr:rowOff>0</xdr:rowOff>
    </xdr:from>
    <xdr:to>
      <xdr:col>18</xdr:col>
      <xdr:colOff>508000</xdr:colOff>
      <xdr:row>354</xdr:row>
      <xdr:rowOff>101600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444500</xdr:colOff>
      <xdr:row>307</xdr:row>
      <xdr:rowOff>0</xdr:rowOff>
    </xdr:from>
    <xdr:to>
      <xdr:col>17</xdr:col>
      <xdr:colOff>165100</xdr:colOff>
      <xdr:row>311</xdr:row>
      <xdr:rowOff>793</xdr:rowOff>
    </xdr:to>
    <xdr:sp macro="" textlink="">
      <xdr:nvSpPr>
        <xdr:cNvPr id="18" name="TextBox 17"/>
        <xdr:cNvSpPr txBox="1"/>
      </xdr:nvSpPr>
      <xdr:spPr>
        <a:xfrm>
          <a:off x="7480300" y="42278300"/>
          <a:ext cx="1320800" cy="559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  <xdr:twoCellAnchor>
    <xdr:from>
      <xdr:col>1</xdr:col>
      <xdr:colOff>0</xdr:colOff>
      <xdr:row>361</xdr:row>
      <xdr:rowOff>0</xdr:rowOff>
    </xdr:from>
    <xdr:to>
      <xdr:col>18</xdr:col>
      <xdr:colOff>508000</xdr:colOff>
      <xdr:row>414</xdr:row>
      <xdr:rowOff>101600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508000</xdr:colOff>
      <xdr:row>8</xdr:row>
      <xdr:rowOff>0</xdr:rowOff>
    </xdr:from>
    <xdr:to>
      <xdr:col>22</xdr:col>
      <xdr:colOff>508000</xdr:colOff>
      <xdr:row>12</xdr:row>
      <xdr:rowOff>63500</xdr:rowOff>
    </xdr:to>
    <xdr:sp macro="" textlink="">
      <xdr:nvSpPr>
        <xdr:cNvPr id="20" name="TextBox 19"/>
        <xdr:cNvSpPr txBox="1"/>
      </xdr:nvSpPr>
      <xdr:spPr>
        <a:xfrm>
          <a:off x="10210800" y="1016000"/>
          <a:ext cx="16002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  <a:p>
          <a:pPr algn="ctr"/>
          <a:r>
            <a:rPr lang="en-US" sz="16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0"/>
  <sheetViews>
    <sheetView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D261" sqref="D261:D280"/>
    </sheetView>
  </sheetViews>
  <sheetFormatPr defaultRowHeight="11.25" x14ac:dyDescent="0.2"/>
  <cols>
    <col min="1" max="1" width="7.83203125" style="1" customWidth="1"/>
    <col min="2" max="2" width="9.33203125" style="1"/>
    <col min="3" max="3" width="11.83203125" style="1" customWidth="1"/>
    <col min="4" max="6" width="9.33203125" style="1"/>
    <col min="7" max="7" width="1.83203125" style="1" customWidth="1"/>
    <col min="8" max="8" width="9.33203125" style="1"/>
    <col min="9" max="9" width="6.83203125" style="1" customWidth="1"/>
    <col min="10" max="16384" width="9.33203125" style="1"/>
  </cols>
  <sheetData>
    <row r="1" spans="1:16" ht="18" x14ac:dyDescent="0.25">
      <c r="A1" s="4" t="s">
        <v>0</v>
      </c>
    </row>
    <row r="2" spans="1:16" x14ac:dyDescent="0.2">
      <c r="E2" s="1">
        <v>1</v>
      </c>
    </row>
    <row r="3" spans="1:16" hidden="1" x14ac:dyDescent="0.2"/>
    <row r="4" spans="1:16" hidden="1" x14ac:dyDescent="0.2"/>
    <row r="5" spans="1:16" hidden="1" x14ac:dyDescent="0.2"/>
    <row r="6" spans="1:16" hidden="1" x14ac:dyDescent="0.2"/>
    <row r="8" spans="1:16" x14ac:dyDescent="0.2">
      <c r="C8" s="11" t="s">
        <v>5</v>
      </c>
      <c r="D8" s="12">
        <f>AVERAGE(D11:D202)</f>
        <v>29.928477844791654</v>
      </c>
      <c r="H8" s="1">
        <v>9999999</v>
      </c>
    </row>
    <row r="9" spans="1:16" x14ac:dyDescent="0.2">
      <c r="C9" s="5">
        <v>1805500</v>
      </c>
      <c r="E9" s="134" t="s">
        <v>4</v>
      </c>
      <c r="F9" s="135"/>
      <c r="J9" s="136" t="s">
        <v>32</v>
      </c>
      <c r="K9" s="137"/>
      <c r="L9" s="137"/>
      <c r="M9" s="137"/>
      <c r="N9" s="138"/>
    </row>
    <row r="10" spans="1:16" ht="22.5" x14ac:dyDescent="0.2">
      <c r="B10" s="7" t="s">
        <v>1</v>
      </c>
      <c r="C10" s="7" t="s">
        <v>2</v>
      </c>
      <c r="D10" s="8" t="s">
        <v>3</v>
      </c>
      <c r="E10" s="7" t="s">
        <v>1</v>
      </c>
      <c r="F10" s="7" t="s">
        <v>2</v>
      </c>
      <c r="H10" s="8" t="s">
        <v>7</v>
      </c>
      <c r="J10" s="8" t="s">
        <v>33</v>
      </c>
      <c r="K10" s="8" t="s">
        <v>34</v>
      </c>
      <c r="L10" s="8" t="s">
        <v>121</v>
      </c>
      <c r="M10" s="8" t="s">
        <v>128</v>
      </c>
      <c r="N10" s="8" t="s">
        <v>133</v>
      </c>
    </row>
    <row r="11" spans="1:16" x14ac:dyDescent="0.2">
      <c r="A11" s="2">
        <v>36892</v>
      </c>
      <c r="B11" s="5">
        <v>25222</v>
      </c>
      <c r="C11" s="5">
        <v>1800000</v>
      </c>
      <c r="D11" s="9">
        <v>30.207653999999998</v>
      </c>
      <c r="E11" s="14">
        <f>D11/D$8</f>
        <v>1.0093281107263838</v>
      </c>
      <c r="F11" s="14">
        <f>E11</f>
        <v>1.0093281107263838</v>
      </c>
      <c r="J11" s="22">
        <v>0.84</v>
      </c>
      <c r="K11" s="22">
        <v>0.84222521521414129</v>
      </c>
      <c r="L11" s="22">
        <v>1</v>
      </c>
      <c r="M11" s="83">
        <v>1.0640378926785252</v>
      </c>
      <c r="N11" s="83">
        <v>1.050178644595479</v>
      </c>
      <c r="P11" s="1">
        <v>0.99</v>
      </c>
    </row>
    <row r="12" spans="1:16" x14ac:dyDescent="0.2">
      <c r="A12" s="2">
        <v>36923</v>
      </c>
      <c r="B12" s="5">
        <v>24343</v>
      </c>
      <c r="C12" s="5">
        <v>1796416</v>
      </c>
      <c r="D12" s="9">
        <v>27.628298600000001</v>
      </c>
      <c r="E12" s="14">
        <f t="shared" ref="E12:E75" si="0">D12/D$8</f>
        <v>0.92314412858815187</v>
      </c>
      <c r="F12" s="14">
        <f t="shared" ref="F12:F75" si="1">E12</f>
        <v>0.92314412858815187</v>
      </c>
      <c r="J12" s="22">
        <v>0.88</v>
      </c>
      <c r="K12" s="22">
        <v>0.88432880479802423</v>
      </c>
      <c r="L12" s="22">
        <v>1</v>
      </c>
      <c r="M12" s="83">
        <v>1.0614460265295658</v>
      </c>
      <c r="N12" s="83">
        <v>1.0460735031613095</v>
      </c>
      <c r="P12" s="1">
        <v>0.99</v>
      </c>
    </row>
    <row r="13" spans="1:16" x14ac:dyDescent="0.2">
      <c r="A13" s="2">
        <v>36951</v>
      </c>
      <c r="B13" s="5">
        <v>29265</v>
      </c>
      <c r="C13" s="5">
        <v>1793781</v>
      </c>
      <c r="D13" s="9">
        <v>31.298109999999998</v>
      </c>
      <c r="E13" s="14">
        <f t="shared" si="0"/>
        <v>1.0457635086659343</v>
      </c>
      <c r="F13" s="14">
        <f t="shared" si="1"/>
        <v>1.0457635086659343</v>
      </c>
      <c r="J13" s="22">
        <v>0.94</v>
      </c>
      <c r="K13" s="22">
        <v>0.94267125416271147</v>
      </c>
      <c r="L13" s="22">
        <v>1</v>
      </c>
      <c r="M13" s="83">
        <v>1.0610964637018976</v>
      </c>
      <c r="N13" s="83">
        <v>1.0510947108949782</v>
      </c>
      <c r="P13" s="1">
        <v>0.99</v>
      </c>
    </row>
    <row r="14" spans="1:16" x14ac:dyDescent="0.2">
      <c r="A14" s="2">
        <v>36982</v>
      </c>
      <c r="B14" s="5">
        <v>32527</v>
      </c>
      <c r="C14" s="5">
        <v>1796477</v>
      </c>
      <c r="D14" s="9">
        <v>30.014624500000004</v>
      </c>
      <c r="E14" s="14">
        <f t="shared" si="0"/>
        <v>1.0028784175277843</v>
      </c>
      <c r="F14" s="14">
        <f t="shared" si="1"/>
        <v>1.0028784175277843</v>
      </c>
      <c r="J14" s="22">
        <v>1.08</v>
      </c>
      <c r="K14" s="22">
        <v>1.0847256097134981</v>
      </c>
      <c r="L14" s="22">
        <v>1</v>
      </c>
      <c r="M14" s="83">
        <v>1.0182207657395119</v>
      </c>
      <c r="N14" s="83">
        <v>1.0181505781365485</v>
      </c>
      <c r="P14" s="1">
        <v>1</v>
      </c>
    </row>
    <row r="15" spans="1:16" x14ac:dyDescent="0.2">
      <c r="A15" s="2">
        <v>37012</v>
      </c>
      <c r="B15" s="5">
        <v>34018</v>
      </c>
      <c r="C15" s="5">
        <v>1800504</v>
      </c>
      <c r="D15" s="9">
        <v>30.394067499999998</v>
      </c>
      <c r="E15" s="14">
        <f t="shared" si="0"/>
        <v>1.0155567435678781</v>
      </c>
      <c r="F15" s="14">
        <f t="shared" si="1"/>
        <v>1.0155567435678781</v>
      </c>
      <c r="J15" s="22">
        <v>1.1200000000000001</v>
      </c>
      <c r="K15" s="22">
        <v>1.1220326870554826</v>
      </c>
      <c r="L15" s="22">
        <v>1</v>
      </c>
      <c r="M15" s="83">
        <v>1.0153534458706819</v>
      </c>
      <c r="N15" s="83">
        <v>1.0211846089916554</v>
      </c>
      <c r="P15" s="1">
        <v>1</v>
      </c>
    </row>
    <row r="16" spans="1:16" x14ac:dyDescent="0.2">
      <c r="A16" s="2">
        <v>37043</v>
      </c>
      <c r="B16" s="5">
        <v>35191</v>
      </c>
      <c r="C16" s="5">
        <v>1807869</v>
      </c>
      <c r="D16" s="9">
        <v>30.247410000000009</v>
      </c>
      <c r="E16" s="14">
        <f t="shared" si="0"/>
        <v>1.0106564776485569</v>
      </c>
      <c r="F16" s="14">
        <f t="shared" si="1"/>
        <v>1.0106564776485569</v>
      </c>
      <c r="J16" s="22">
        <v>1.1599999999999999</v>
      </c>
      <c r="K16" s="22">
        <v>1.1608163743860633</v>
      </c>
      <c r="L16" s="22">
        <v>1</v>
      </c>
      <c r="M16" s="83">
        <v>0.93698194478176766</v>
      </c>
      <c r="N16" s="83">
        <v>0.94700775525644054</v>
      </c>
      <c r="P16" s="1">
        <v>1.01</v>
      </c>
    </row>
    <row r="17" spans="1:16" x14ac:dyDescent="0.2">
      <c r="A17" s="2">
        <v>37073</v>
      </c>
      <c r="B17" s="5">
        <v>34587</v>
      </c>
      <c r="C17" s="5">
        <v>1815443</v>
      </c>
      <c r="D17" s="9">
        <v>29.85701499999999</v>
      </c>
      <c r="E17" s="14">
        <f t="shared" si="0"/>
        <v>0.99761221251671173</v>
      </c>
      <c r="F17" s="14">
        <f t="shared" si="1"/>
        <v>0.99761221251671173</v>
      </c>
      <c r="J17" s="22">
        <v>1.1599999999999999</v>
      </c>
      <c r="K17" s="22">
        <v>1.1571272105409649</v>
      </c>
      <c r="L17" s="22">
        <v>1</v>
      </c>
      <c r="M17" s="83">
        <v>0.9145269668889856</v>
      </c>
      <c r="N17" s="83">
        <v>0.92918259040413531</v>
      </c>
      <c r="P17" s="1">
        <v>1.02</v>
      </c>
    </row>
    <row r="18" spans="1:16" x14ac:dyDescent="0.2">
      <c r="A18" s="2">
        <v>37104</v>
      </c>
      <c r="B18" s="5">
        <v>35667</v>
      </c>
      <c r="C18" s="5">
        <v>1822146</v>
      </c>
      <c r="D18" s="9">
        <v>31.310833999999996</v>
      </c>
      <c r="E18" s="14">
        <f t="shared" si="0"/>
        <v>1.0461886555800535</v>
      </c>
      <c r="F18" s="14">
        <f t="shared" si="1"/>
        <v>1.0461886555800535</v>
      </c>
      <c r="J18" s="22">
        <v>1.1399999999999999</v>
      </c>
      <c r="K18" s="22">
        <v>1.1367282212946797</v>
      </c>
      <c r="L18" s="22">
        <v>1</v>
      </c>
      <c r="M18" s="83">
        <v>0.92843078718831584</v>
      </c>
      <c r="N18" s="83">
        <v>0.94632197479848124</v>
      </c>
      <c r="P18" s="1">
        <v>1.02</v>
      </c>
    </row>
    <row r="19" spans="1:16" x14ac:dyDescent="0.2">
      <c r="A19" s="2">
        <v>37135</v>
      </c>
      <c r="B19" s="5">
        <v>28583</v>
      </c>
      <c r="C19" s="5">
        <v>1824265</v>
      </c>
      <c r="D19" s="9">
        <v>28.6165175</v>
      </c>
      <c r="E19" s="14">
        <f t="shared" si="0"/>
        <v>0.95616347909187205</v>
      </c>
      <c r="F19" s="14">
        <f t="shared" si="1"/>
        <v>0.95616347909187205</v>
      </c>
      <c r="J19" s="22">
        <v>1</v>
      </c>
      <c r="K19" s="22">
        <v>0.9973677297977156</v>
      </c>
      <c r="L19" s="22">
        <v>1</v>
      </c>
      <c r="M19" s="83">
        <v>0.94971354705726874</v>
      </c>
      <c r="N19" s="83">
        <v>0.95655921502921648</v>
      </c>
      <c r="P19" s="1">
        <v>1</v>
      </c>
    </row>
    <row r="20" spans="1:16" x14ac:dyDescent="0.2">
      <c r="A20" s="2">
        <v>37165</v>
      </c>
      <c r="B20" s="5">
        <v>25490</v>
      </c>
      <c r="C20" s="5">
        <v>1820560</v>
      </c>
      <c r="D20" s="9">
        <v>31.106919999999995</v>
      </c>
      <c r="E20" s="14">
        <f t="shared" si="0"/>
        <v>1.0393752786666837</v>
      </c>
      <c r="F20" s="14">
        <f t="shared" si="1"/>
        <v>1.0393752786666837</v>
      </c>
      <c r="J20" s="22">
        <v>0.82</v>
      </c>
      <c r="K20" s="22">
        <v>0.81777018222750719</v>
      </c>
      <c r="L20" s="22">
        <v>1</v>
      </c>
      <c r="M20" s="83">
        <v>0.98882875967055073</v>
      </c>
      <c r="N20" s="83">
        <v>0.97959194814704309</v>
      </c>
      <c r="P20" s="1">
        <v>0.99</v>
      </c>
    </row>
    <row r="21" spans="1:16" x14ac:dyDescent="0.2">
      <c r="A21" s="2">
        <v>37196</v>
      </c>
      <c r="B21" s="5">
        <v>26342</v>
      </c>
      <c r="C21" s="5">
        <v>1816942</v>
      </c>
      <c r="D21" s="9">
        <v>30.024437749999997</v>
      </c>
      <c r="E21" s="14">
        <f t="shared" si="0"/>
        <v>1.0032063075745445</v>
      </c>
      <c r="F21" s="14">
        <f t="shared" si="1"/>
        <v>1.0032063075745445</v>
      </c>
      <c r="J21" s="22">
        <v>0.88</v>
      </c>
      <c r="K21" s="22">
        <v>0.87647410234346035</v>
      </c>
      <c r="L21" s="22">
        <v>1</v>
      </c>
      <c r="M21" s="83">
        <v>1.0243246402286739</v>
      </c>
      <c r="N21" s="83">
        <v>1.0177080553360278</v>
      </c>
      <c r="P21" s="1">
        <v>1</v>
      </c>
    </row>
    <row r="22" spans="1:16" x14ac:dyDescent="0.2">
      <c r="A22" s="2">
        <v>37226</v>
      </c>
      <c r="B22" s="5">
        <v>29614</v>
      </c>
      <c r="C22" s="5">
        <v>1815948</v>
      </c>
      <c r="D22" s="9">
        <v>30.152947999999991</v>
      </c>
      <c r="E22" s="14">
        <f t="shared" si="0"/>
        <v>1.0075002195692155</v>
      </c>
      <c r="F22" s="14">
        <f t="shared" si="1"/>
        <v>1.0075002195692155</v>
      </c>
      <c r="J22" s="22">
        <v>0.98</v>
      </c>
      <c r="K22" s="22">
        <v>0.97773260846575172</v>
      </c>
      <c r="L22" s="22">
        <v>1</v>
      </c>
      <c r="M22" s="83">
        <v>1.0370387596642554</v>
      </c>
      <c r="N22" s="83">
        <v>1.0369464152486854</v>
      </c>
      <c r="P22" s="1">
        <v>1</v>
      </c>
    </row>
    <row r="23" spans="1:16" x14ac:dyDescent="0.2">
      <c r="A23" s="2">
        <v>37257</v>
      </c>
      <c r="B23" s="5">
        <v>25276</v>
      </c>
      <c r="C23" s="5">
        <v>1810448</v>
      </c>
      <c r="D23" s="9">
        <v>30.191613000000004</v>
      </c>
      <c r="E23" s="14">
        <f t="shared" si="0"/>
        <v>1.0087921329167813</v>
      </c>
      <c r="F23" s="14">
        <f t="shared" si="1"/>
        <v>1.0087921329167813</v>
      </c>
    </row>
    <row r="24" spans="1:16" x14ac:dyDescent="0.2">
      <c r="A24" s="2">
        <v>37288</v>
      </c>
      <c r="B24" s="5">
        <v>24328</v>
      </c>
      <c r="C24" s="5">
        <v>1806833</v>
      </c>
      <c r="D24" s="9">
        <v>27.631510600000006</v>
      </c>
      <c r="E24" s="14">
        <f t="shared" si="0"/>
        <v>0.9232514511194434</v>
      </c>
      <c r="F24" s="14">
        <f t="shared" si="1"/>
        <v>0.9232514511194434</v>
      </c>
    </row>
    <row r="25" spans="1:16" x14ac:dyDescent="0.2">
      <c r="A25" s="2">
        <v>37316</v>
      </c>
      <c r="B25" s="5">
        <v>29181</v>
      </c>
      <c r="C25" s="5">
        <v>1805281</v>
      </c>
      <c r="D25" s="9">
        <v>31.017720000000008</v>
      </c>
      <c r="E25" s="14">
        <f t="shared" si="0"/>
        <v>1.0363948397528646</v>
      </c>
      <c r="F25" s="14">
        <f t="shared" si="1"/>
        <v>1.0363948397528646</v>
      </c>
    </row>
    <row r="26" spans="1:16" x14ac:dyDescent="0.2">
      <c r="A26" s="2">
        <v>37347</v>
      </c>
      <c r="B26" s="5">
        <v>29405</v>
      </c>
      <c r="C26" s="5">
        <v>1805979</v>
      </c>
      <c r="D26" s="9">
        <v>30.219660000000001</v>
      </c>
      <c r="E26" s="14">
        <f t="shared" si="0"/>
        <v>1.0097292671120266</v>
      </c>
      <c r="F26" s="14">
        <f t="shared" si="1"/>
        <v>1.0097292671120266</v>
      </c>
    </row>
    <row r="27" spans="1:16" x14ac:dyDescent="0.2">
      <c r="A27" s="2">
        <v>37377</v>
      </c>
      <c r="B27" s="5">
        <v>31251</v>
      </c>
      <c r="C27" s="5">
        <v>1807821</v>
      </c>
      <c r="D27" s="9">
        <v>30.9485715</v>
      </c>
      <c r="E27" s="14">
        <f t="shared" si="0"/>
        <v>1.0340843814542966</v>
      </c>
      <c r="F27" s="14">
        <f t="shared" si="1"/>
        <v>1.0340843814542966</v>
      </c>
    </row>
    <row r="28" spans="1:16" x14ac:dyDescent="0.2">
      <c r="A28" s="2">
        <v>37408</v>
      </c>
      <c r="B28" s="5">
        <v>30893</v>
      </c>
      <c r="C28" s="5">
        <v>1812918</v>
      </c>
      <c r="D28" s="9">
        <v>29.316145000000002</v>
      </c>
      <c r="E28" s="14">
        <f t="shared" si="0"/>
        <v>0.97954012736741258</v>
      </c>
      <c r="F28" s="14">
        <f t="shared" si="1"/>
        <v>0.97954012736741258</v>
      </c>
    </row>
    <row r="29" spans="1:16" x14ac:dyDescent="0.2">
      <c r="A29" s="2">
        <v>37438</v>
      </c>
      <c r="B29" s="5">
        <v>31243</v>
      </c>
      <c r="C29" s="5">
        <v>1818330</v>
      </c>
      <c r="D29" s="9">
        <v>29.478930999999992</v>
      </c>
      <c r="E29" s="14">
        <f t="shared" si="0"/>
        <v>0.98497929473316348</v>
      </c>
      <c r="F29" s="14">
        <f t="shared" si="1"/>
        <v>0.98497929473316348</v>
      </c>
    </row>
    <row r="30" spans="1:16" x14ac:dyDescent="0.2">
      <c r="A30" s="2">
        <v>37469</v>
      </c>
      <c r="B30" s="5">
        <v>32407</v>
      </c>
      <c r="C30" s="5">
        <v>1823076</v>
      </c>
      <c r="D30" s="9">
        <v>31.066498999999997</v>
      </c>
      <c r="E30" s="14">
        <f t="shared" si="0"/>
        <v>1.0380246921046266</v>
      </c>
      <c r="F30" s="14">
        <f t="shared" si="1"/>
        <v>1.0380246921046266</v>
      </c>
    </row>
    <row r="31" spans="1:16" x14ac:dyDescent="0.2">
      <c r="A31" s="2">
        <v>37500</v>
      </c>
      <c r="B31" s="5">
        <v>26929</v>
      </c>
      <c r="C31" s="5">
        <v>1823165</v>
      </c>
      <c r="D31" s="9">
        <v>29.208677000000002</v>
      </c>
      <c r="E31" s="14">
        <f t="shared" si="0"/>
        <v>0.97594929991012169</v>
      </c>
      <c r="F31" s="14">
        <f t="shared" si="1"/>
        <v>0.97594929991012169</v>
      </c>
    </row>
    <row r="32" spans="1:16" x14ac:dyDescent="0.2">
      <c r="A32" s="2">
        <v>37530</v>
      </c>
      <c r="B32" s="5">
        <v>23447</v>
      </c>
      <c r="C32" s="5">
        <v>1817826</v>
      </c>
      <c r="D32" s="9">
        <v>30.91742</v>
      </c>
      <c r="E32" s="14">
        <f t="shared" si="0"/>
        <v>1.0330435166244329</v>
      </c>
      <c r="F32" s="14">
        <f t="shared" si="1"/>
        <v>1.0330435166244329</v>
      </c>
    </row>
    <row r="33" spans="1:6" x14ac:dyDescent="0.2">
      <c r="A33" s="2">
        <v>37561</v>
      </c>
      <c r="B33" s="5">
        <v>24208</v>
      </c>
      <c r="C33" s="5">
        <v>1813438</v>
      </c>
      <c r="D33" s="9">
        <v>29.481847250000008</v>
      </c>
      <c r="E33" s="14">
        <f t="shared" si="0"/>
        <v>0.98507673537198048</v>
      </c>
      <c r="F33" s="14">
        <f t="shared" si="1"/>
        <v>0.98507673537198048</v>
      </c>
    </row>
    <row r="34" spans="1:6" x14ac:dyDescent="0.2">
      <c r="A34" s="2">
        <v>37591</v>
      </c>
      <c r="B34" s="5">
        <v>27255</v>
      </c>
      <c r="C34" s="5">
        <v>1810763</v>
      </c>
      <c r="D34" s="9">
        <v>29.791517999999989</v>
      </c>
      <c r="E34" s="14">
        <f t="shared" si="0"/>
        <v>0.99542376175955438</v>
      </c>
      <c r="F34" s="14">
        <f t="shared" si="1"/>
        <v>0.99542376175955438</v>
      </c>
    </row>
    <row r="35" spans="1:6" x14ac:dyDescent="0.2">
      <c r="A35" s="2">
        <v>37622</v>
      </c>
      <c r="B35" s="6">
        <v>23493</v>
      </c>
      <c r="C35" s="6">
        <v>1804578</v>
      </c>
      <c r="D35" s="9">
        <v>29.838026999999993</v>
      </c>
      <c r="E35" s="14">
        <f t="shared" si="0"/>
        <v>0.99697776661877902</v>
      </c>
      <c r="F35" s="14">
        <f t="shared" si="1"/>
        <v>0.99697776661877902</v>
      </c>
    </row>
    <row r="36" spans="1:6" x14ac:dyDescent="0.2">
      <c r="A36" s="2">
        <v>37653</v>
      </c>
      <c r="B36" s="5">
        <v>22432</v>
      </c>
      <c r="C36" s="5">
        <v>1799046</v>
      </c>
      <c r="D36" s="9">
        <v>27.644880799999999</v>
      </c>
      <c r="E36" s="14">
        <f t="shared" si="0"/>
        <v>0.92369818950919147</v>
      </c>
      <c r="F36" s="14">
        <f t="shared" si="1"/>
        <v>0.92369818950919147</v>
      </c>
    </row>
    <row r="37" spans="1:6" x14ac:dyDescent="0.2">
      <c r="A37" s="2">
        <v>37681</v>
      </c>
      <c r="B37" s="5">
        <v>26395</v>
      </c>
      <c r="C37" s="5">
        <v>1794876</v>
      </c>
      <c r="D37" s="9">
        <v>30.563409999999998</v>
      </c>
      <c r="E37" s="14">
        <f t="shared" si="0"/>
        <v>1.0212149832176927</v>
      </c>
      <c r="F37" s="14">
        <f t="shared" si="1"/>
        <v>1.0212149832176927</v>
      </c>
    </row>
    <row r="38" spans="1:6" x14ac:dyDescent="0.2">
      <c r="A38" s="2">
        <v>37712</v>
      </c>
      <c r="B38" s="5">
        <v>29818</v>
      </c>
      <c r="C38" s="5">
        <v>1794833</v>
      </c>
      <c r="D38" s="9">
        <v>30.042281500000001</v>
      </c>
      <c r="E38" s="14">
        <f t="shared" si="0"/>
        <v>1.0038025206560297</v>
      </c>
      <c r="F38" s="14">
        <f t="shared" si="1"/>
        <v>1.0038025206560297</v>
      </c>
    </row>
    <row r="39" spans="1:6" x14ac:dyDescent="0.2">
      <c r="A39" s="2">
        <v>37742</v>
      </c>
      <c r="B39" s="5">
        <v>31888</v>
      </c>
      <c r="C39" s="5">
        <v>1796076</v>
      </c>
      <c r="D39" s="9">
        <v>30.780759000000007</v>
      </c>
      <c r="E39" s="14">
        <f t="shared" si="0"/>
        <v>1.0284772636827126</v>
      </c>
      <c r="F39" s="14">
        <f t="shared" si="1"/>
        <v>1.0284772636827126</v>
      </c>
    </row>
    <row r="40" spans="1:6" x14ac:dyDescent="0.2">
      <c r="A40" s="2">
        <v>37773</v>
      </c>
      <c r="B40" s="5">
        <v>34613</v>
      </c>
      <c r="C40" s="5">
        <v>1803173</v>
      </c>
      <c r="D40" s="9">
        <v>29.836430000000007</v>
      </c>
      <c r="E40" s="14">
        <f t="shared" si="0"/>
        <v>0.99692440607006461</v>
      </c>
      <c r="F40" s="14">
        <f t="shared" si="1"/>
        <v>0.99692440607006461</v>
      </c>
    </row>
    <row r="41" spans="1:6" x14ac:dyDescent="0.2">
      <c r="A41" s="2">
        <v>37803</v>
      </c>
      <c r="B41" s="5">
        <v>34363</v>
      </c>
      <c r="C41" s="5">
        <v>1810379</v>
      </c>
      <c r="D41" s="9">
        <v>29.558900000000001</v>
      </c>
      <c r="E41" s="14">
        <f t="shared" si="0"/>
        <v>0.98765129831499365</v>
      </c>
      <c r="F41" s="14">
        <f t="shared" si="1"/>
        <v>0.98765129831499365</v>
      </c>
    </row>
    <row r="42" spans="1:6" x14ac:dyDescent="0.2">
      <c r="A42" s="2">
        <v>37834</v>
      </c>
      <c r="B42" s="5">
        <v>35289</v>
      </c>
      <c r="C42" s="5">
        <v>1817902</v>
      </c>
      <c r="D42" s="9">
        <v>30.831110000000006</v>
      </c>
      <c r="E42" s="14">
        <f t="shared" si="0"/>
        <v>1.030159641258382</v>
      </c>
      <c r="F42" s="14">
        <f t="shared" si="1"/>
        <v>1.030159641258382</v>
      </c>
    </row>
    <row r="43" spans="1:6" x14ac:dyDescent="0.2">
      <c r="A43" s="2">
        <v>37865</v>
      </c>
      <c r="B43" s="5">
        <v>29618</v>
      </c>
      <c r="C43" s="5">
        <v>1820137</v>
      </c>
      <c r="D43" s="9">
        <v>29.380028000000003</v>
      </c>
      <c r="E43" s="14">
        <f t="shared" si="0"/>
        <v>0.98167464955498573</v>
      </c>
      <c r="F43" s="14">
        <f t="shared" si="1"/>
        <v>0.98167464955498573</v>
      </c>
    </row>
    <row r="44" spans="1:6" x14ac:dyDescent="0.2">
      <c r="A44" s="2">
        <v>37895</v>
      </c>
      <c r="B44" s="5">
        <v>26589</v>
      </c>
      <c r="C44" s="5">
        <v>1816389</v>
      </c>
      <c r="D44" s="9">
        <v>31.467269999999996</v>
      </c>
      <c r="E44" s="14">
        <f t="shared" si="0"/>
        <v>1.0514156504446528</v>
      </c>
      <c r="F44" s="14">
        <f t="shared" si="1"/>
        <v>1.0514156504446528</v>
      </c>
    </row>
    <row r="45" spans="1:6" x14ac:dyDescent="0.2">
      <c r="A45" s="2">
        <v>37926</v>
      </c>
      <c r="B45" s="5">
        <v>25924</v>
      </c>
      <c r="C45" s="5">
        <v>1814218</v>
      </c>
      <c r="D45" s="9">
        <v>28.49283075</v>
      </c>
      <c r="E45" s="14">
        <f t="shared" si="0"/>
        <v>0.95203073466559562</v>
      </c>
      <c r="F45" s="14">
        <f t="shared" si="1"/>
        <v>0.95203073466559562</v>
      </c>
    </row>
    <row r="46" spans="1:6" x14ac:dyDescent="0.2">
      <c r="A46" s="2">
        <v>37956</v>
      </c>
      <c r="B46" s="5">
        <v>29433</v>
      </c>
      <c r="C46" s="5">
        <v>1814219</v>
      </c>
      <c r="D46" s="9">
        <v>28.857484999999993</v>
      </c>
      <c r="E46" s="14">
        <f t="shared" si="0"/>
        <v>0.96421492431570344</v>
      </c>
      <c r="F46" s="14">
        <f t="shared" si="1"/>
        <v>0.96421492431570344</v>
      </c>
    </row>
    <row r="47" spans="1:6" x14ac:dyDescent="0.2">
      <c r="A47" s="2">
        <v>37987</v>
      </c>
      <c r="B47" s="5">
        <v>25764</v>
      </c>
      <c r="C47" s="5">
        <v>1809975</v>
      </c>
      <c r="D47" s="9">
        <v>29.600529999999996</v>
      </c>
      <c r="E47" s="14">
        <f t="shared" si="0"/>
        <v>0.98904228118475024</v>
      </c>
      <c r="F47" s="14">
        <f t="shared" si="1"/>
        <v>0.98904228118475024</v>
      </c>
    </row>
    <row r="48" spans="1:6" x14ac:dyDescent="0.2">
      <c r="A48" s="2">
        <v>38018</v>
      </c>
      <c r="B48" s="5">
        <v>25883</v>
      </c>
      <c r="C48" s="5">
        <v>1807483</v>
      </c>
      <c r="D48" s="9">
        <v>28.220306999999995</v>
      </c>
      <c r="E48" s="14">
        <f t="shared" si="0"/>
        <v>0.94292490070326362</v>
      </c>
      <c r="F48" s="14">
        <f t="shared" si="1"/>
        <v>0.94292490070326362</v>
      </c>
    </row>
    <row r="49" spans="1:6" x14ac:dyDescent="0.2">
      <c r="A49" s="2">
        <v>38047</v>
      </c>
      <c r="B49" s="5">
        <v>30420</v>
      </c>
      <c r="C49" s="5">
        <v>1805976</v>
      </c>
      <c r="D49" s="9">
        <v>31.106919999999995</v>
      </c>
      <c r="E49" s="14">
        <f t="shared" si="0"/>
        <v>1.0393752786666837</v>
      </c>
      <c r="F49" s="14">
        <f t="shared" si="1"/>
        <v>1.0393752786666837</v>
      </c>
    </row>
    <row r="50" spans="1:6" x14ac:dyDescent="0.2">
      <c r="A50" s="2">
        <v>38078</v>
      </c>
      <c r="B50" s="5">
        <v>34520</v>
      </c>
      <c r="C50" s="5">
        <v>1809924</v>
      </c>
      <c r="D50" s="9">
        <v>30.757686500000002</v>
      </c>
      <c r="E50" s="14">
        <f t="shared" si="0"/>
        <v>1.0277063424177</v>
      </c>
      <c r="F50" s="14">
        <f t="shared" si="1"/>
        <v>1.0277063424177</v>
      </c>
    </row>
    <row r="51" spans="1:6" x14ac:dyDescent="0.2">
      <c r="A51" s="2">
        <v>38108</v>
      </c>
      <c r="B51" s="5">
        <v>34684</v>
      </c>
      <c r="C51" s="5">
        <v>1815202</v>
      </c>
      <c r="D51" s="9">
        <v>29.727916999999994</v>
      </c>
      <c r="E51" s="14">
        <f t="shared" si="0"/>
        <v>0.99329866203581207</v>
      </c>
      <c r="F51" s="14">
        <f t="shared" si="1"/>
        <v>0.99329866203581207</v>
      </c>
    </row>
    <row r="52" spans="1:6" x14ac:dyDescent="0.2">
      <c r="A52" s="2">
        <v>38139</v>
      </c>
      <c r="B52" s="5">
        <v>32675</v>
      </c>
      <c r="C52" s="5">
        <v>1821301</v>
      </c>
      <c r="D52" s="9">
        <v>30.160014000000004</v>
      </c>
      <c r="E52" s="14">
        <f t="shared" si="0"/>
        <v>1.0077363157728598</v>
      </c>
      <c r="F52" s="14">
        <f t="shared" si="1"/>
        <v>1.0077363157728598</v>
      </c>
    </row>
    <row r="53" spans="1:6" x14ac:dyDescent="0.2">
      <c r="A53" s="2">
        <v>38169</v>
      </c>
      <c r="B53" s="5">
        <v>32460</v>
      </c>
      <c r="C53" s="5">
        <v>1827748</v>
      </c>
      <c r="D53" s="9">
        <v>30.205773999999995</v>
      </c>
      <c r="E53" s="14">
        <f t="shared" si="0"/>
        <v>1.0092652943008458</v>
      </c>
      <c r="F53" s="14">
        <f t="shared" si="1"/>
        <v>1.0092652943008458</v>
      </c>
    </row>
    <row r="54" spans="1:6" x14ac:dyDescent="0.2">
      <c r="A54" s="2">
        <v>38200</v>
      </c>
      <c r="B54" s="5">
        <v>32486</v>
      </c>
      <c r="C54" s="5">
        <v>1832726</v>
      </c>
      <c r="D54" s="9">
        <v>30.81575999999999</v>
      </c>
      <c r="E54" s="14">
        <f t="shared" si="0"/>
        <v>1.0296467518264631</v>
      </c>
      <c r="F54" s="14">
        <f t="shared" si="1"/>
        <v>1.0296467518264631</v>
      </c>
    </row>
    <row r="55" spans="1:6" x14ac:dyDescent="0.2">
      <c r="A55" s="2">
        <v>38231</v>
      </c>
      <c r="B55" s="5">
        <v>28183</v>
      </c>
      <c r="C55" s="5">
        <v>1834730</v>
      </c>
      <c r="D55" s="9">
        <v>29.091594000000004</v>
      </c>
      <c r="E55" s="14">
        <f t="shared" si="0"/>
        <v>0.97203720653179526</v>
      </c>
      <c r="F55" s="14">
        <f t="shared" si="1"/>
        <v>0.97203720653179526</v>
      </c>
    </row>
    <row r="56" spans="1:6" x14ac:dyDescent="0.2">
      <c r="A56" s="2">
        <v>38261</v>
      </c>
      <c r="B56" s="5">
        <v>24408</v>
      </c>
      <c r="C56" s="5">
        <v>1830244</v>
      </c>
      <c r="D56" s="9">
        <v>30.831110000000006</v>
      </c>
      <c r="E56" s="14">
        <f t="shared" si="0"/>
        <v>1.030159641258382</v>
      </c>
      <c r="F56" s="14">
        <f t="shared" si="1"/>
        <v>1.030159641258382</v>
      </c>
    </row>
    <row r="57" spans="1:6" x14ac:dyDescent="0.2">
      <c r="A57" s="2">
        <v>38292</v>
      </c>
      <c r="B57" s="5">
        <v>25145</v>
      </c>
      <c r="C57" s="5">
        <v>1827044</v>
      </c>
      <c r="D57" s="9">
        <v>29.664536250000001</v>
      </c>
      <c r="E57" s="14">
        <f t="shared" si="0"/>
        <v>0.99118092152362547</v>
      </c>
      <c r="F57" s="14">
        <f t="shared" si="1"/>
        <v>0.99118092152362547</v>
      </c>
    </row>
    <row r="58" spans="1:6" x14ac:dyDescent="0.2">
      <c r="A58" s="2">
        <v>38322</v>
      </c>
      <c r="B58" s="5">
        <v>27290</v>
      </c>
      <c r="C58" s="5">
        <v>1825665</v>
      </c>
      <c r="D58" s="9">
        <v>29.034143</v>
      </c>
      <c r="E58" s="14">
        <f t="shared" si="0"/>
        <v>0.97011759671074316</v>
      </c>
      <c r="F58" s="14">
        <f t="shared" si="1"/>
        <v>0.97011759671074316</v>
      </c>
    </row>
    <row r="59" spans="1:6" x14ac:dyDescent="0.2">
      <c r="A59" s="2">
        <v>38353</v>
      </c>
      <c r="B59" s="5">
        <v>23950</v>
      </c>
      <c r="C59" s="5">
        <v>1819526</v>
      </c>
      <c r="D59" s="9">
        <v>29.993402999999997</v>
      </c>
      <c r="E59" s="14">
        <f t="shared" si="0"/>
        <v>1.0021693437115327</v>
      </c>
      <c r="F59" s="14">
        <f t="shared" si="1"/>
        <v>1.0021693437115327</v>
      </c>
    </row>
    <row r="60" spans="1:6" x14ac:dyDescent="0.2">
      <c r="A60" s="2">
        <v>38384</v>
      </c>
      <c r="B60" s="5">
        <v>22956</v>
      </c>
      <c r="C60" s="5">
        <v>1815046</v>
      </c>
      <c r="D60" s="9">
        <v>27.623007600000012</v>
      </c>
      <c r="E60" s="14">
        <f t="shared" si="0"/>
        <v>0.92296734044585382</v>
      </c>
      <c r="F60" s="14">
        <f t="shared" si="1"/>
        <v>0.92296734044585382</v>
      </c>
    </row>
    <row r="61" spans="1:6" x14ac:dyDescent="0.2">
      <c r="A61" s="2">
        <v>38412</v>
      </c>
      <c r="B61" s="5">
        <v>27434</v>
      </c>
      <c r="C61" s="5">
        <v>1811409</v>
      </c>
      <c r="D61" s="9">
        <v>31.100590999999998</v>
      </c>
      <c r="E61" s="14">
        <f t="shared" si="0"/>
        <v>1.0391638078383703</v>
      </c>
      <c r="F61" s="14">
        <f t="shared" si="1"/>
        <v>1.0391638078383703</v>
      </c>
    </row>
    <row r="62" spans="1:6" x14ac:dyDescent="0.2">
      <c r="A62" s="2">
        <v>38443</v>
      </c>
      <c r="B62" s="5">
        <v>30914</v>
      </c>
      <c r="C62" s="5">
        <v>1812725</v>
      </c>
      <c r="D62" s="9">
        <v>30.247410000000009</v>
      </c>
      <c r="E62" s="14">
        <f t="shared" si="0"/>
        <v>1.0106564776485569</v>
      </c>
      <c r="F62" s="14">
        <f t="shared" si="1"/>
        <v>1.0106564776485569</v>
      </c>
    </row>
    <row r="63" spans="1:6" x14ac:dyDescent="0.2">
      <c r="A63" s="2">
        <v>38473</v>
      </c>
      <c r="B63" s="5">
        <v>32143</v>
      </c>
      <c r="C63" s="5">
        <v>1815180</v>
      </c>
      <c r="D63" s="9">
        <v>30.286550999999989</v>
      </c>
      <c r="E63" s="14">
        <f t="shared" si="0"/>
        <v>1.01196429558046</v>
      </c>
      <c r="F63" s="14">
        <f t="shared" si="1"/>
        <v>1.01196429558046</v>
      </c>
    </row>
    <row r="64" spans="1:6" x14ac:dyDescent="0.2">
      <c r="A64" s="2">
        <v>38504</v>
      </c>
      <c r="B64" s="5">
        <v>32803</v>
      </c>
      <c r="C64" s="5">
        <v>1819145</v>
      </c>
      <c r="D64" s="9">
        <v>29.937680000000004</v>
      </c>
      <c r="E64" s="14">
        <f t="shared" si="0"/>
        <v>1.0003074715411879</v>
      </c>
      <c r="F64" s="14">
        <f t="shared" si="1"/>
        <v>1.0003074715411879</v>
      </c>
    </row>
    <row r="65" spans="1:6" x14ac:dyDescent="0.2">
      <c r="A65" s="2">
        <v>38534</v>
      </c>
      <c r="B65" s="5">
        <v>33026</v>
      </c>
      <c r="C65" s="5">
        <v>1823695</v>
      </c>
      <c r="D65" s="9">
        <v>30.158046000000002</v>
      </c>
      <c r="E65" s="14">
        <f t="shared" si="0"/>
        <v>1.0076705590039989</v>
      </c>
      <c r="F65" s="14">
        <f t="shared" si="1"/>
        <v>1.0076705590039989</v>
      </c>
    </row>
    <row r="66" spans="1:6" x14ac:dyDescent="0.2">
      <c r="A66" s="2">
        <v>38565</v>
      </c>
      <c r="B66" s="5">
        <v>33723</v>
      </c>
      <c r="C66" s="5">
        <v>1827567</v>
      </c>
      <c r="D66" s="9">
        <v>31.106919999999995</v>
      </c>
      <c r="E66" s="14">
        <f t="shared" si="0"/>
        <v>1.0393752786666837</v>
      </c>
      <c r="F66" s="14">
        <f t="shared" si="1"/>
        <v>1.0393752786666837</v>
      </c>
    </row>
    <row r="67" spans="1:6" x14ac:dyDescent="0.2">
      <c r="A67" s="2">
        <v>38596</v>
      </c>
      <c r="B67" s="5">
        <v>28465</v>
      </c>
      <c r="C67" s="5">
        <v>1826933</v>
      </c>
      <c r="D67" s="9">
        <v>29.731145999999999</v>
      </c>
      <c r="E67" s="14">
        <f t="shared" si="0"/>
        <v>0.99340655258797284</v>
      </c>
      <c r="F67" s="14">
        <f t="shared" si="1"/>
        <v>0.99340655258797284</v>
      </c>
    </row>
    <row r="68" spans="1:6" x14ac:dyDescent="0.2">
      <c r="A68" s="2">
        <v>38626</v>
      </c>
      <c r="B68" s="5">
        <v>24006</v>
      </c>
      <c r="C68" s="5">
        <v>1820393</v>
      </c>
      <c r="D68" s="9">
        <v>30.563409999999998</v>
      </c>
      <c r="E68" s="14">
        <f t="shared" si="0"/>
        <v>1.0212149832176927</v>
      </c>
      <c r="F68" s="14">
        <f t="shared" si="1"/>
        <v>1.0212149832176927</v>
      </c>
    </row>
    <row r="69" spans="1:6" x14ac:dyDescent="0.2">
      <c r="A69" s="2">
        <v>38657</v>
      </c>
      <c r="B69" s="5">
        <v>22374</v>
      </c>
      <c r="C69" s="5">
        <v>1812468</v>
      </c>
      <c r="D69" s="9">
        <v>29.309261749999994</v>
      </c>
      <c r="E69" s="14">
        <f t="shared" si="0"/>
        <v>0.97931013738811246</v>
      </c>
      <c r="F69" s="14">
        <f t="shared" si="1"/>
        <v>0.97931013738811246</v>
      </c>
    </row>
    <row r="70" spans="1:6" x14ac:dyDescent="0.2">
      <c r="A70" s="2">
        <v>38687</v>
      </c>
      <c r="B70" s="5">
        <v>24945</v>
      </c>
      <c r="C70" s="5">
        <v>1806549</v>
      </c>
      <c r="D70" s="9">
        <v>28.995238999999998</v>
      </c>
      <c r="E70" s="14">
        <f t="shared" si="0"/>
        <v>0.96881769765801617</v>
      </c>
      <c r="F70" s="14">
        <f t="shared" si="1"/>
        <v>0.96881769765801617</v>
      </c>
    </row>
    <row r="71" spans="1:6" x14ac:dyDescent="0.2">
      <c r="A71" s="2">
        <v>38718</v>
      </c>
      <c r="B71" s="5">
        <v>22569</v>
      </c>
      <c r="C71" s="5">
        <v>1796004</v>
      </c>
      <c r="D71" s="9">
        <v>30.51957599999999</v>
      </c>
      <c r="E71" s="14">
        <f t="shared" si="0"/>
        <v>1.0197503581128902</v>
      </c>
      <c r="F71" s="14">
        <f t="shared" si="1"/>
        <v>1.0197503581128902</v>
      </c>
    </row>
    <row r="72" spans="1:6" x14ac:dyDescent="0.2">
      <c r="A72" s="2">
        <v>38749</v>
      </c>
      <c r="B72" s="5">
        <v>21402</v>
      </c>
      <c r="C72" s="5">
        <v>1787460</v>
      </c>
      <c r="D72" s="9">
        <v>27.626011600000009</v>
      </c>
      <c r="E72" s="14">
        <f t="shared" si="0"/>
        <v>0.92306771307474511</v>
      </c>
      <c r="F72" s="14">
        <f t="shared" si="1"/>
        <v>0.92306771307474511</v>
      </c>
    </row>
    <row r="73" spans="1:6" x14ac:dyDescent="0.2">
      <c r="A73" s="2">
        <v>38777</v>
      </c>
      <c r="B73" s="5">
        <v>25928</v>
      </c>
      <c r="C73" s="5">
        <v>1779319</v>
      </c>
      <c r="D73" s="9">
        <v>31.467269999999996</v>
      </c>
      <c r="E73" s="14">
        <f t="shared" si="0"/>
        <v>1.0514156504446528</v>
      </c>
      <c r="F73" s="14">
        <f t="shared" si="1"/>
        <v>1.0514156504446528</v>
      </c>
    </row>
    <row r="74" spans="1:6" x14ac:dyDescent="0.2">
      <c r="A74" s="2">
        <v>38808</v>
      </c>
      <c r="B74" s="5">
        <v>28099</v>
      </c>
      <c r="C74" s="5">
        <v>1776553</v>
      </c>
      <c r="D74" s="9">
        <v>29.494339500000002</v>
      </c>
      <c r="E74" s="14">
        <f t="shared" si="0"/>
        <v>0.98549413882513226</v>
      </c>
      <c r="F74" s="14">
        <f t="shared" si="1"/>
        <v>0.98549413882513226</v>
      </c>
    </row>
    <row r="75" spans="1:6" x14ac:dyDescent="0.2">
      <c r="A75" s="2">
        <v>38838</v>
      </c>
      <c r="B75" s="5">
        <v>42324</v>
      </c>
      <c r="C75" s="5">
        <v>1787188</v>
      </c>
      <c r="D75" s="9">
        <v>30.578945499999996</v>
      </c>
      <c r="E75" s="14">
        <f t="shared" si="0"/>
        <v>1.0217340707596843</v>
      </c>
      <c r="F75" s="14">
        <f t="shared" si="1"/>
        <v>1.0217340707596843</v>
      </c>
    </row>
    <row r="76" spans="1:6" x14ac:dyDescent="0.2">
      <c r="A76" s="2">
        <v>38869</v>
      </c>
      <c r="B76" s="5">
        <v>44026</v>
      </c>
      <c r="C76" s="5">
        <v>1801012</v>
      </c>
      <c r="D76" s="9">
        <v>30.579159999999998</v>
      </c>
      <c r="E76" s="14">
        <f t="shared" ref="E76:E139" si="2">D76/D$8</f>
        <v>1.0217412378465343</v>
      </c>
      <c r="F76" s="14">
        <f t="shared" ref="F76:F139" si="3">E76</f>
        <v>1.0217412378465343</v>
      </c>
    </row>
    <row r="77" spans="1:6" x14ac:dyDescent="0.2">
      <c r="A77" s="2">
        <v>38899</v>
      </c>
      <c r="B77" s="5">
        <v>42408</v>
      </c>
      <c r="C77" s="5">
        <v>1817554</v>
      </c>
      <c r="D77" s="9">
        <v>29.556562</v>
      </c>
      <c r="E77" s="14">
        <f t="shared" si="2"/>
        <v>0.98757317873897899</v>
      </c>
      <c r="F77" s="14">
        <f t="shared" si="3"/>
        <v>0.98757317873897899</v>
      </c>
    </row>
    <row r="78" spans="1:6" x14ac:dyDescent="0.2">
      <c r="A78" s="2">
        <v>38930</v>
      </c>
      <c r="B78" s="5">
        <v>43609</v>
      </c>
      <c r="C78" s="5">
        <v>1833669</v>
      </c>
      <c r="D78" s="9">
        <v>30.91742</v>
      </c>
      <c r="E78" s="14">
        <f t="shared" si="2"/>
        <v>1.0330435166244329</v>
      </c>
      <c r="F78" s="14">
        <f t="shared" si="3"/>
        <v>1.0330435166244329</v>
      </c>
    </row>
    <row r="79" spans="1:6" x14ac:dyDescent="0.2">
      <c r="A79" s="2">
        <v>38961</v>
      </c>
      <c r="B79" s="5">
        <v>36191</v>
      </c>
      <c r="C79" s="5">
        <v>1843154</v>
      </c>
      <c r="D79" s="9">
        <v>29.398001000000008</v>
      </c>
      <c r="E79" s="14">
        <f t="shared" si="2"/>
        <v>0.98227518126572666</v>
      </c>
      <c r="F79" s="14">
        <f t="shared" si="3"/>
        <v>0.98227518126572666</v>
      </c>
    </row>
    <row r="80" spans="1:6" x14ac:dyDescent="0.2">
      <c r="A80" s="2">
        <v>38991</v>
      </c>
      <c r="B80" s="5">
        <v>30976</v>
      </c>
      <c r="C80" s="5">
        <v>1845213</v>
      </c>
      <c r="D80" s="9">
        <v>30.81575999999999</v>
      </c>
      <c r="E80" s="14">
        <f t="shared" si="2"/>
        <v>1.0296467518264631</v>
      </c>
      <c r="F80" s="14">
        <f t="shared" si="3"/>
        <v>1.0296467518264631</v>
      </c>
    </row>
    <row r="81" spans="1:6" x14ac:dyDescent="0.2">
      <c r="A81" s="2">
        <v>39022</v>
      </c>
      <c r="B81" s="5">
        <v>31827</v>
      </c>
      <c r="C81" s="5">
        <v>1848708</v>
      </c>
      <c r="D81" s="9">
        <v>29.383285750000002</v>
      </c>
      <c r="E81" s="14">
        <f t="shared" si="2"/>
        <v>0.98178350073067511</v>
      </c>
      <c r="F81" s="14">
        <f t="shared" si="3"/>
        <v>0.98178350073067511</v>
      </c>
    </row>
    <row r="82" spans="1:6" x14ac:dyDescent="0.2">
      <c r="A82" s="2">
        <v>39052</v>
      </c>
      <c r="B82" s="5">
        <v>37983</v>
      </c>
      <c r="C82" s="5">
        <v>1856739</v>
      </c>
      <c r="D82" s="9">
        <v>30.180441000000002</v>
      </c>
      <c r="E82" s="14">
        <f t="shared" si="2"/>
        <v>1.0084188429667229</v>
      </c>
      <c r="F82" s="14">
        <f t="shared" si="3"/>
        <v>1.0084188429667229</v>
      </c>
    </row>
    <row r="83" spans="1:6" x14ac:dyDescent="0.2">
      <c r="A83" s="2">
        <v>39083</v>
      </c>
      <c r="B83" s="5">
        <v>32529</v>
      </c>
      <c r="C83" s="5">
        <v>1859130</v>
      </c>
      <c r="D83" s="9">
        <v>30.207653999999998</v>
      </c>
      <c r="E83" s="14">
        <f t="shared" si="2"/>
        <v>1.0093281107263838</v>
      </c>
      <c r="F83" s="14">
        <f t="shared" si="3"/>
        <v>1.0093281107263838</v>
      </c>
    </row>
    <row r="84" spans="1:6" x14ac:dyDescent="0.2">
      <c r="A84" s="2">
        <v>39114</v>
      </c>
      <c r="B84" s="5">
        <v>31024</v>
      </c>
      <c r="C84" s="5">
        <v>1862349</v>
      </c>
      <c r="D84" s="9">
        <v>27.628298600000001</v>
      </c>
      <c r="E84" s="14">
        <f t="shared" si="2"/>
        <v>0.92314412858815187</v>
      </c>
      <c r="F84" s="14">
        <f t="shared" si="3"/>
        <v>0.92314412858815187</v>
      </c>
    </row>
    <row r="85" spans="1:6" x14ac:dyDescent="0.2">
      <c r="A85" s="2">
        <v>39142</v>
      </c>
      <c r="B85" s="5">
        <v>37392</v>
      </c>
      <c r="C85" s="5">
        <v>1866990</v>
      </c>
      <c r="D85" s="9">
        <v>31.298109999999998</v>
      </c>
      <c r="E85" s="14">
        <f t="shared" si="2"/>
        <v>1.0457635086659343</v>
      </c>
      <c r="F85" s="14">
        <f t="shared" si="3"/>
        <v>1.0457635086659343</v>
      </c>
    </row>
    <row r="86" spans="1:6" x14ac:dyDescent="0.2">
      <c r="A86" s="2">
        <v>39173</v>
      </c>
      <c r="B86" s="5">
        <v>41367</v>
      </c>
      <c r="C86" s="5">
        <v>1877563</v>
      </c>
      <c r="D86" s="9">
        <v>30.016405500000005</v>
      </c>
      <c r="E86" s="14">
        <f t="shared" si="2"/>
        <v>1.0029379260670837</v>
      </c>
      <c r="F86" s="14">
        <f t="shared" si="3"/>
        <v>1.0029379260670837</v>
      </c>
    </row>
    <row r="87" spans="1:6" x14ac:dyDescent="0.2">
      <c r="A87" s="2">
        <v>39203</v>
      </c>
      <c r="B87" s="5">
        <v>43256</v>
      </c>
      <c r="C87" s="5">
        <v>1887386</v>
      </c>
      <c r="D87" s="9">
        <v>30.394067499999998</v>
      </c>
      <c r="E87" s="14">
        <f t="shared" si="2"/>
        <v>1.0155567435678781</v>
      </c>
      <c r="F87" s="14">
        <f t="shared" si="3"/>
        <v>1.0155567435678781</v>
      </c>
    </row>
    <row r="88" spans="1:6" x14ac:dyDescent="0.2">
      <c r="A88" s="2">
        <v>39234</v>
      </c>
      <c r="B88" s="5">
        <v>44185</v>
      </c>
      <c r="C88" s="5">
        <v>1900970</v>
      </c>
      <c r="D88" s="9">
        <v>30.247410000000009</v>
      </c>
      <c r="E88" s="14">
        <f t="shared" si="2"/>
        <v>1.0106564776485569</v>
      </c>
      <c r="F88" s="14">
        <f t="shared" si="3"/>
        <v>1.0106564776485569</v>
      </c>
    </row>
    <row r="89" spans="1:6" x14ac:dyDescent="0.2">
      <c r="A89" s="2">
        <v>39264</v>
      </c>
      <c r="B89" s="5">
        <v>43544</v>
      </c>
      <c r="C89" s="5">
        <v>1914822</v>
      </c>
      <c r="D89" s="9">
        <v>29.85701499999999</v>
      </c>
      <c r="E89" s="14">
        <f t="shared" si="2"/>
        <v>0.99761221251671173</v>
      </c>
      <c r="F89" s="14">
        <f t="shared" si="3"/>
        <v>0.99761221251671173</v>
      </c>
    </row>
    <row r="90" spans="1:6" x14ac:dyDescent="0.2">
      <c r="A90" s="2">
        <v>39295</v>
      </c>
      <c r="B90" s="5">
        <v>44839</v>
      </c>
      <c r="C90" s="5">
        <v>1927464</v>
      </c>
      <c r="D90" s="9">
        <v>31.310833999999996</v>
      </c>
      <c r="E90" s="14">
        <f t="shared" si="2"/>
        <v>1.0461886555800535</v>
      </c>
      <c r="F90" s="14">
        <f t="shared" si="3"/>
        <v>1.0461886555800535</v>
      </c>
    </row>
    <row r="91" spans="1:6" x14ac:dyDescent="0.2">
      <c r="A91" s="2">
        <v>39326</v>
      </c>
      <c r="B91" s="5">
        <v>35565</v>
      </c>
      <c r="C91" s="5">
        <v>1933310</v>
      </c>
      <c r="D91" s="9">
        <v>28.6165175</v>
      </c>
      <c r="E91" s="14">
        <f t="shared" si="2"/>
        <v>0.95616347909187205</v>
      </c>
      <c r="F91" s="14">
        <f t="shared" si="3"/>
        <v>0.95616347909187205</v>
      </c>
    </row>
    <row r="92" spans="1:6" x14ac:dyDescent="0.2">
      <c r="A92" s="2">
        <v>39356</v>
      </c>
      <c r="B92" s="5">
        <v>31682</v>
      </c>
      <c r="C92" s="5">
        <v>1931868</v>
      </c>
      <c r="D92" s="9">
        <v>31.106919999999995</v>
      </c>
      <c r="E92" s="14">
        <f t="shared" si="2"/>
        <v>1.0393752786666837</v>
      </c>
      <c r="F92" s="14">
        <f t="shared" si="3"/>
        <v>1.0393752786666837</v>
      </c>
    </row>
    <row r="93" spans="1:6" x14ac:dyDescent="0.2">
      <c r="A93" s="2">
        <v>39387</v>
      </c>
      <c r="B93" s="5">
        <v>32647</v>
      </c>
      <c r="C93" s="5">
        <v>1931100</v>
      </c>
      <c r="D93" s="9">
        <v>30.024437749999997</v>
      </c>
      <c r="E93" s="14">
        <f t="shared" si="2"/>
        <v>1.0032063075745445</v>
      </c>
      <c r="F93" s="14">
        <f t="shared" si="3"/>
        <v>1.0032063075745445</v>
      </c>
    </row>
    <row r="94" spans="1:6" x14ac:dyDescent="0.2">
      <c r="A94" s="2">
        <v>39417</v>
      </c>
      <c r="B94" s="5">
        <v>36419</v>
      </c>
      <c r="C94" s="5">
        <v>1933496</v>
      </c>
      <c r="D94" s="9">
        <v>30.152947999999991</v>
      </c>
      <c r="E94" s="14">
        <f t="shared" si="2"/>
        <v>1.0075002195692155</v>
      </c>
      <c r="F94" s="14">
        <f t="shared" si="3"/>
        <v>1.0075002195692155</v>
      </c>
    </row>
    <row r="95" spans="1:6" x14ac:dyDescent="0.2">
      <c r="A95" s="2">
        <v>39448</v>
      </c>
      <c r="B95" s="5">
        <v>31296</v>
      </c>
      <c r="C95" s="5">
        <v>1929758</v>
      </c>
      <c r="D95" s="9">
        <v>30.191613000000004</v>
      </c>
      <c r="E95" s="14">
        <f t="shared" si="2"/>
        <v>1.0087921329167813</v>
      </c>
      <c r="F95" s="14">
        <f t="shared" si="3"/>
        <v>1.0087921329167813</v>
      </c>
    </row>
    <row r="96" spans="1:6" x14ac:dyDescent="0.2">
      <c r="A96" s="2">
        <v>39479</v>
      </c>
      <c r="B96" s="5">
        <v>31286</v>
      </c>
      <c r="C96" s="5">
        <v>1927268</v>
      </c>
      <c r="D96" s="9">
        <v>29.160552799999994</v>
      </c>
      <c r="E96" s="14">
        <f t="shared" si="2"/>
        <v>0.97434132638572202</v>
      </c>
      <c r="F96" s="14">
        <f t="shared" si="3"/>
        <v>0.97434132638572202</v>
      </c>
    </row>
    <row r="97" spans="1:6" x14ac:dyDescent="0.2">
      <c r="A97" s="2">
        <v>39508</v>
      </c>
      <c r="B97" s="5">
        <v>34839</v>
      </c>
      <c r="C97" s="5">
        <v>1925613</v>
      </c>
      <c r="D97" s="9">
        <v>30.698832999999997</v>
      </c>
      <c r="E97" s="14">
        <f t="shared" si="2"/>
        <v>1.0257398708749368</v>
      </c>
      <c r="F97" s="14">
        <f t="shared" si="3"/>
        <v>1.0257398708749368</v>
      </c>
    </row>
    <row r="98" spans="1:6" x14ac:dyDescent="0.2">
      <c r="A98" s="2">
        <v>39539</v>
      </c>
      <c r="B98" s="5">
        <v>38765</v>
      </c>
      <c r="C98" s="5">
        <v>1929840</v>
      </c>
      <c r="D98" s="9">
        <v>29.863515</v>
      </c>
      <c r="E98" s="14">
        <f t="shared" si="2"/>
        <v>0.99782939696671014</v>
      </c>
      <c r="F98" s="14">
        <f t="shared" si="3"/>
        <v>0.99782939696671014</v>
      </c>
    </row>
    <row r="99" spans="1:6" x14ac:dyDescent="0.2">
      <c r="A99" s="2">
        <v>39569</v>
      </c>
      <c r="B99" s="5">
        <v>40922</v>
      </c>
      <c r="C99" s="5">
        <v>1935309</v>
      </c>
      <c r="D99" s="9">
        <v>30.780759000000007</v>
      </c>
      <c r="E99" s="14">
        <f t="shared" si="2"/>
        <v>1.0284772636827126</v>
      </c>
      <c r="F99" s="14">
        <f t="shared" si="3"/>
        <v>1.0284772636827126</v>
      </c>
    </row>
    <row r="100" spans="1:6" x14ac:dyDescent="0.2">
      <c r="A100" s="2">
        <v>39600</v>
      </c>
      <c r="B100" s="5">
        <v>41002</v>
      </c>
      <c r="C100" s="5">
        <v>1944737</v>
      </c>
      <c r="D100" s="9">
        <v>29.836430000000007</v>
      </c>
      <c r="E100" s="14">
        <f t="shared" si="2"/>
        <v>0.99692440607006461</v>
      </c>
      <c r="F100" s="14">
        <f t="shared" si="3"/>
        <v>0.99692440607006461</v>
      </c>
    </row>
    <row r="101" spans="1:6" x14ac:dyDescent="0.2">
      <c r="A101" s="2">
        <v>39630</v>
      </c>
      <c r="B101" s="5">
        <v>40186</v>
      </c>
      <c r="C101" s="5">
        <v>1954138</v>
      </c>
      <c r="D101" s="9">
        <v>29.558900000000001</v>
      </c>
      <c r="E101" s="14">
        <f t="shared" si="2"/>
        <v>0.98765129831499365</v>
      </c>
      <c r="F101" s="14">
        <f t="shared" si="3"/>
        <v>0.98765129831499365</v>
      </c>
    </row>
    <row r="102" spans="1:6" x14ac:dyDescent="0.2">
      <c r="A102" s="2">
        <v>39661</v>
      </c>
      <c r="B102" s="5">
        <v>40827</v>
      </c>
      <c r="C102" s="5">
        <v>1961752</v>
      </c>
      <c r="D102" s="9">
        <v>30.831110000000006</v>
      </c>
      <c r="E102" s="14">
        <f t="shared" si="2"/>
        <v>1.030159641258382</v>
      </c>
      <c r="F102" s="14">
        <f t="shared" si="3"/>
        <v>1.030159641258382</v>
      </c>
    </row>
    <row r="103" spans="1:6" x14ac:dyDescent="0.2">
      <c r="A103" s="2">
        <v>39692</v>
      </c>
      <c r="B103" s="5">
        <v>33758</v>
      </c>
      <c r="C103" s="5">
        <v>1963850</v>
      </c>
      <c r="D103" s="9">
        <v>29.380028000000003</v>
      </c>
      <c r="E103" s="14">
        <f t="shared" si="2"/>
        <v>0.98167464955498573</v>
      </c>
      <c r="F103" s="14">
        <f t="shared" si="3"/>
        <v>0.98167464955498573</v>
      </c>
    </row>
    <row r="104" spans="1:6" x14ac:dyDescent="0.2">
      <c r="A104" s="2">
        <v>39722</v>
      </c>
      <c r="B104" s="5">
        <v>29472</v>
      </c>
      <c r="C104" s="5">
        <v>1957949</v>
      </c>
      <c r="D104" s="9">
        <v>31.467269999999996</v>
      </c>
      <c r="E104" s="14">
        <f t="shared" si="2"/>
        <v>1.0514156504446528</v>
      </c>
      <c r="F104" s="14">
        <f t="shared" si="3"/>
        <v>1.0514156504446528</v>
      </c>
    </row>
    <row r="105" spans="1:6" x14ac:dyDescent="0.2">
      <c r="A105" s="2">
        <v>39753</v>
      </c>
      <c r="B105" s="5">
        <v>28449</v>
      </c>
      <c r="C105" s="5">
        <v>1953212</v>
      </c>
      <c r="D105" s="9">
        <v>28.49283075</v>
      </c>
      <c r="E105" s="14">
        <f t="shared" si="2"/>
        <v>0.95203073466559562</v>
      </c>
      <c r="F105" s="14">
        <f t="shared" si="3"/>
        <v>0.95203073466559562</v>
      </c>
    </row>
    <row r="106" spans="1:6" x14ac:dyDescent="0.2">
      <c r="A106" s="2">
        <v>39783</v>
      </c>
      <c r="B106" s="5">
        <v>31714</v>
      </c>
      <c r="C106" s="5">
        <v>1951082</v>
      </c>
      <c r="D106" s="9">
        <v>28.857484999999993</v>
      </c>
      <c r="E106" s="14">
        <f t="shared" si="2"/>
        <v>0.96421492431570344</v>
      </c>
      <c r="F106" s="14">
        <f t="shared" si="3"/>
        <v>0.96421492431570344</v>
      </c>
    </row>
    <row r="107" spans="1:6" x14ac:dyDescent="0.2">
      <c r="A107" s="2">
        <v>39814</v>
      </c>
      <c r="B107" s="5">
        <v>27641</v>
      </c>
      <c r="C107" s="5">
        <v>1942762</v>
      </c>
      <c r="D107" s="9">
        <v>29.600529999999996</v>
      </c>
      <c r="E107" s="14">
        <f t="shared" si="2"/>
        <v>0.98904228118475024</v>
      </c>
      <c r="F107" s="14">
        <f t="shared" si="3"/>
        <v>0.98904228118475024</v>
      </c>
    </row>
    <row r="108" spans="1:6" x14ac:dyDescent="0.2">
      <c r="A108" s="2">
        <v>39845</v>
      </c>
      <c r="B108" s="5">
        <v>26737</v>
      </c>
      <c r="C108" s="5">
        <v>1936405</v>
      </c>
      <c r="D108" s="9">
        <v>27.636850000000006</v>
      </c>
      <c r="E108" s="14">
        <f t="shared" si="2"/>
        <v>0.92342985645056952</v>
      </c>
      <c r="F108" s="14">
        <f t="shared" si="3"/>
        <v>0.92342985645056952</v>
      </c>
    </row>
    <row r="109" spans="1:6" x14ac:dyDescent="0.2">
      <c r="A109" s="2">
        <v>39873</v>
      </c>
      <c r="B109" s="5">
        <v>31691</v>
      </c>
      <c r="C109" s="5">
        <v>1931253</v>
      </c>
      <c r="D109" s="9">
        <v>30.81575999999999</v>
      </c>
      <c r="E109" s="14">
        <f t="shared" si="2"/>
        <v>1.0296467518264631</v>
      </c>
      <c r="F109" s="14">
        <f t="shared" si="3"/>
        <v>1.0296467518264631</v>
      </c>
    </row>
    <row r="110" spans="1:6" x14ac:dyDescent="0.2">
      <c r="A110" s="2">
        <v>39904</v>
      </c>
      <c r="B110" s="5">
        <v>37062</v>
      </c>
      <c r="C110" s="5">
        <v>1932494</v>
      </c>
      <c r="D110" s="9">
        <v>30.116055500000005</v>
      </c>
      <c r="E110" s="14">
        <f t="shared" si="2"/>
        <v>1.0062675307505153</v>
      </c>
      <c r="F110" s="14">
        <f t="shared" si="3"/>
        <v>1.0062675307505153</v>
      </c>
    </row>
    <row r="111" spans="1:6" x14ac:dyDescent="0.2">
      <c r="A111" s="2">
        <v>39934</v>
      </c>
      <c r="B111" s="5">
        <v>38329</v>
      </c>
      <c r="C111" s="5">
        <v>1935141</v>
      </c>
      <c r="D111" s="9">
        <v>30.313551499999999</v>
      </c>
      <c r="E111" s="14">
        <f t="shared" si="2"/>
        <v>1.0128664630792561</v>
      </c>
      <c r="F111" s="14">
        <f t="shared" si="3"/>
        <v>1.0128664630792561</v>
      </c>
    </row>
    <row r="112" spans="1:6" x14ac:dyDescent="0.2">
      <c r="A112" s="2">
        <v>39965</v>
      </c>
      <c r="B112" s="5">
        <v>39411</v>
      </c>
      <c r="C112" s="5">
        <v>1942007</v>
      </c>
      <c r="D112" s="9">
        <v>30.219660000000001</v>
      </c>
      <c r="E112" s="14">
        <f t="shared" si="2"/>
        <v>1.0097292671120266</v>
      </c>
      <c r="F112" s="14">
        <f t="shared" si="3"/>
        <v>1.0097292671120266</v>
      </c>
    </row>
    <row r="113" spans="1:6" x14ac:dyDescent="0.2">
      <c r="A113" s="2">
        <v>39995</v>
      </c>
      <c r="B113" s="5">
        <v>38128</v>
      </c>
      <c r="C113" s="5">
        <v>1948230</v>
      </c>
      <c r="D113" s="9">
        <v>29.593259999999997</v>
      </c>
      <c r="E113" s="14">
        <f t="shared" si="2"/>
        <v>0.98879936873067553</v>
      </c>
      <c r="F113" s="14">
        <f t="shared" si="3"/>
        <v>0.98879936873067553</v>
      </c>
    </row>
    <row r="114" spans="1:6" x14ac:dyDescent="0.2">
      <c r="A114" s="2">
        <v>40026</v>
      </c>
      <c r="B114" s="5">
        <v>38432</v>
      </c>
      <c r="C114" s="5">
        <v>1953608</v>
      </c>
      <c r="D114" s="9">
        <v>30.563409999999998</v>
      </c>
      <c r="E114" s="14">
        <f t="shared" si="2"/>
        <v>1.0212149832176927</v>
      </c>
      <c r="F114" s="14">
        <f t="shared" si="3"/>
        <v>1.0212149832176927</v>
      </c>
    </row>
    <row r="115" spans="1:6" x14ac:dyDescent="0.2">
      <c r="A115" s="2">
        <v>40057</v>
      </c>
      <c r="B115" s="5">
        <v>31881</v>
      </c>
      <c r="C115" s="5">
        <v>1953208</v>
      </c>
      <c r="D115" s="9">
        <v>29.020885999999997</v>
      </c>
      <c r="E115" s="14">
        <f t="shared" si="2"/>
        <v>0.96967464067172393</v>
      </c>
      <c r="F115" s="14">
        <f t="shared" si="3"/>
        <v>0.96967464067172393</v>
      </c>
    </row>
    <row r="116" spans="1:6" x14ac:dyDescent="0.2">
      <c r="A116" s="2">
        <v>40087</v>
      </c>
      <c r="B116" s="5">
        <v>27997</v>
      </c>
      <c r="C116" s="5">
        <v>1945881</v>
      </c>
      <c r="D116" s="9">
        <v>31.298109999999998</v>
      </c>
      <c r="E116" s="14">
        <f t="shared" si="2"/>
        <v>1.0457635086659343</v>
      </c>
      <c r="F116" s="14">
        <f t="shared" si="3"/>
        <v>1.0457635086659343</v>
      </c>
    </row>
    <row r="117" spans="1:6" x14ac:dyDescent="0.2">
      <c r="A117" s="2">
        <v>40118</v>
      </c>
      <c r="B117" s="5">
        <v>27954</v>
      </c>
      <c r="C117" s="5">
        <v>1938845</v>
      </c>
      <c r="D117" s="9">
        <v>29.277007250000004</v>
      </c>
      <c r="E117" s="14">
        <f t="shared" si="2"/>
        <v>0.97823241802773397</v>
      </c>
      <c r="F117" s="14">
        <f t="shared" si="3"/>
        <v>0.97823241802773397</v>
      </c>
    </row>
    <row r="118" spans="1:6" x14ac:dyDescent="0.2">
      <c r="A118" s="2">
        <v>40148</v>
      </c>
      <c r="B118" s="5">
        <v>30287</v>
      </c>
      <c r="C118" s="5">
        <v>1933913</v>
      </c>
      <c r="D118" s="9">
        <v>28.589304000000002</v>
      </c>
      <c r="E118" s="14">
        <f t="shared" si="2"/>
        <v>0.95525419462571481</v>
      </c>
      <c r="F118" s="14">
        <f t="shared" si="3"/>
        <v>0.95525419462571481</v>
      </c>
    </row>
    <row r="119" spans="1:6" x14ac:dyDescent="0.2">
      <c r="A119" s="2">
        <v>40179</v>
      </c>
      <c r="B119" s="5">
        <v>26664</v>
      </c>
      <c r="C119" s="5">
        <v>1923492</v>
      </c>
      <c r="D119" s="9">
        <v>29.489452000000004</v>
      </c>
      <c r="E119" s="14">
        <f t="shared" si="2"/>
        <v>0.98533083282522993</v>
      </c>
      <c r="F119" s="14">
        <f t="shared" si="3"/>
        <v>0.98533083282522993</v>
      </c>
    </row>
    <row r="120" spans="1:6" x14ac:dyDescent="0.2">
      <c r="A120" s="2">
        <v>40210</v>
      </c>
      <c r="B120" s="5">
        <v>26139</v>
      </c>
      <c r="C120" s="5">
        <v>1915621</v>
      </c>
      <c r="D120" s="9">
        <v>27.624822000000002</v>
      </c>
      <c r="E120" s="14">
        <f t="shared" si="2"/>
        <v>0.92302796497909601</v>
      </c>
      <c r="F120" s="14">
        <f t="shared" si="3"/>
        <v>0.92302796497909601</v>
      </c>
    </row>
    <row r="121" spans="1:6" x14ac:dyDescent="0.2">
      <c r="A121" s="2">
        <v>40238</v>
      </c>
      <c r="B121" s="5">
        <v>31227</v>
      </c>
      <c r="C121" s="5">
        <v>1908081</v>
      </c>
      <c r="D121" s="9">
        <v>31.106919999999995</v>
      </c>
      <c r="E121" s="14">
        <f t="shared" si="2"/>
        <v>1.0393752786666837</v>
      </c>
      <c r="F121" s="14">
        <f t="shared" si="3"/>
        <v>1.0393752786666837</v>
      </c>
    </row>
    <row r="122" spans="1:6" x14ac:dyDescent="0.2">
      <c r="A122" s="2">
        <v>40269</v>
      </c>
      <c r="B122" s="5">
        <v>35634</v>
      </c>
      <c r="C122" s="5">
        <v>1908584</v>
      </c>
      <c r="D122" s="9">
        <v>30.761156500000002</v>
      </c>
      <c r="E122" s="14">
        <f t="shared" si="2"/>
        <v>1.0278222855010066</v>
      </c>
      <c r="F122" s="14">
        <f t="shared" si="3"/>
        <v>1.0278222855010066</v>
      </c>
    </row>
    <row r="123" spans="1:6" x14ac:dyDescent="0.2">
      <c r="A123" s="2">
        <v>40299</v>
      </c>
      <c r="B123" s="5">
        <v>34494</v>
      </c>
      <c r="C123" s="5">
        <v>1910219</v>
      </c>
      <c r="D123" s="9">
        <v>29.727916999999994</v>
      </c>
      <c r="E123" s="14">
        <f t="shared" si="2"/>
        <v>0.99329866203581207</v>
      </c>
      <c r="F123" s="14">
        <f t="shared" si="3"/>
        <v>0.99329866203581207</v>
      </c>
    </row>
    <row r="124" spans="1:6" x14ac:dyDescent="0.2">
      <c r="A124" s="2">
        <v>40330</v>
      </c>
      <c r="B124" s="5">
        <v>36283</v>
      </c>
      <c r="C124" s="5">
        <v>1915394</v>
      </c>
      <c r="D124" s="9">
        <v>30.160014000000004</v>
      </c>
      <c r="E124" s="14">
        <f t="shared" si="2"/>
        <v>1.0077363157728598</v>
      </c>
      <c r="F124" s="14">
        <f t="shared" si="3"/>
        <v>1.0077363157728598</v>
      </c>
    </row>
    <row r="125" spans="1:6" x14ac:dyDescent="0.2">
      <c r="A125" s="2">
        <v>40360</v>
      </c>
      <c r="B125" s="5">
        <v>36084</v>
      </c>
      <c r="C125" s="5">
        <v>1920147</v>
      </c>
      <c r="D125" s="9">
        <v>30.205773999999995</v>
      </c>
      <c r="E125" s="14">
        <f t="shared" si="2"/>
        <v>1.0092652943008458</v>
      </c>
      <c r="F125" s="14">
        <f t="shared" si="3"/>
        <v>1.0092652943008458</v>
      </c>
    </row>
    <row r="126" spans="1:6" x14ac:dyDescent="0.2">
      <c r="A126" s="2">
        <v>40391</v>
      </c>
      <c r="B126" s="5">
        <v>36232</v>
      </c>
      <c r="C126" s="5">
        <v>1924233</v>
      </c>
      <c r="D126" s="9">
        <v>30.81575999999999</v>
      </c>
      <c r="E126" s="14">
        <f t="shared" si="2"/>
        <v>1.0296467518264631</v>
      </c>
      <c r="F126" s="14">
        <f t="shared" si="3"/>
        <v>1.0296467518264631</v>
      </c>
    </row>
    <row r="127" spans="1:6" x14ac:dyDescent="0.2">
      <c r="A127" s="2">
        <v>40422</v>
      </c>
      <c r="B127" s="5">
        <v>30054</v>
      </c>
      <c r="C127" s="5">
        <v>1924032</v>
      </c>
      <c r="D127" s="9">
        <v>29.091594000000004</v>
      </c>
      <c r="E127" s="14">
        <f t="shared" si="2"/>
        <v>0.97203720653179526</v>
      </c>
      <c r="F127" s="14">
        <f t="shared" si="3"/>
        <v>0.97203720653179526</v>
      </c>
    </row>
    <row r="128" spans="1:6" x14ac:dyDescent="0.2">
      <c r="A128" s="2">
        <v>40452</v>
      </c>
      <c r="B128" s="5">
        <v>26201</v>
      </c>
      <c r="C128" s="5">
        <v>1916505</v>
      </c>
      <c r="D128" s="9">
        <v>30.831110000000006</v>
      </c>
      <c r="E128" s="14">
        <f t="shared" si="2"/>
        <v>1.030159641258382</v>
      </c>
      <c r="F128" s="14">
        <f t="shared" si="3"/>
        <v>1.030159641258382</v>
      </c>
    </row>
    <row r="129" spans="1:6" x14ac:dyDescent="0.2">
      <c r="A129" s="2">
        <v>40483</v>
      </c>
      <c r="B129" s="5">
        <v>26902</v>
      </c>
      <c r="C129" s="5">
        <v>1909915</v>
      </c>
      <c r="D129" s="9">
        <v>29.664536250000001</v>
      </c>
      <c r="E129" s="14">
        <f t="shared" si="2"/>
        <v>0.99118092152362547</v>
      </c>
      <c r="F129" s="14">
        <f t="shared" si="3"/>
        <v>0.99118092152362547</v>
      </c>
    </row>
    <row r="130" spans="1:6" x14ac:dyDescent="0.2">
      <c r="A130" s="2">
        <v>40513</v>
      </c>
      <c r="B130" s="5">
        <v>29654</v>
      </c>
      <c r="C130" s="5">
        <v>1906695</v>
      </c>
      <c r="D130" s="9">
        <v>29.034143</v>
      </c>
      <c r="E130" s="14">
        <f t="shared" si="2"/>
        <v>0.97011759671074316</v>
      </c>
      <c r="F130" s="14">
        <f t="shared" si="3"/>
        <v>0.97011759671074316</v>
      </c>
    </row>
    <row r="131" spans="1:6" x14ac:dyDescent="0.2">
      <c r="A131" s="2">
        <v>40544</v>
      </c>
      <c r="B131" s="5">
        <v>26178</v>
      </c>
      <c r="C131" s="5">
        <v>1898251</v>
      </c>
      <c r="D131" s="9">
        <v>29.993402999999997</v>
      </c>
      <c r="E131" s="14">
        <f t="shared" si="2"/>
        <v>1.0021693437115327</v>
      </c>
      <c r="F131" s="14">
        <f t="shared" si="3"/>
        <v>1.0021693437115327</v>
      </c>
    </row>
    <row r="132" spans="1:6" x14ac:dyDescent="0.2">
      <c r="A132" s="2">
        <v>40575</v>
      </c>
      <c r="B132" s="5">
        <v>25156</v>
      </c>
      <c r="C132" s="5">
        <v>1891628</v>
      </c>
      <c r="D132" s="9">
        <v>27.623007600000012</v>
      </c>
      <c r="E132" s="14">
        <f t="shared" si="2"/>
        <v>0.92296734044585382</v>
      </c>
      <c r="F132" s="14">
        <f t="shared" si="3"/>
        <v>0.92296734044585382</v>
      </c>
    </row>
    <row r="133" spans="1:6" x14ac:dyDescent="0.2">
      <c r="A133" s="2">
        <v>40603</v>
      </c>
      <c r="B133" s="5">
        <v>32126</v>
      </c>
      <c r="C133" s="5">
        <v>1888471</v>
      </c>
      <c r="D133" s="9">
        <v>30.91742</v>
      </c>
      <c r="E133" s="14">
        <f t="shared" si="2"/>
        <v>1.0330435166244329</v>
      </c>
      <c r="F133" s="14">
        <f t="shared" si="3"/>
        <v>1.0330435166244329</v>
      </c>
    </row>
    <row r="134" spans="1:6" x14ac:dyDescent="0.2">
      <c r="A134" s="2">
        <v>40634</v>
      </c>
      <c r="B134" s="5">
        <v>36529</v>
      </c>
      <c r="C134" s="5">
        <v>1891223</v>
      </c>
      <c r="D134" s="9">
        <v>30.429404500000008</v>
      </c>
      <c r="E134" s="14">
        <f t="shared" si="2"/>
        <v>1.0167374584770448</v>
      </c>
      <c r="F134" s="14">
        <f t="shared" si="3"/>
        <v>1.0167374584770448</v>
      </c>
    </row>
    <row r="135" spans="1:6" x14ac:dyDescent="0.2">
      <c r="A135" s="2">
        <v>40664</v>
      </c>
      <c r="B135" s="5">
        <v>37617</v>
      </c>
      <c r="C135" s="5">
        <v>1894991</v>
      </c>
      <c r="D135" s="9">
        <v>30.286550999999989</v>
      </c>
      <c r="E135" s="14">
        <f t="shared" si="2"/>
        <v>1.01196429558046</v>
      </c>
      <c r="F135" s="14">
        <f t="shared" si="3"/>
        <v>1.01196429558046</v>
      </c>
    </row>
    <row r="136" spans="1:6" x14ac:dyDescent="0.2">
      <c r="A136" s="2">
        <v>40695</v>
      </c>
      <c r="B136" s="5">
        <v>38794</v>
      </c>
      <c r="C136" s="5">
        <v>1902197</v>
      </c>
      <c r="D136" s="9">
        <v>29.937680000000004</v>
      </c>
      <c r="E136" s="14">
        <f t="shared" si="2"/>
        <v>1.0003074715411879</v>
      </c>
      <c r="F136" s="14">
        <f t="shared" si="3"/>
        <v>1.0003074715411879</v>
      </c>
    </row>
    <row r="137" spans="1:6" x14ac:dyDescent="0.2">
      <c r="A137" s="2">
        <v>40725</v>
      </c>
      <c r="B137" s="5">
        <v>39333</v>
      </c>
      <c r="C137" s="5">
        <v>1911817</v>
      </c>
      <c r="D137" s="9">
        <v>30.158046000000002</v>
      </c>
      <c r="E137" s="14">
        <f t="shared" si="2"/>
        <v>1.0076705590039989</v>
      </c>
      <c r="F137" s="14">
        <f t="shared" si="3"/>
        <v>1.0076705590039989</v>
      </c>
    </row>
    <row r="138" spans="1:6" x14ac:dyDescent="0.2">
      <c r="A138" s="2">
        <v>40756</v>
      </c>
      <c r="B138" s="5">
        <v>39767</v>
      </c>
      <c r="C138" s="5">
        <v>1919895</v>
      </c>
      <c r="D138" s="9">
        <v>31.106919999999995</v>
      </c>
      <c r="E138" s="14">
        <f t="shared" si="2"/>
        <v>1.0393752786666837</v>
      </c>
      <c r="F138" s="14">
        <f t="shared" si="3"/>
        <v>1.0393752786666837</v>
      </c>
    </row>
    <row r="139" spans="1:6" x14ac:dyDescent="0.2">
      <c r="A139" s="2">
        <v>40787</v>
      </c>
      <c r="B139" s="5">
        <v>33448</v>
      </c>
      <c r="C139" s="5">
        <v>1922774</v>
      </c>
      <c r="D139" s="9">
        <v>29.731145999999999</v>
      </c>
      <c r="E139" s="14">
        <f t="shared" si="2"/>
        <v>0.99340655258797284</v>
      </c>
      <c r="F139" s="14">
        <f t="shared" si="3"/>
        <v>0.99340655258797284</v>
      </c>
    </row>
    <row r="140" spans="1:6" x14ac:dyDescent="0.2">
      <c r="A140" s="2">
        <v>40817</v>
      </c>
      <c r="B140" s="5">
        <v>28447</v>
      </c>
      <c r="C140" s="5">
        <v>1919327</v>
      </c>
      <c r="D140" s="9">
        <v>30.563409999999998</v>
      </c>
      <c r="E140" s="14">
        <f t="shared" ref="E140:E203" si="4">D140/D$8</f>
        <v>1.0212149832176927</v>
      </c>
      <c r="F140" s="14">
        <f t="shared" ref="F140:F203" si="5">E140</f>
        <v>1.0212149832176927</v>
      </c>
    </row>
    <row r="141" spans="1:6" x14ac:dyDescent="0.2">
      <c r="A141" s="2">
        <v>40848</v>
      </c>
      <c r="B141" s="5">
        <v>29229</v>
      </c>
      <c r="C141" s="5">
        <v>1916442</v>
      </c>
      <c r="D141" s="9">
        <v>29.309261749999994</v>
      </c>
      <c r="E141" s="14">
        <f t="shared" si="4"/>
        <v>0.97931013738811246</v>
      </c>
      <c r="F141" s="14">
        <f t="shared" si="5"/>
        <v>0.97931013738811246</v>
      </c>
    </row>
    <row r="142" spans="1:6" x14ac:dyDescent="0.2">
      <c r="A142" s="2">
        <v>40878</v>
      </c>
      <c r="B142" s="5">
        <v>32413</v>
      </c>
      <c r="C142" s="5">
        <v>1916500</v>
      </c>
      <c r="D142" s="9">
        <v>28.995238999999998</v>
      </c>
      <c r="E142" s="14">
        <f t="shared" si="4"/>
        <v>0.96881769765801617</v>
      </c>
      <c r="F142" s="14">
        <f t="shared" si="5"/>
        <v>0.96881769765801617</v>
      </c>
    </row>
    <row r="143" spans="1:6" x14ac:dyDescent="0.2">
      <c r="A143" s="2">
        <v>40909</v>
      </c>
      <c r="B143" s="5">
        <v>29323</v>
      </c>
      <c r="C143" s="5">
        <v>1910474</v>
      </c>
      <c r="D143" s="9">
        <v>30.51957599999999</v>
      </c>
      <c r="E143" s="14">
        <f t="shared" si="4"/>
        <v>1.0197503581128902</v>
      </c>
      <c r="F143" s="14">
        <f t="shared" si="5"/>
        <v>1.0197503581128902</v>
      </c>
    </row>
    <row r="144" spans="1:6" x14ac:dyDescent="0.2">
      <c r="A144" s="2">
        <v>40940</v>
      </c>
      <c r="B144" s="5">
        <v>29005</v>
      </c>
      <c r="C144" s="5">
        <v>1907459</v>
      </c>
      <c r="D144" s="9">
        <v>28.515889600000005</v>
      </c>
      <c r="E144" s="14">
        <f t="shared" si="4"/>
        <v>0.95280119984326306</v>
      </c>
      <c r="F144" s="14">
        <f t="shared" si="5"/>
        <v>0.95280119984326306</v>
      </c>
    </row>
    <row r="145" spans="1:6" x14ac:dyDescent="0.2">
      <c r="A145" s="2">
        <v>40969</v>
      </c>
      <c r="B145" s="5">
        <v>34327</v>
      </c>
      <c r="C145" s="5">
        <v>1905322</v>
      </c>
      <c r="D145" s="9">
        <v>31.298109999999998</v>
      </c>
      <c r="E145" s="14">
        <f t="shared" si="4"/>
        <v>1.0457635086659343</v>
      </c>
      <c r="F145" s="14">
        <f t="shared" si="5"/>
        <v>1.0457635086659343</v>
      </c>
    </row>
    <row r="146" spans="1:6" x14ac:dyDescent="0.2">
      <c r="A146" s="2">
        <v>41000</v>
      </c>
      <c r="B146" s="5">
        <v>37793</v>
      </c>
      <c r="C146" s="5">
        <v>1908691</v>
      </c>
      <c r="D146" s="9">
        <v>30.016405500000005</v>
      </c>
      <c r="E146" s="14">
        <f t="shared" si="4"/>
        <v>1.0029379260670837</v>
      </c>
      <c r="F146" s="14">
        <f t="shared" si="5"/>
        <v>1.0029379260670837</v>
      </c>
    </row>
    <row r="147" spans="1:6" x14ac:dyDescent="0.2">
      <c r="A147" s="2">
        <v>41030</v>
      </c>
      <c r="B147" s="5">
        <v>40021</v>
      </c>
      <c r="C147" s="5">
        <v>1914502</v>
      </c>
      <c r="D147" s="9">
        <v>30.394067499999998</v>
      </c>
      <c r="E147" s="14">
        <f t="shared" si="4"/>
        <v>1.0155567435678781</v>
      </c>
      <c r="F147" s="14">
        <f t="shared" si="5"/>
        <v>1.0155567435678781</v>
      </c>
    </row>
    <row r="148" spans="1:6" x14ac:dyDescent="0.2">
      <c r="A148" s="2">
        <v>41061</v>
      </c>
      <c r="B148" s="5">
        <v>41504</v>
      </c>
      <c r="C148" s="5">
        <v>1924525</v>
      </c>
      <c r="D148" s="9">
        <v>30.247410000000009</v>
      </c>
      <c r="E148" s="14">
        <f t="shared" si="4"/>
        <v>1.0106564776485569</v>
      </c>
      <c r="F148" s="14">
        <f t="shared" si="5"/>
        <v>1.0106564776485569</v>
      </c>
    </row>
    <row r="149" spans="1:6" x14ac:dyDescent="0.2">
      <c r="A149" s="2">
        <v>41091</v>
      </c>
      <c r="B149" s="5">
        <v>41060</v>
      </c>
      <c r="C149" s="5">
        <v>1934473</v>
      </c>
      <c r="D149" s="9">
        <v>29.85701499999999</v>
      </c>
      <c r="E149" s="14">
        <f t="shared" si="4"/>
        <v>0.99761221251671173</v>
      </c>
      <c r="F149" s="14">
        <f t="shared" si="5"/>
        <v>0.99761221251671173</v>
      </c>
    </row>
    <row r="150" spans="1:6" x14ac:dyDescent="0.2">
      <c r="A150" s="2">
        <v>41122</v>
      </c>
      <c r="B150" s="5">
        <v>42758</v>
      </c>
      <c r="C150" s="5">
        <v>1944288</v>
      </c>
      <c r="D150" s="9">
        <v>31.310833999999996</v>
      </c>
      <c r="E150" s="14">
        <f t="shared" si="4"/>
        <v>1.0461886555800535</v>
      </c>
      <c r="F150" s="14">
        <f t="shared" si="5"/>
        <v>1.0461886555800535</v>
      </c>
    </row>
    <row r="151" spans="1:6" x14ac:dyDescent="0.2">
      <c r="A151" s="2">
        <v>41153</v>
      </c>
      <c r="B151" s="5">
        <v>34161</v>
      </c>
      <c r="C151" s="5">
        <v>1948164</v>
      </c>
      <c r="D151" s="9">
        <v>28.6165175</v>
      </c>
      <c r="E151" s="14">
        <f t="shared" si="4"/>
        <v>0.95616347909187205</v>
      </c>
      <c r="F151" s="14">
        <f t="shared" si="5"/>
        <v>0.95616347909187205</v>
      </c>
    </row>
    <row r="152" spans="1:6" x14ac:dyDescent="0.2">
      <c r="A152" s="2">
        <v>41183</v>
      </c>
      <c r="B152" s="5">
        <v>30521</v>
      </c>
      <c r="C152" s="5">
        <v>1945317</v>
      </c>
      <c r="D152" s="9">
        <v>31.106919999999995</v>
      </c>
      <c r="E152" s="14">
        <f t="shared" si="4"/>
        <v>1.0393752786666837</v>
      </c>
      <c r="F152" s="14">
        <f t="shared" si="5"/>
        <v>1.0393752786666837</v>
      </c>
    </row>
    <row r="153" spans="1:6" x14ac:dyDescent="0.2">
      <c r="A153" s="2">
        <v>41214</v>
      </c>
      <c r="B153" s="5">
        <v>31687</v>
      </c>
      <c r="C153" s="5">
        <v>1943071</v>
      </c>
      <c r="D153" s="9">
        <v>30.024437749999997</v>
      </c>
      <c r="E153" s="14">
        <f t="shared" si="4"/>
        <v>1.0032063075745445</v>
      </c>
      <c r="F153" s="14">
        <f t="shared" si="5"/>
        <v>1.0032063075745445</v>
      </c>
    </row>
    <row r="154" spans="1:6" x14ac:dyDescent="0.2">
      <c r="A154" s="2">
        <v>41244</v>
      </c>
      <c r="B154" s="5">
        <v>35598</v>
      </c>
      <c r="C154" s="5">
        <v>1943968</v>
      </c>
      <c r="D154" s="9">
        <v>30.152947999999991</v>
      </c>
      <c r="E154" s="14">
        <f t="shared" si="4"/>
        <v>1.0075002195692155</v>
      </c>
      <c r="F154" s="14">
        <f t="shared" si="5"/>
        <v>1.0075002195692155</v>
      </c>
    </row>
    <row r="155" spans="1:6" x14ac:dyDescent="0.2">
      <c r="A155" s="2">
        <v>41275</v>
      </c>
      <c r="B155" s="5">
        <v>30344</v>
      </c>
      <c r="C155" s="5">
        <v>1939606</v>
      </c>
      <c r="D155" s="9">
        <v>30.191613000000004</v>
      </c>
      <c r="E155" s="14">
        <f t="shared" si="4"/>
        <v>1.0087921329167813</v>
      </c>
      <c r="F155" s="14">
        <f t="shared" si="5"/>
        <v>1.0087921329167813</v>
      </c>
    </row>
    <row r="156" spans="1:6" x14ac:dyDescent="0.2">
      <c r="A156" s="2">
        <v>41306</v>
      </c>
      <c r="B156" s="5">
        <v>29188</v>
      </c>
      <c r="C156" s="5">
        <v>1936564</v>
      </c>
      <c r="D156" s="9">
        <v>27.631510600000006</v>
      </c>
      <c r="E156" s="14">
        <f t="shared" si="4"/>
        <v>0.9232514511194434</v>
      </c>
      <c r="F156" s="14">
        <f t="shared" si="5"/>
        <v>0.9232514511194434</v>
      </c>
    </row>
    <row r="157" spans="1:6" x14ac:dyDescent="0.2">
      <c r="A157" s="2">
        <v>41334</v>
      </c>
      <c r="B157" s="5">
        <v>34750</v>
      </c>
      <c r="C157" s="5">
        <v>1936057</v>
      </c>
      <c r="D157" s="9">
        <v>31.017720000000008</v>
      </c>
      <c r="E157" s="14">
        <f t="shared" si="4"/>
        <v>1.0363948397528646</v>
      </c>
      <c r="F157" s="14">
        <f t="shared" si="5"/>
        <v>1.0363948397528646</v>
      </c>
    </row>
    <row r="158" spans="1:6" x14ac:dyDescent="0.2">
      <c r="A158" s="2">
        <v>41365</v>
      </c>
      <c r="B158" s="5">
        <v>38957</v>
      </c>
      <c r="C158" s="5">
        <v>1941699</v>
      </c>
      <c r="D158" s="9">
        <v>30.219660000000001</v>
      </c>
      <c r="E158" s="14">
        <f t="shared" si="4"/>
        <v>1.0097292671120266</v>
      </c>
      <c r="F158" s="14">
        <f t="shared" si="5"/>
        <v>1.0097292671120266</v>
      </c>
    </row>
    <row r="159" spans="1:6" x14ac:dyDescent="0.2">
      <c r="A159" s="2">
        <v>41395</v>
      </c>
      <c r="B159" s="5">
        <v>38101</v>
      </c>
      <c r="C159" s="5">
        <v>1945662</v>
      </c>
      <c r="D159" s="9">
        <v>30.9485715</v>
      </c>
      <c r="E159" s="14">
        <f t="shared" si="4"/>
        <v>1.0340843814542966</v>
      </c>
      <c r="F159" s="14">
        <f t="shared" si="5"/>
        <v>1.0340843814542966</v>
      </c>
    </row>
    <row r="160" spans="1:6" x14ac:dyDescent="0.2">
      <c r="A160" s="2">
        <v>41426</v>
      </c>
      <c r="B160" s="5">
        <v>37350</v>
      </c>
      <c r="C160" s="5">
        <v>1952441</v>
      </c>
      <c r="D160" s="9">
        <v>29.316145000000002</v>
      </c>
      <c r="E160" s="14">
        <f t="shared" si="4"/>
        <v>0.97954012736741258</v>
      </c>
      <c r="F160" s="14">
        <f t="shared" si="5"/>
        <v>0.97954012736741258</v>
      </c>
    </row>
    <row r="161" spans="1:6" x14ac:dyDescent="0.2">
      <c r="A161" s="2">
        <v>41456</v>
      </c>
      <c r="B161" s="5">
        <v>37344</v>
      </c>
      <c r="C161" s="5">
        <v>1960241</v>
      </c>
      <c r="D161" s="9">
        <v>29.478930999999992</v>
      </c>
      <c r="E161" s="14">
        <f t="shared" si="4"/>
        <v>0.98497929473316348</v>
      </c>
      <c r="F161" s="14">
        <f t="shared" si="5"/>
        <v>0.98497929473316348</v>
      </c>
    </row>
    <row r="162" spans="1:6" x14ac:dyDescent="0.2">
      <c r="A162" s="2">
        <v>41487</v>
      </c>
      <c r="B162" s="5">
        <v>38667</v>
      </c>
      <c r="C162" s="5">
        <v>1966808</v>
      </c>
      <c r="D162" s="9">
        <v>31.066498999999997</v>
      </c>
      <c r="E162" s="14">
        <f t="shared" si="4"/>
        <v>1.0380246921046266</v>
      </c>
      <c r="F162" s="14">
        <f t="shared" si="5"/>
        <v>1.0380246921046266</v>
      </c>
    </row>
    <row r="163" spans="1:6" x14ac:dyDescent="0.2">
      <c r="A163" s="2">
        <v>41518</v>
      </c>
      <c r="B163" s="5">
        <v>31739</v>
      </c>
      <c r="C163" s="5">
        <v>1968152</v>
      </c>
      <c r="D163" s="9">
        <v>29.208677000000002</v>
      </c>
      <c r="E163" s="14">
        <f t="shared" si="4"/>
        <v>0.97594929991012169</v>
      </c>
      <c r="F163" s="14">
        <f t="shared" si="5"/>
        <v>0.97594929991012169</v>
      </c>
    </row>
    <row r="164" spans="1:6" x14ac:dyDescent="0.2">
      <c r="A164" s="2">
        <v>41548</v>
      </c>
      <c r="B164" s="5">
        <v>27733</v>
      </c>
      <c r="C164" s="5">
        <v>1962739</v>
      </c>
      <c r="D164" s="9">
        <v>30.91742</v>
      </c>
      <c r="E164" s="14">
        <f t="shared" si="4"/>
        <v>1.0330435166244329</v>
      </c>
      <c r="F164" s="14">
        <f t="shared" si="5"/>
        <v>1.0330435166244329</v>
      </c>
    </row>
    <row r="165" spans="1:6" x14ac:dyDescent="0.2">
      <c r="A165" s="2">
        <v>41579</v>
      </c>
      <c r="B165" s="5">
        <v>28226</v>
      </c>
      <c r="C165" s="5">
        <v>1958301</v>
      </c>
      <c r="D165" s="9">
        <v>29.481847250000008</v>
      </c>
      <c r="E165" s="14">
        <f t="shared" si="4"/>
        <v>0.98507673537198048</v>
      </c>
      <c r="F165" s="14">
        <f t="shared" si="5"/>
        <v>0.98507673537198048</v>
      </c>
    </row>
    <row r="166" spans="1:6" x14ac:dyDescent="0.2">
      <c r="A166" s="2">
        <v>41609</v>
      </c>
      <c r="B166" s="5">
        <v>31749</v>
      </c>
      <c r="C166" s="5">
        <v>1957522</v>
      </c>
      <c r="D166" s="9">
        <v>29.791517999999989</v>
      </c>
      <c r="E166" s="14">
        <f t="shared" si="4"/>
        <v>0.99542376175955438</v>
      </c>
      <c r="F166" s="14">
        <f t="shared" si="5"/>
        <v>0.99542376175955438</v>
      </c>
    </row>
    <row r="167" spans="1:6" x14ac:dyDescent="0.2">
      <c r="A167" s="2">
        <v>41640</v>
      </c>
      <c r="B167" s="5">
        <v>27084</v>
      </c>
      <c r="C167" s="5">
        <v>1951977</v>
      </c>
      <c r="D167" s="9">
        <v>29.838026999999993</v>
      </c>
      <c r="E167" s="14">
        <f t="shared" si="4"/>
        <v>0.99697776661877902</v>
      </c>
      <c r="F167" s="14">
        <f t="shared" si="5"/>
        <v>0.99697776661877902</v>
      </c>
    </row>
    <row r="168" spans="1:6" x14ac:dyDescent="0.2">
      <c r="A168" s="2">
        <v>41671</v>
      </c>
      <c r="B168" s="5">
        <v>26424</v>
      </c>
      <c r="C168" s="5">
        <v>1947503</v>
      </c>
      <c r="D168" s="9">
        <v>27.644880799999999</v>
      </c>
      <c r="E168" s="14">
        <f t="shared" si="4"/>
        <v>0.92369818950919147</v>
      </c>
      <c r="F168" s="14">
        <f t="shared" si="5"/>
        <v>0.92369818950919147</v>
      </c>
    </row>
    <row r="169" spans="1:6" x14ac:dyDescent="0.2">
      <c r="A169" s="2">
        <v>41699</v>
      </c>
      <c r="B169" s="5">
        <v>31380</v>
      </c>
      <c r="C169" s="5">
        <v>1945540</v>
      </c>
      <c r="D169" s="9">
        <v>30.563409999999998</v>
      </c>
      <c r="E169" s="14">
        <f t="shared" si="4"/>
        <v>1.0212149832176927</v>
      </c>
      <c r="F169" s="14">
        <f t="shared" si="5"/>
        <v>1.0212149832176927</v>
      </c>
    </row>
    <row r="170" spans="1:6" x14ac:dyDescent="0.2">
      <c r="A170" s="2">
        <v>41730</v>
      </c>
      <c r="B170" s="5">
        <v>35472</v>
      </c>
      <c r="C170" s="5">
        <v>1949286</v>
      </c>
      <c r="D170" s="9">
        <v>30.042281500000001</v>
      </c>
      <c r="E170" s="14">
        <f t="shared" si="4"/>
        <v>1.0038025206560297</v>
      </c>
      <c r="F170" s="14">
        <f t="shared" si="5"/>
        <v>1.0038025206560297</v>
      </c>
    </row>
    <row r="171" spans="1:6" x14ac:dyDescent="0.2">
      <c r="A171" s="2">
        <v>41760</v>
      </c>
      <c r="B171" s="5">
        <v>37788</v>
      </c>
      <c r="C171" s="5">
        <v>1952977</v>
      </c>
      <c r="D171" s="9">
        <v>30.780759000000007</v>
      </c>
      <c r="E171" s="14">
        <f t="shared" si="4"/>
        <v>1.0284772636827126</v>
      </c>
      <c r="F171" s="14">
        <f t="shared" si="5"/>
        <v>1.0284772636827126</v>
      </c>
    </row>
    <row r="172" spans="1:6" x14ac:dyDescent="0.2">
      <c r="A172" s="2">
        <v>41791</v>
      </c>
      <c r="B172" s="5">
        <v>38232</v>
      </c>
      <c r="C172" s="5">
        <v>1959837</v>
      </c>
      <c r="D172" s="9">
        <v>29.836430000000007</v>
      </c>
      <c r="E172" s="14">
        <f t="shared" si="4"/>
        <v>0.99692440607006461</v>
      </c>
      <c r="F172" s="14">
        <f t="shared" si="5"/>
        <v>0.99692440607006461</v>
      </c>
    </row>
    <row r="173" spans="1:6" x14ac:dyDescent="0.2">
      <c r="A173" s="2">
        <v>41821</v>
      </c>
      <c r="B173" s="5">
        <v>37832</v>
      </c>
      <c r="C173" s="5">
        <v>1967315</v>
      </c>
      <c r="D173" s="9">
        <v>29.558900000000001</v>
      </c>
      <c r="E173" s="14">
        <f t="shared" si="4"/>
        <v>0.98765129831499365</v>
      </c>
      <c r="F173" s="14">
        <f t="shared" si="5"/>
        <v>0.98765129831499365</v>
      </c>
    </row>
    <row r="174" spans="1:6" x14ac:dyDescent="0.2">
      <c r="A174" s="2">
        <v>41852</v>
      </c>
      <c r="B174" s="5">
        <v>42276</v>
      </c>
      <c r="C174" s="5">
        <v>1977647</v>
      </c>
      <c r="D174" s="9">
        <v>30.831110000000006</v>
      </c>
      <c r="E174" s="14">
        <f t="shared" si="4"/>
        <v>1.030159641258382</v>
      </c>
      <c r="F174" s="14">
        <f t="shared" si="5"/>
        <v>1.030159641258382</v>
      </c>
    </row>
    <row r="175" spans="1:6" x14ac:dyDescent="0.2">
      <c r="A175" s="2">
        <v>41883</v>
      </c>
      <c r="B175" s="5">
        <v>32816</v>
      </c>
      <c r="C175" s="5">
        <v>1980857</v>
      </c>
      <c r="D175" s="9">
        <v>29.380028000000003</v>
      </c>
      <c r="E175" s="14">
        <f t="shared" si="4"/>
        <v>0.98167464955498573</v>
      </c>
      <c r="F175" s="14">
        <f t="shared" si="5"/>
        <v>0.98167464955498573</v>
      </c>
    </row>
    <row r="176" spans="1:6" x14ac:dyDescent="0.2">
      <c r="A176" s="2">
        <v>41913</v>
      </c>
      <c r="B176" s="5">
        <v>28818</v>
      </c>
      <c r="C176" s="5">
        <v>1976964</v>
      </c>
      <c r="D176" s="9">
        <v>31.467269999999996</v>
      </c>
      <c r="E176" s="14">
        <f t="shared" si="4"/>
        <v>1.0514156504446528</v>
      </c>
      <c r="F176" s="14">
        <f t="shared" si="5"/>
        <v>1.0514156504446528</v>
      </c>
    </row>
    <row r="177" spans="1:6" x14ac:dyDescent="0.2">
      <c r="A177" s="2">
        <v>41944</v>
      </c>
      <c r="B177" s="5">
        <v>28233</v>
      </c>
      <c r="C177" s="5">
        <v>1973984</v>
      </c>
      <c r="D177" s="9">
        <v>28.49283075</v>
      </c>
      <c r="E177" s="14">
        <f t="shared" si="4"/>
        <v>0.95203073466559562</v>
      </c>
      <c r="F177" s="14">
        <f t="shared" si="5"/>
        <v>0.95203073466559562</v>
      </c>
    </row>
    <row r="178" spans="1:6" x14ac:dyDescent="0.2">
      <c r="A178" s="2">
        <v>41974</v>
      </c>
      <c r="B178" s="5">
        <v>31828</v>
      </c>
      <c r="C178" s="5">
        <v>1974063</v>
      </c>
      <c r="D178" s="9">
        <v>28.857484999999993</v>
      </c>
      <c r="E178" s="14">
        <f t="shared" si="4"/>
        <v>0.96421492431570344</v>
      </c>
      <c r="F178" s="14">
        <f t="shared" si="5"/>
        <v>0.96421492431570344</v>
      </c>
    </row>
    <row r="179" spans="1:6" x14ac:dyDescent="0.2">
      <c r="A179" s="2">
        <v>42005</v>
      </c>
      <c r="B179" s="5">
        <v>28225</v>
      </c>
      <c r="C179" s="5">
        <v>1968748</v>
      </c>
      <c r="D179" s="9">
        <v>29.600529999999996</v>
      </c>
      <c r="E179" s="14">
        <f t="shared" si="4"/>
        <v>0.98904228118475024</v>
      </c>
      <c r="F179" s="14">
        <f t="shared" si="5"/>
        <v>0.98904228118475024</v>
      </c>
    </row>
    <row r="180" spans="1:6" x14ac:dyDescent="0.2">
      <c r="A180" s="2">
        <v>42036</v>
      </c>
      <c r="B180" s="5">
        <v>27747</v>
      </c>
      <c r="C180" s="5">
        <v>1965646</v>
      </c>
      <c r="D180" s="9">
        <v>27.636850000000006</v>
      </c>
      <c r="E180" s="14">
        <f t="shared" si="4"/>
        <v>0.92342985645056952</v>
      </c>
      <c r="F180" s="14">
        <f t="shared" si="5"/>
        <v>0.92342985645056952</v>
      </c>
    </row>
    <row r="181" spans="1:6" x14ac:dyDescent="0.2">
      <c r="A181" s="2">
        <v>42064</v>
      </c>
      <c r="B181" s="5">
        <v>33170</v>
      </c>
      <c r="C181" s="5">
        <v>1961513</v>
      </c>
      <c r="D181" s="9">
        <v>30.81575999999999</v>
      </c>
      <c r="E181" s="14">
        <f t="shared" si="4"/>
        <v>1.0296467518264631</v>
      </c>
      <c r="F181" s="14">
        <f t="shared" si="5"/>
        <v>1.0296467518264631</v>
      </c>
    </row>
    <row r="182" spans="1:6" x14ac:dyDescent="0.2">
      <c r="A182" s="2">
        <v>42095</v>
      </c>
      <c r="B182" s="5">
        <v>37342</v>
      </c>
      <c r="C182" s="5">
        <v>1964343</v>
      </c>
      <c r="D182" s="9">
        <v>30.119163500000006</v>
      </c>
      <c r="E182" s="14">
        <f t="shared" si="4"/>
        <v>1.0063713783306067</v>
      </c>
      <c r="F182" s="14">
        <f t="shared" si="5"/>
        <v>1.0063713783306067</v>
      </c>
    </row>
    <row r="183" spans="1:6" x14ac:dyDescent="0.2">
      <c r="A183" s="2">
        <v>42125</v>
      </c>
      <c r="B183" s="5">
        <v>39221</v>
      </c>
      <c r="C183" s="5">
        <v>1968549</v>
      </c>
      <c r="D183" s="9">
        <v>30.313551499999999</v>
      </c>
      <c r="E183" s="14">
        <f t="shared" si="4"/>
        <v>1.0128664630792561</v>
      </c>
      <c r="F183" s="14">
        <f t="shared" si="5"/>
        <v>1.0128664630792561</v>
      </c>
    </row>
    <row r="184" spans="1:6" x14ac:dyDescent="0.2">
      <c r="A184" s="2">
        <v>42156</v>
      </c>
      <c r="B184" s="5">
        <v>40510</v>
      </c>
      <c r="C184" s="5">
        <v>1976684</v>
      </c>
      <c r="D184" s="9">
        <v>30.219660000000001</v>
      </c>
      <c r="E184" s="14">
        <f t="shared" si="4"/>
        <v>1.0097292671120266</v>
      </c>
      <c r="F184" s="14">
        <f t="shared" si="5"/>
        <v>1.0097292671120266</v>
      </c>
    </row>
    <row r="185" spans="1:6" x14ac:dyDescent="0.2">
      <c r="A185" s="2">
        <v>42186</v>
      </c>
      <c r="B185" s="5">
        <v>37582</v>
      </c>
      <c r="C185" s="5">
        <v>1983079</v>
      </c>
      <c r="D185" s="9">
        <v>29.593259999999997</v>
      </c>
      <c r="E185" s="14">
        <f t="shared" si="4"/>
        <v>0.98879936873067553</v>
      </c>
      <c r="F185" s="14">
        <f t="shared" si="5"/>
        <v>0.98879936873067553</v>
      </c>
    </row>
    <row r="186" spans="1:6" x14ac:dyDescent="0.2">
      <c r="A186" s="2">
        <v>42217</v>
      </c>
      <c r="B186" s="5">
        <v>38387</v>
      </c>
      <c r="C186" s="5">
        <v>1988828</v>
      </c>
      <c r="D186" s="9">
        <v>30.563409999999998</v>
      </c>
      <c r="E186" s="14">
        <f t="shared" si="4"/>
        <v>1.0212149832176927</v>
      </c>
      <c r="F186" s="14">
        <f t="shared" si="5"/>
        <v>1.0212149832176927</v>
      </c>
    </row>
    <row r="187" spans="1:6" x14ac:dyDescent="0.2">
      <c r="A187" s="2">
        <v>42248</v>
      </c>
      <c r="B187" s="5">
        <v>31984</v>
      </c>
      <c r="C187" s="5">
        <v>1989518</v>
      </c>
      <c r="D187" s="9">
        <v>29.020885999999997</v>
      </c>
      <c r="E187" s="14">
        <f t="shared" si="4"/>
        <v>0.96967464067172393</v>
      </c>
      <c r="F187" s="14">
        <f t="shared" si="5"/>
        <v>0.96967464067172393</v>
      </c>
    </row>
    <row r="188" spans="1:6" x14ac:dyDescent="0.2">
      <c r="A188" s="2">
        <v>42278</v>
      </c>
      <c r="B188" s="5">
        <v>28345</v>
      </c>
      <c r="C188" s="5">
        <v>1982837</v>
      </c>
      <c r="D188" s="9">
        <v>31.298109999999998</v>
      </c>
      <c r="E188" s="14">
        <f t="shared" si="4"/>
        <v>1.0457635086659343</v>
      </c>
      <c r="F188" s="14">
        <f t="shared" si="5"/>
        <v>1.0457635086659343</v>
      </c>
    </row>
    <row r="189" spans="1:6" x14ac:dyDescent="0.2">
      <c r="A189" s="2">
        <v>42309</v>
      </c>
      <c r="B189" s="5">
        <v>28643</v>
      </c>
      <c r="C189" s="5">
        <v>1978025</v>
      </c>
      <c r="D189" s="9">
        <v>29.277007250000004</v>
      </c>
      <c r="E189" s="14">
        <f t="shared" si="4"/>
        <v>0.97823241802773397</v>
      </c>
      <c r="F189" s="14">
        <f t="shared" si="5"/>
        <v>0.97823241802773397</v>
      </c>
    </row>
    <row r="190" spans="1:6" x14ac:dyDescent="0.2">
      <c r="A190" s="2">
        <v>42339</v>
      </c>
      <c r="B190" s="5">
        <v>31296</v>
      </c>
      <c r="C190" s="5">
        <v>1975981</v>
      </c>
      <c r="D190" s="9">
        <v>28.589304000000002</v>
      </c>
      <c r="E190" s="14">
        <f t="shared" si="4"/>
        <v>0.95525419462571481</v>
      </c>
      <c r="F190" s="14">
        <f t="shared" si="5"/>
        <v>0.95525419462571481</v>
      </c>
    </row>
    <row r="191" spans="1:6" x14ac:dyDescent="0.2">
      <c r="A191" s="2">
        <v>42370</v>
      </c>
      <c r="B191" s="5">
        <v>27609</v>
      </c>
      <c r="C191" s="5">
        <v>1969234</v>
      </c>
      <c r="D191" s="9">
        <v>29.489452000000004</v>
      </c>
      <c r="E191" s="14">
        <f t="shared" si="4"/>
        <v>0.98533083282522993</v>
      </c>
      <c r="F191" s="14">
        <f t="shared" si="5"/>
        <v>0.98533083282522993</v>
      </c>
    </row>
    <row r="192" spans="1:6" x14ac:dyDescent="0.2">
      <c r="A192" s="2">
        <v>42401</v>
      </c>
      <c r="B192" s="5">
        <v>28601</v>
      </c>
      <c r="C192" s="5">
        <v>1964246</v>
      </c>
      <c r="D192" s="9">
        <v>28.873785000000002</v>
      </c>
      <c r="E192" s="14">
        <f t="shared" si="4"/>
        <v>0.96475955609031427</v>
      </c>
      <c r="F192" s="14">
        <f t="shared" si="5"/>
        <v>0.96475955609031427</v>
      </c>
    </row>
    <row r="193" spans="1:8" x14ac:dyDescent="0.2">
      <c r="A193" s="2">
        <v>42430</v>
      </c>
      <c r="B193" s="5">
        <v>33061</v>
      </c>
      <c r="C193" s="5">
        <v>1960675</v>
      </c>
      <c r="D193" s="9">
        <v>31.100590999999998</v>
      </c>
      <c r="E193" s="14">
        <f t="shared" si="4"/>
        <v>1.0391638078383703</v>
      </c>
      <c r="F193" s="14">
        <f t="shared" si="5"/>
        <v>1.0391638078383703</v>
      </c>
    </row>
    <row r="194" spans="1:8" x14ac:dyDescent="0.2">
      <c r="A194" s="2">
        <v>42461</v>
      </c>
      <c r="B194" s="5">
        <v>37033</v>
      </c>
      <c r="C194" s="5">
        <v>1963827</v>
      </c>
      <c r="D194" s="9">
        <v>30.247410000000009</v>
      </c>
      <c r="E194" s="14">
        <f t="shared" si="4"/>
        <v>1.0106564776485569</v>
      </c>
      <c r="F194" s="14">
        <f t="shared" si="5"/>
        <v>1.0106564776485569</v>
      </c>
    </row>
    <row r="195" spans="1:8" x14ac:dyDescent="0.2">
      <c r="A195" s="2">
        <v>42491</v>
      </c>
      <c r="B195" s="5">
        <v>38812</v>
      </c>
      <c r="C195" s="5">
        <v>1968269</v>
      </c>
      <c r="D195" s="9">
        <v>30.286550999999989</v>
      </c>
      <c r="E195" s="14">
        <f t="shared" si="4"/>
        <v>1.01196429558046</v>
      </c>
      <c r="F195" s="14">
        <f t="shared" si="5"/>
        <v>1.01196429558046</v>
      </c>
    </row>
    <row r="196" spans="1:8" x14ac:dyDescent="0.2">
      <c r="A196" s="2">
        <v>42522</v>
      </c>
      <c r="B196" s="5">
        <v>39670</v>
      </c>
      <c r="C196" s="5">
        <v>1976340</v>
      </c>
      <c r="D196" s="9">
        <v>29.937680000000004</v>
      </c>
      <c r="E196" s="14">
        <f t="shared" si="4"/>
        <v>1.0003074715411879</v>
      </c>
      <c r="F196" s="14">
        <f t="shared" si="5"/>
        <v>1.0003074715411879</v>
      </c>
    </row>
    <row r="197" spans="1:8" x14ac:dyDescent="0.2">
      <c r="A197" s="2">
        <v>42552</v>
      </c>
      <c r="B197" s="5">
        <v>40176</v>
      </c>
      <c r="C197" s="5">
        <v>1986345</v>
      </c>
      <c r="D197" s="9">
        <v>30.158046000000002</v>
      </c>
      <c r="E197" s="14">
        <f t="shared" si="4"/>
        <v>1.0076705590039989</v>
      </c>
      <c r="F197" s="14">
        <f t="shared" si="5"/>
        <v>1.0076705590039989</v>
      </c>
    </row>
    <row r="198" spans="1:8" x14ac:dyDescent="0.2">
      <c r="A198" s="2">
        <v>42583</v>
      </c>
      <c r="B198" s="5">
        <v>43392</v>
      </c>
      <c r="C198" s="5">
        <v>1998466</v>
      </c>
      <c r="D198" s="9">
        <v>31.106919999999995</v>
      </c>
      <c r="E198" s="14">
        <f t="shared" si="4"/>
        <v>1.0393752786666837</v>
      </c>
      <c r="F198" s="14">
        <f t="shared" si="5"/>
        <v>1.0393752786666837</v>
      </c>
    </row>
    <row r="199" spans="1:8" x14ac:dyDescent="0.2">
      <c r="A199" s="2">
        <v>42614</v>
      </c>
      <c r="B199" s="5">
        <v>36186</v>
      </c>
      <c r="C199" s="5">
        <v>2004217</v>
      </c>
      <c r="D199" s="9">
        <v>29.731145999999999</v>
      </c>
      <c r="E199" s="14">
        <f t="shared" si="4"/>
        <v>0.99340655258797284</v>
      </c>
      <c r="F199" s="14">
        <f t="shared" si="5"/>
        <v>0.99340655258797284</v>
      </c>
    </row>
    <row r="200" spans="1:8" x14ac:dyDescent="0.2">
      <c r="A200" s="2">
        <v>42644</v>
      </c>
      <c r="B200" s="5">
        <v>30558</v>
      </c>
      <c r="C200" s="5">
        <v>2002697</v>
      </c>
      <c r="D200" s="9">
        <v>30.563409999999998</v>
      </c>
      <c r="E200" s="14">
        <f t="shared" si="4"/>
        <v>1.0212149832176927</v>
      </c>
      <c r="F200" s="14">
        <f t="shared" si="5"/>
        <v>1.0212149832176927</v>
      </c>
    </row>
    <row r="201" spans="1:8" x14ac:dyDescent="0.2">
      <c r="A201" s="2">
        <v>42675</v>
      </c>
      <c r="B201" s="5">
        <v>31406</v>
      </c>
      <c r="C201" s="5">
        <v>2002216</v>
      </c>
      <c r="D201" s="9">
        <v>29.309261749999994</v>
      </c>
      <c r="E201" s="14">
        <f t="shared" si="4"/>
        <v>0.97931013738811246</v>
      </c>
      <c r="F201" s="14">
        <f t="shared" si="5"/>
        <v>0.97931013738811246</v>
      </c>
    </row>
    <row r="202" spans="1:8" x14ac:dyDescent="0.2">
      <c r="A202" s="2">
        <v>42705</v>
      </c>
      <c r="B202" s="5">
        <v>34488</v>
      </c>
      <c r="C202" s="5">
        <v>2004299</v>
      </c>
      <c r="D202" s="9">
        <v>28.995238999999998</v>
      </c>
      <c r="E202" s="14">
        <f t="shared" si="4"/>
        <v>0.96881769765801617</v>
      </c>
      <c r="F202" s="14">
        <f t="shared" si="5"/>
        <v>0.96881769765801617</v>
      </c>
    </row>
    <row r="203" spans="1:8" x14ac:dyDescent="0.2">
      <c r="A203" s="2">
        <v>42736</v>
      </c>
      <c r="B203" s="5">
        <v>31131</v>
      </c>
      <c r="C203" s="5">
        <v>2000349</v>
      </c>
      <c r="D203" s="9">
        <v>30.51957599999999</v>
      </c>
      <c r="E203" s="14">
        <f t="shared" si="4"/>
        <v>1.0197503581128902</v>
      </c>
      <c r="F203" s="14">
        <f t="shared" si="5"/>
        <v>1.0197503581128902</v>
      </c>
    </row>
    <row r="204" spans="1:8" x14ac:dyDescent="0.2">
      <c r="A204" s="2">
        <v>42767</v>
      </c>
      <c r="B204" s="5">
        <v>29556</v>
      </c>
      <c r="C204" s="5">
        <v>1998194</v>
      </c>
      <c r="D204" s="9">
        <v>27.626011600000009</v>
      </c>
      <c r="E204" s="14">
        <f t="shared" ref="E204:E250" si="6">D204/D$8</f>
        <v>0.92306771307474511</v>
      </c>
      <c r="F204" s="14">
        <f t="shared" ref="F204:F250" si="7">E204</f>
        <v>0.92306771307474511</v>
      </c>
    </row>
    <row r="205" spans="1:8" x14ac:dyDescent="0.2">
      <c r="A205" s="2">
        <v>42795</v>
      </c>
      <c r="B205" s="5">
        <v>35972</v>
      </c>
      <c r="C205" s="5">
        <v>1998188.4970399395</v>
      </c>
      <c r="D205" s="9">
        <v>31.467269999999996</v>
      </c>
      <c r="E205" s="14">
        <f t="shared" si="6"/>
        <v>1.0514156504446528</v>
      </c>
      <c r="F205" s="14">
        <f t="shared" si="7"/>
        <v>1.0514156504446528</v>
      </c>
    </row>
    <row r="206" spans="1:8" x14ac:dyDescent="0.2">
      <c r="A206" s="2">
        <v>42826</v>
      </c>
      <c r="B206" s="5">
        <v>0</v>
      </c>
      <c r="C206" s="5">
        <v>2004166.5983425949</v>
      </c>
      <c r="D206" s="9">
        <v>29.494339500000002</v>
      </c>
      <c r="E206" s="14">
        <f t="shared" si="6"/>
        <v>0.98549413882513226</v>
      </c>
      <c r="F206" s="14">
        <f t="shared" si="7"/>
        <v>0.98549413882513226</v>
      </c>
      <c r="H206" s="1">
        <f>H$8</f>
        <v>9999999</v>
      </c>
    </row>
    <row r="207" spans="1:8" x14ac:dyDescent="0.2">
      <c r="A207" s="2">
        <v>42856</v>
      </c>
      <c r="B207" s="5">
        <v>0</v>
      </c>
      <c r="C207" s="5">
        <v>2011863.3944323282</v>
      </c>
      <c r="D207" s="9">
        <v>30.578945499999996</v>
      </c>
      <c r="E207" s="14">
        <f t="shared" si="6"/>
        <v>1.0217340707596843</v>
      </c>
      <c r="F207" s="14">
        <f t="shared" si="7"/>
        <v>1.0217340707596843</v>
      </c>
      <c r="H207" s="1">
        <f t="shared" ref="H207:H251" si="8">H$8</f>
        <v>9999999</v>
      </c>
    </row>
    <row r="208" spans="1:8" x14ac:dyDescent="0.2">
      <c r="A208" s="2">
        <v>42887</v>
      </c>
      <c r="B208" s="5">
        <v>0</v>
      </c>
      <c r="C208" s="5">
        <v>2023336.2855362357</v>
      </c>
      <c r="D208" s="9">
        <v>30.579159999999998</v>
      </c>
      <c r="E208" s="14">
        <f t="shared" si="6"/>
        <v>1.0217412378465343</v>
      </c>
      <c r="F208" s="14">
        <f t="shared" si="7"/>
        <v>1.0217412378465343</v>
      </c>
      <c r="H208" s="1">
        <f t="shared" si="8"/>
        <v>9999999</v>
      </c>
    </row>
    <row r="209" spans="1:8" x14ac:dyDescent="0.2">
      <c r="A209" s="2">
        <v>42917</v>
      </c>
      <c r="B209" s="5">
        <v>0</v>
      </c>
      <c r="C209" s="5">
        <v>2034867.3807064851</v>
      </c>
      <c r="D209" s="9">
        <v>29.556562</v>
      </c>
      <c r="E209" s="14">
        <f t="shared" si="6"/>
        <v>0.98757317873897899</v>
      </c>
      <c r="F209" s="14">
        <f t="shared" si="7"/>
        <v>0.98757317873897899</v>
      </c>
      <c r="H209" s="1">
        <f t="shared" si="8"/>
        <v>9999999</v>
      </c>
    </row>
    <row r="210" spans="1:8" x14ac:dyDescent="0.2">
      <c r="A210" s="2">
        <v>42948</v>
      </c>
      <c r="B210" s="5">
        <v>0</v>
      </c>
      <c r="C210" s="5">
        <v>2045612.9461007989</v>
      </c>
      <c r="D210" s="9">
        <v>30.91742</v>
      </c>
      <c r="E210" s="14">
        <f t="shared" si="6"/>
        <v>1.0330435166244329</v>
      </c>
      <c r="F210" s="14">
        <f t="shared" si="7"/>
        <v>1.0330435166244329</v>
      </c>
      <c r="H210" s="1">
        <f t="shared" si="8"/>
        <v>9999999</v>
      </c>
    </row>
    <row r="211" spans="1:8" x14ac:dyDescent="0.2">
      <c r="A211" s="2">
        <v>42979</v>
      </c>
      <c r="B211" s="5">
        <v>0</v>
      </c>
      <c r="C211" s="5">
        <v>2050534.2422500197</v>
      </c>
      <c r="D211" s="9">
        <v>29.398001000000008</v>
      </c>
      <c r="E211" s="14">
        <f t="shared" si="6"/>
        <v>0.98227518126572666</v>
      </c>
      <c r="F211" s="14">
        <f t="shared" si="7"/>
        <v>0.98227518126572666</v>
      </c>
      <c r="H211" s="1">
        <f t="shared" si="8"/>
        <v>9999999</v>
      </c>
    </row>
    <row r="212" spans="1:8" x14ac:dyDescent="0.2">
      <c r="A212" s="2">
        <v>43009</v>
      </c>
      <c r="B212" s="5">
        <v>0</v>
      </c>
      <c r="C212" s="5">
        <v>2048070.2963872962</v>
      </c>
      <c r="D212" s="9">
        <v>30.81575999999999</v>
      </c>
      <c r="E212" s="14">
        <f t="shared" si="6"/>
        <v>1.0296467518264631</v>
      </c>
      <c r="F212" s="14">
        <f t="shared" si="7"/>
        <v>1.0296467518264631</v>
      </c>
      <c r="H212" s="1">
        <f t="shared" si="8"/>
        <v>9999999</v>
      </c>
    </row>
    <row r="213" spans="1:8" x14ac:dyDescent="0.2">
      <c r="A213" s="2">
        <v>43040</v>
      </c>
      <c r="B213" s="5">
        <v>0</v>
      </c>
      <c r="C213" s="5">
        <v>2046581.3199300729</v>
      </c>
      <c r="D213" s="9">
        <v>29.383285750000002</v>
      </c>
      <c r="E213" s="14">
        <f t="shared" si="6"/>
        <v>0.98178350073067511</v>
      </c>
      <c r="F213" s="14">
        <f t="shared" si="7"/>
        <v>0.98178350073067511</v>
      </c>
      <c r="H213" s="1">
        <f t="shared" si="8"/>
        <v>9999999</v>
      </c>
    </row>
    <row r="214" spans="1:8" x14ac:dyDescent="0.2">
      <c r="A214" s="2">
        <v>43070</v>
      </c>
      <c r="B214" s="5">
        <v>0</v>
      </c>
      <c r="C214" s="5">
        <v>2048166.558234087</v>
      </c>
      <c r="D214" s="9">
        <v>30.180441000000002</v>
      </c>
      <c r="E214" s="14">
        <f t="shared" si="6"/>
        <v>1.0084188429667229</v>
      </c>
      <c r="F214" s="14">
        <f t="shared" si="7"/>
        <v>1.0084188429667229</v>
      </c>
      <c r="H214" s="1">
        <f t="shared" si="8"/>
        <v>9999999</v>
      </c>
    </row>
    <row r="215" spans="1:8" x14ac:dyDescent="0.2">
      <c r="A215" s="2">
        <v>43101</v>
      </c>
      <c r="D215" s="9">
        <v>30.207653999999998</v>
      </c>
      <c r="E215" s="14">
        <f t="shared" si="6"/>
        <v>1.0093281107263838</v>
      </c>
      <c r="F215" s="14">
        <f t="shared" si="7"/>
        <v>1.0093281107263838</v>
      </c>
      <c r="H215" s="1">
        <f t="shared" si="8"/>
        <v>9999999</v>
      </c>
    </row>
    <row r="216" spans="1:8" x14ac:dyDescent="0.2">
      <c r="A216" s="2">
        <v>43132</v>
      </c>
      <c r="D216" s="9">
        <v>27.628298600000001</v>
      </c>
      <c r="E216" s="14">
        <f t="shared" si="6"/>
        <v>0.92314412858815187</v>
      </c>
      <c r="F216" s="14">
        <f t="shared" si="7"/>
        <v>0.92314412858815187</v>
      </c>
      <c r="H216" s="1">
        <f t="shared" si="8"/>
        <v>9999999</v>
      </c>
    </row>
    <row r="217" spans="1:8" x14ac:dyDescent="0.2">
      <c r="A217" s="2">
        <v>43160</v>
      </c>
      <c r="D217" s="9">
        <v>31.454093</v>
      </c>
      <c r="E217" s="14">
        <f t="shared" si="6"/>
        <v>1.0509753674450184</v>
      </c>
      <c r="F217" s="14">
        <f t="shared" si="7"/>
        <v>1.0509753674450184</v>
      </c>
      <c r="H217" s="1">
        <f t="shared" si="8"/>
        <v>9999999</v>
      </c>
    </row>
    <row r="218" spans="1:8" x14ac:dyDescent="0.2">
      <c r="A218" s="2">
        <v>43191</v>
      </c>
      <c r="D218" s="9">
        <v>29.866685000000004</v>
      </c>
      <c r="E218" s="14">
        <f t="shared" si="6"/>
        <v>0.99793531615232467</v>
      </c>
      <c r="F218" s="14">
        <f t="shared" si="7"/>
        <v>0.99793531615232467</v>
      </c>
      <c r="H218" s="1">
        <f t="shared" si="8"/>
        <v>9999999</v>
      </c>
    </row>
    <row r="219" spans="1:8" x14ac:dyDescent="0.2">
      <c r="A219" s="2">
        <v>43221</v>
      </c>
      <c r="D219" s="9">
        <v>30.394067499999998</v>
      </c>
      <c r="E219" s="14">
        <f t="shared" si="6"/>
        <v>1.0155567435678781</v>
      </c>
      <c r="F219" s="14">
        <f t="shared" si="7"/>
        <v>1.0155567435678781</v>
      </c>
      <c r="H219" s="1">
        <f t="shared" si="8"/>
        <v>9999999</v>
      </c>
    </row>
    <row r="220" spans="1:8" x14ac:dyDescent="0.2">
      <c r="A220" s="2">
        <v>43252</v>
      </c>
      <c r="D220" s="9">
        <v>30.247410000000009</v>
      </c>
      <c r="E220" s="14">
        <f t="shared" si="6"/>
        <v>1.0106564776485569</v>
      </c>
      <c r="F220" s="14">
        <f t="shared" si="7"/>
        <v>1.0106564776485569</v>
      </c>
      <c r="H220" s="1">
        <f t="shared" si="8"/>
        <v>9999999</v>
      </c>
    </row>
    <row r="221" spans="1:8" x14ac:dyDescent="0.2">
      <c r="A221" s="2">
        <v>43282</v>
      </c>
      <c r="D221" s="9">
        <v>29.85701499999999</v>
      </c>
      <c r="E221" s="14">
        <f t="shared" si="6"/>
        <v>0.99761221251671173</v>
      </c>
      <c r="F221" s="14">
        <f t="shared" si="7"/>
        <v>0.99761221251671173</v>
      </c>
      <c r="H221" s="1">
        <f t="shared" si="8"/>
        <v>9999999</v>
      </c>
    </row>
    <row r="222" spans="1:8" x14ac:dyDescent="0.2">
      <c r="A222" s="2">
        <v>43313</v>
      </c>
      <c r="D222" s="9">
        <v>31.310833999999996</v>
      </c>
      <c r="E222" s="14">
        <f t="shared" si="6"/>
        <v>1.0461886555800535</v>
      </c>
      <c r="F222" s="14">
        <f t="shared" si="7"/>
        <v>1.0461886555800535</v>
      </c>
      <c r="H222" s="1">
        <f t="shared" si="8"/>
        <v>9999999</v>
      </c>
    </row>
    <row r="223" spans="1:8" x14ac:dyDescent="0.2">
      <c r="A223" s="2">
        <v>43344</v>
      </c>
      <c r="D223" s="9">
        <v>28.6165175</v>
      </c>
      <c r="E223" s="14">
        <f t="shared" si="6"/>
        <v>0.95616347909187205</v>
      </c>
      <c r="F223" s="14">
        <f t="shared" si="7"/>
        <v>0.95616347909187205</v>
      </c>
      <c r="H223" s="1">
        <f t="shared" si="8"/>
        <v>9999999</v>
      </c>
    </row>
    <row r="224" spans="1:8" x14ac:dyDescent="0.2">
      <c r="A224" s="2">
        <v>43374</v>
      </c>
      <c r="D224" s="9">
        <v>31.106919999999995</v>
      </c>
      <c r="E224" s="14">
        <f t="shared" si="6"/>
        <v>1.0393752786666837</v>
      </c>
      <c r="F224" s="14">
        <f t="shared" si="7"/>
        <v>1.0393752786666837</v>
      </c>
      <c r="H224" s="1">
        <f t="shared" si="8"/>
        <v>9999999</v>
      </c>
    </row>
    <row r="225" spans="1:8" x14ac:dyDescent="0.2">
      <c r="A225" s="2">
        <v>43405</v>
      </c>
      <c r="D225" s="9">
        <v>30.024437749999997</v>
      </c>
      <c r="E225" s="14">
        <f t="shared" si="6"/>
        <v>1.0032063075745445</v>
      </c>
      <c r="F225" s="14">
        <f t="shared" si="7"/>
        <v>1.0032063075745445</v>
      </c>
      <c r="H225" s="1">
        <f t="shared" si="8"/>
        <v>9999999</v>
      </c>
    </row>
    <row r="226" spans="1:8" x14ac:dyDescent="0.2">
      <c r="A226" s="2">
        <v>43435</v>
      </c>
      <c r="D226" s="9">
        <v>30.152947999999991</v>
      </c>
      <c r="E226" s="14">
        <f t="shared" si="6"/>
        <v>1.0075002195692155</v>
      </c>
      <c r="F226" s="14">
        <f t="shared" si="7"/>
        <v>1.0075002195692155</v>
      </c>
      <c r="H226" s="1">
        <f t="shared" si="8"/>
        <v>9999999</v>
      </c>
    </row>
    <row r="227" spans="1:8" x14ac:dyDescent="0.2">
      <c r="A227" s="2">
        <v>43466</v>
      </c>
      <c r="D227" s="9">
        <v>30.191613000000004</v>
      </c>
      <c r="E227" s="14">
        <f t="shared" si="6"/>
        <v>1.0087921329167813</v>
      </c>
      <c r="F227" s="14">
        <f t="shared" si="7"/>
        <v>1.0087921329167813</v>
      </c>
      <c r="H227" s="1">
        <f t="shared" si="8"/>
        <v>9999999</v>
      </c>
    </row>
    <row r="228" spans="1:8" x14ac:dyDescent="0.2">
      <c r="A228" s="2">
        <v>43497</v>
      </c>
      <c r="D228" s="9">
        <v>27.631510600000006</v>
      </c>
      <c r="E228" s="14">
        <f t="shared" si="6"/>
        <v>0.9232514511194434</v>
      </c>
      <c r="F228" s="14">
        <f t="shared" si="7"/>
        <v>0.9232514511194434</v>
      </c>
      <c r="H228" s="1">
        <f t="shared" si="8"/>
        <v>9999999</v>
      </c>
    </row>
    <row r="229" spans="1:8" x14ac:dyDescent="0.2">
      <c r="A229" s="2">
        <v>43525</v>
      </c>
      <c r="D229" s="9">
        <v>30.831110000000006</v>
      </c>
      <c r="E229" s="14">
        <f t="shared" si="6"/>
        <v>1.030159641258382</v>
      </c>
      <c r="F229" s="14">
        <f t="shared" si="7"/>
        <v>1.030159641258382</v>
      </c>
      <c r="H229" s="1">
        <f t="shared" si="8"/>
        <v>9999999</v>
      </c>
    </row>
    <row r="230" spans="1:8" x14ac:dyDescent="0.2">
      <c r="A230" s="2">
        <v>43556</v>
      </c>
      <c r="D230" s="9">
        <v>30.399180500000003</v>
      </c>
      <c r="E230" s="14">
        <f t="shared" si="6"/>
        <v>1.0157275841975459</v>
      </c>
      <c r="F230" s="14">
        <f t="shared" si="7"/>
        <v>1.0157275841975459</v>
      </c>
      <c r="H230" s="1">
        <f t="shared" si="8"/>
        <v>9999999</v>
      </c>
    </row>
    <row r="231" spans="1:8" x14ac:dyDescent="0.2">
      <c r="A231" s="2">
        <v>43586</v>
      </c>
      <c r="D231" s="9">
        <v>30.9485715</v>
      </c>
      <c r="E231" s="14">
        <f t="shared" si="6"/>
        <v>1.0340843814542966</v>
      </c>
      <c r="F231" s="14">
        <f t="shared" si="7"/>
        <v>1.0340843814542966</v>
      </c>
      <c r="H231" s="1">
        <f t="shared" si="8"/>
        <v>9999999</v>
      </c>
    </row>
    <row r="232" spans="1:8" x14ac:dyDescent="0.2">
      <c r="A232" s="2">
        <v>43617</v>
      </c>
      <c r="D232" s="9">
        <v>29.316145000000002</v>
      </c>
      <c r="E232" s="14">
        <f t="shared" si="6"/>
        <v>0.97954012736741258</v>
      </c>
      <c r="F232" s="14">
        <f t="shared" si="7"/>
        <v>0.97954012736741258</v>
      </c>
      <c r="H232" s="1">
        <f t="shared" si="8"/>
        <v>9999999</v>
      </c>
    </row>
    <row r="233" spans="1:8" x14ac:dyDescent="0.2">
      <c r="A233" s="2">
        <v>43647</v>
      </c>
      <c r="D233" s="9">
        <v>29.478930999999992</v>
      </c>
      <c r="E233" s="14">
        <f t="shared" si="6"/>
        <v>0.98497929473316348</v>
      </c>
      <c r="F233" s="14">
        <f t="shared" si="7"/>
        <v>0.98497929473316348</v>
      </c>
      <c r="H233" s="1">
        <f t="shared" si="8"/>
        <v>9999999</v>
      </c>
    </row>
    <row r="234" spans="1:8" x14ac:dyDescent="0.2">
      <c r="A234" s="2">
        <v>43678</v>
      </c>
      <c r="D234" s="9">
        <v>31.066498999999997</v>
      </c>
      <c r="E234" s="14">
        <f t="shared" si="6"/>
        <v>1.0380246921046266</v>
      </c>
      <c r="F234" s="14">
        <f t="shared" si="7"/>
        <v>1.0380246921046266</v>
      </c>
      <c r="H234" s="1">
        <f t="shared" si="8"/>
        <v>9999999</v>
      </c>
    </row>
    <row r="235" spans="1:8" x14ac:dyDescent="0.2">
      <c r="A235" s="2">
        <v>43709</v>
      </c>
      <c r="D235" s="9">
        <v>29.208677000000002</v>
      </c>
      <c r="E235" s="14">
        <f t="shared" si="6"/>
        <v>0.97594929991012169</v>
      </c>
      <c r="F235" s="14">
        <f t="shared" si="7"/>
        <v>0.97594929991012169</v>
      </c>
      <c r="H235" s="1">
        <f t="shared" si="8"/>
        <v>9999999</v>
      </c>
    </row>
    <row r="236" spans="1:8" x14ac:dyDescent="0.2">
      <c r="A236" s="2">
        <v>43739</v>
      </c>
      <c r="D236" s="9">
        <v>30.91742</v>
      </c>
      <c r="E236" s="14">
        <f t="shared" si="6"/>
        <v>1.0330435166244329</v>
      </c>
      <c r="F236" s="14">
        <f t="shared" si="7"/>
        <v>1.0330435166244329</v>
      </c>
      <c r="H236" s="1">
        <f t="shared" si="8"/>
        <v>9999999</v>
      </c>
    </row>
    <row r="237" spans="1:8" x14ac:dyDescent="0.2">
      <c r="A237" s="2">
        <v>43770</v>
      </c>
      <c r="D237" s="9">
        <v>29.481847250000008</v>
      </c>
      <c r="E237" s="14">
        <f t="shared" si="6"/>
        <v>0.98507673537198048</v>
      </c>
      <c r="F237" s="14">
        <f t="shared" si="7"/>
        <v>0.98507673537198048</v>
      </c>
      <c r="H237" s="1">
        <f t="shared" si="8"/>
        <v>9999999</v>
      </c>
    </row>
    <row r="238" spans="1:8" x14ac:dyDescent="0.2">
      <c r="A238" s="2">
        <v>43800</v>
      </c>
      <c r="D238" s="9">
        <v>29.791517999999989</v>
      </c>
      <c r="E238" s="14">
        <f t="shared" si="6"/>
        <v>0.99542376175955438</v>
      </c>
      <c r="F238" s="14">
        <f t="shared" si="7"/>
        <v>0.99542376175955438</v>
      </c>
      <c r="H238" s="1">
        <f t="shared" si="8"/>
        <v>9999999</v>
      </c>
    </row>
    <row r="239" spans="1:8" x14ac:dyDescent="0.2">
      <c r="A239" s="2">
        <v>43831</v>
      </c>
      <c r="D239" s="9">
        <v>29.838026999999993</v>
      </c>
      <c r="E239" s="14">
        <f t="shared" si="6"/>
        <v>0.99697776661877902</v>
      </c>
      <c r="F239" s="14">
        <f t="shared" si="7"/>
        <v>0.99697776661877902</v>
      </c>
      <c r="H239" s="1">
        <f t="shared" si="8"/>
        <v>9999999</v>
      </c>
    </row>
    <row r="240" spans="1:8" x14ac:dyDescent="0.2">
      <c r="A240" s="2">
        <v>43862</v>
      </c>
      <c r="D240" s="9">
        <v>28.363589000000005</v>
      </c>
      <c r="E240" s="14">
        <f t="shared" si="6"/>
        <v>0.9477123810670518</v>
      </c>
      <c r="F240" s="14">
        <f t="shared" si="7"/>
        <v>0.9477123810670518</v>
      </c>
      <c r="H240" s="1">
        <f t="shared" si="8"/>
        <v>9999999</v>
      </c>
    </row>
    <row r="241" spans="1:8" x14ac:dyDescent="0.2">
      <c r="A241" s="2">
        <v>43891</v>
      </c>
      <c r="D241" s="9">
        <v>30.81575999999999</v>
      </c>
      <c r="E241" s="14">
        <f t="shared" si="6"/>
        <v>1.0296467518264631</v>
      </c>
      <c r="F241" s="14">
        <f t="shared" si="7"/>
        <v>1.0296467518264631</v>
      </c>
      <c r="H241" s="1">
        <f t="shared" si="8"/>
        <v>9999999</v>
      </c>
    </row>
    <row r="242" spans="1:8" x14ac:dyDescent="0.2">
      <c r="A242" s="2">
        <v>43922</v>
      </c>
      <c r="D242" s="9">
        <v>30.116055500000005</v>
      </c>
      <c r="E242" s="14">
        <f t="shared" si="6"/>
        <v>1.0062675307505153</v>
      </c>
      <c r="F242" s="14">
        <f t="shared" si="7"/>
        <v>1.0062675307505153</v>
      </c>
      <c r="H242" s="1">
        <f t="shared" si="8"/>
        <v>9999999</v>
      </c>
    </row>
    <row r="243" spans="1:8" x14ac:dyDescent="0.2">
      <c r="A243" s="2">
        <v>43952</v>
      </c>
      <c r="D243" s="9">
        <v>30.313551499999999</v>
      </c>
      <c r="E243" s="14">
        <f t="shared" si="6"/>
        <v>1.0128664630792561</v>
      </c>
      <c r="F243" s="14">
        <f t="shared" si="7"/>
        <v>1.0128664630792561</v>
      </c>
      <c r="H243" s="1">
        <f t="shared" si="8"/>
        <v>9999999</v>
      </c>
    </row>
    <row r="244" spans="1:8" x14ac:dyDescent="0.2">
      <c r="A244" s="2">
        <v>43983</v>
      </c>
      <c r="D244" s="9">
        <v>30.219660000000001</v>
      </c>
      <c r="E244" s="14">
        <f t="shared" si="6"/>
        <v>1.0097292671120266</v>
      </c>
      <c r="F244" s="14">
        <f t="shared" si="7"/>
        <v>1.0097292671120266</v>
      </c>
      <c r="H244" s="1">
        <f t="shared" si="8"/>
        <v>9999999</v>
      </c>
    </row>
    <row r="245" spans="1:8" x14ac:dyDescent="0.2">
      <c r="A245" s="2">
        <v>44013</v>
      </c>
      <c r="D245" s="9">
        <v>29.593259999999997</v>
      </c>
      <c r="E245" s="14">
        <f t="shared" si="6"/>
        <v>0.98879936873067553</v>
      </c>
      <c r="F245" s="14">
        <f t="shared" si="7"/>
        <v>0.98879936873067553</v>
      </c>
      <c r="H245" s="1">
        <f t="shared" si="8"/>
        <v>9999999</v>
      </c>
    </row>
    <row r="246" spans="1:8" x14ac:dyDescent="0.2">
      <c r="A246" s="2">
        <v>44044</v>
      </c>
      <c r="D246" s="9">
        <v>30.563409999999998</v>
      </c>
      <c r="E246" s="14">
        <f t="shared" si="6"/>
        <v>1.0212149832176927</v>
      </c>
      <c r="F246" s="14">
        <f t="shared" si="7"/>
        <v>1.0212149832176927</v>
      </c>
      <c r="H246" s="1">
        <f t="shared" si="8"/>
        <v>9999999</v>
      </c>
    </row>
    <row r="247" spans="1:8" x14ac:dyDescent="0.2">
      <c r="A247" s="2">
        <v>44075</v>
      </c>
      <c r="D247" s="9">
        <v>29.020885999999997</v>
      </c>
      <c r="E247" s="14">
        <f t="shared" si="6"/>
        <v>0.96967464067172393</v>
      </c>
      <c r="F247" s="14">
        <f t="shared" si="7"/>
        <v>0.96967464067172393</v>
      </c>
      <c r="H247" s="1">
        <f t="shared" si="8"/>
        <v>9999999</v>
      </c>
    </row>
    <row r="248" spans="1:8" x14ac:dyDescent="0.2">
      <c r="A248" s="2">
        <v>44105</v>
      </c>
      <c r="D248" s="9">
        <v>31.298109999999998</v>
      </c>
      <c r="E248" s="14">
        <f t="shared" si="6"/>
        <v>1.0457635086659343</v>
      </c>
      <c r="F248" s="14">
        <f t="shared" si="7"/>
        <v>1.0457635086659343</v>
      </c>
      <c r="H248" s="1">
        <f t="shared" si="8"/>
        <v>9999999</v>
      </c>
    </row>
    <row r="249" spans="1:8" x14ac:dyDescent="0.2">
      <c r="A249" s="2">
        <v>44136</v>
      </c>
      <c r="D249" s="9">
        <v>29.277007250000004</v>
      </c>
      <c r="E249" s="14">
        <f t="shared" si="6"/>
        <v>0.97823241802773397</v>
      </c>
      <c r="F249" s="14">
        <f t="shared" si="7"/>
        <v>0.97823241802773397</v>
      </c>
      <c r="H249" s="1">
        <f t="shared" si="8"/>
        <v>9999999</v>
      </c>
    </row>
    <row r="250" spans="1:8" x14ac:dyDescent="0.2">
      <c r="A250" s="2">
        <v>44166</v>
      </c>
      <c r="D250" s="9">
        <v>28.589304000000002</v>
      </c>
      <c r="E250" s="14">
        <f t="shared" si="6"/>
        <v>0.95525419462571481</v>
      </c>
      <c r="F250" s="14">
        <f t="shared" si="7"/>
        <v>0.95525419462571481</v>
      </c>
      <c r="H250" s="1">
        <f t="shared" si="8"/>
        <v>9999999</v>
      </c>
    </row>
    <row r="251" spans="1:8" x14ac:dyDescent="0.2">
      <c r="A251" s="2">
        <v>44197</v>
      </c>
      <c r="E251" s="14"/>
      <c r="F251" s="14"/>
      <c r="H251" s="1">
        <f t="shared" si="8"/>
        <v>9999999</v>
      </c>
    </row>
    <row r="260" spans="1:6" x14ac:dyDescent="0.2">
      <c r="A260" s="15" t="s">
        <v>6</v>
      </c>
    </row>
    <row r="261" spans="1:6" x14ac:dyDescent="0.2">
      <c r="A261" s="1">
        <v>2001</v>
      </c>
      <c r="B261" s="16">
        <f>SUM(B11:B22)</f>
        <v>360849</v>
      </c>
      <c r="C261" s="16">
        <f t="shared" ref="C261:D261" si="9">SUM(C11:C22)</f>
        <v>21710351</v>
      </c>
      <c r="D261" s="10">
        <f t="shared" si="9"/>
        <v>360.85883684999999</v>
      </c>
      <c r="E261" s="17">
        <f>AVERAGE(E11:E22)</f>
        <v>1.0047811283103141</v>
      </c>
      <c r="F261" s="17">
        <f>AVERAGE(F11:F22)</f>
        <v>1.0047811283103141</v>
      </c>
    </row>
    <row r="262" spans="1:6" x14ac:dyDescent="0.2">
      <c r="A262" s="1">
        <v>2002</v>
      </c>
      <c r="B262" s="16">
        <f>SUM(B23:B34)</f>
        <v>335823</v>
      </c>
      <c r="C262" s="16">
        <f t="shared" ref="C262:D262" si="10">SUM(C23:C34)</f>
        <v>21755878</v>
      </c>
      <c r="D262" s="10">
        <f t="shared" si="10"/>
        <v>359.27011234999998</v>
      </c>
      <c r="E262" s="17">
        <f>AVERAGE(E23:E34)</f>
        <v>1.0003574583522254</v>
      </c>
      <c r="F262" s="17">
        <f>AVERAGE(F23:F34)</f>
        <v>1.0003574583522254</v>
      </c>
    </row>
    <row r="263" spans="1:6" x14ac:dyDescent="0.2">
      <c r="A263" s="1">
        <v>2003</v>
      </c>
      <c r="B263" s="16">
        <f>SUM(B35:B46)</f>
        <v>349855</v>
      </c>
      <c r="C263" s="16">
        <f t="shared" ref="C263:D263" si="11">SUM(C35:C46)</f>
        <v>21685826</v>
      </c>
      <c r="D263" s="10">
        <f t="shared" si="11"/>
        <v>357.29341204999997</v>
      </c>
      <c r="E263" s="17">
        <f>AVERAGE(E35:E46)</f>
        <v>0.99485350235906533</v>
      </c>
      <c r="F263" s="17">
        <f>AVERAGE(F35:F46)</f>
        <v>0.99485350235906533</v>
      </c>
    </row>
    <row r="264" spans="1:6" x14ac:dyDescent="0.2">
      <c r="A264" s="1">
        <v>2004</v>
      </c>
      <c r="B264" s="16">
        <f>SUM(B47:B58)</f>
        <v>353918</v>
      </c>
      <c r="C264" s="16">
        <f t="shared" ref="C264:D264" si="12">SUM(C47:C58)</f>
        <v>21848018</v>
      </c>
      <c r="D264" s="10">
        <f t="shared" si="12"/>
        <v>359.21629174999998</v>
      </c>
      <c r="E264" s="17">
        <f>AVERAGE(E47:E58)</f>
        <v>1.0002075994110771</v>
      </c>
      <c r="F264" s="17">
        <f>AVERAGE(F47:F58)</f>
        <v>1.0002075994110771</v>
      </c>
    </row>
    <row r="265" spans="1:6" x14ac:dyDescent="0.2">
      <c r="A265" s="1">
        <v>2005</v>
      </c>
      <c r="B265" s="16">
        <f>SUM(B59:B70)</f>
        <v>336739</v>
      </c>
      <c r="C265" s="16">
        <f t="shared" ref="C265:D265" si="13">SUM(C59:C70)</f>
        <v>21810636</v>
      </c>
      <c r="D265" s="10">
        <f t="shared" si="13"/>
        <v>359.05266534999998</v>
      </c>
      <c r="E265" s="17">
        <f>AVERAGE(E59:E70)</f>
        <v>0.99975199544070315</v>
      </c>
      <c r="F265" s="17">
        <f>AVERAGE(F59:F70)</f>
        <v>0.99975199544070315</v>
      </c>
    </row>
    <row r="266" spans="1:6" x14ac:dyDescent="0.2">
      <c r="A266" s="1">
        <v>2006</v>
      </c>
      <c r="B266" s="16">
        <f>SUM(B71:B82)</f>
        <v>407342</v>
      </c>
      <c r="C266" s="16">
        <f t="shared" ref="C266:D266" si="14">SUM(C71:C82)</f>
        <v>21772573</v>
      </c>
      <c r="D266" s="10">
        <f t="shared" si="14"/>
        <v>360.51677235000011</v>
      </c>
      <c r="E266" s="17">
        <f>AVERAGE(E71:E82)</f>
        <v>1.0038286784347199</v>
      </c>
      <c r="F266" s="17">
        <f>AVERAGE(F71:F82)</f>
        <v>1.0038286784347199</v>
      </c>
    </row>
    <row r="267" spans="1:6" x14ac:dyDescent="0.2">
      <c r="A267" s="1">
        <v>2007</v>
      </c>
      <c r="B267" s="16">
        <f>SUM(B83:B94)</f>
        <v>454449</v>
      </c>
      <c r="C267" s="16">
        <f t="shared" ref="C267:D267" si="15">SUM(C83:C94)</f>
        <v>22826448</v>
      </c>
      <c r="D267" s="10">
        <f t="shared" si="15"/>
        <v>360.86061784999998</v>
      </c>
      <c r="E267" s="17">
        <f>AVERAGE(E83:E94)</f>
        <v>1.0047860873552559</v>
      </c>
      <c r="F267" s="17">
        <f>AVERAGE(F83:F94)</f>
        <v>1.0047860873552559</v>
      </c>
    </row>
    <row r="268" spans="1:6" x14ac:dyDescent="0.2">
      <c r="A268" s="1">
        <v>2008</v>
      </c>
      <c r="B268" s="16">
        <f>SUM(B95:B106)</f>
        <v>422516</v>
      </c>
      <c r="C268" s="16">
        <f t="shared" ref="C268:D268" si="16">SUM(C95:C106)</f>
        <v>23334508</v>
      </c>
      <c r="D268" s="10">
        <f t="shared" si="16"/>
        <v>359.11932654999998</v>
      </c>
      <c r="E268" s="17">
        <f>AVERAGE(E95:E106)</f>
        <v>0.99993760795427</v>
      </c>
      <c r="F268" s="17">
        <f>AVERAGE(F95:F106)</f>
        <v>0.99993760795427</v>
      </c>
    </row>
    <row r="269" spans="1:6" x14ac:dyDescent="0.2">
      <c r="A269" s="1">
        <v>2009</v>
      </c>
      <c r="B269" s="16">
        <f>SUM(B107:B118)</f>
        <v>395550</v>
      </c>
      <c r="C269" s="16">
        <f t="shared" ref="C269:D269" si="17">SUM(C107:C118)</f>
        <v>23293747</v>
      </c>
      <c r="D269" s="10">
        <f t="shared" si="17"/>
        <v>357.04438425000001</v>
      </c>
      <c r="E269" s="17">
        <f>AVERAGE(E107:E118)</f>
        <v>0.99416010536192134</v>
      </c>
      <c r="F269" s="17">
        <f>AVERAGE(F107:F118)</f>
        <v>0.99416010536192134</v>
      </c>
    </row>
    <row r="270" spans="1:6" x14ac:dyDescent="0.2">
      <c r="A270" s="1">
        <v>2010</v>
      </c>
      <c r="B270" s="16">
        <f>SUM(B119:B130)</f>
        <v>375568</v>
      </c>
      <c r="C270" s="16">
        <f t="shared" ref="C270:D270" si="18">SUM(C119:C130)</f>
        <v>22982918</v>
      </c>
      <c r="D270" s="10">
        <f t="shared" si="18"/>
        <v>358.51319875000002</v>
      </c>
      <c r="E270" s="17">
        <f>AVERAGE(E119:E130)</f>
        <v>0.99824989599437863</v>
      </c>
      <c r="F270" s="17">
        <f>AVERAGE(F119:F130)</f>
        <v>0.99824989599437863</v>
      </c>
    </row>
    <row r="271" spans="1:6" x14ac:dyDescent="0.2">
      <c r="A271" s="1">
        <v>2011</v>
      </c>
      <c r="B271" s="16">
        <f>SUM(B131:B142)</f>
        <v>399037</v>
      </c>
      <c r="C271" s="16">
        <f t="shared" ref="C271:D271" si="19">SUM(C131:C142)</f>
        <v>22873516</v>
      </c>
      <c r="D271" s="10">
        <f t="shared" si="19"/>
        <v>359.05148885000006</v>
      </c>
      <c r="E271" s="17">
        <f>AVERAGE(E131:E142)</f>
        <v>0.99974871957524902</v>
      </c>
      <c r="F271" s="17">
        <f>AVERAGE(F131:F142)</f>
        <v>0.99974871957524902</v>
      </c>
    </row>
    <row r="272" spans="1:6" x14ac:dyDescent="0.2">
      <c r="A272" s="1">
        <v>2012</v>
      </c>
      <c r="B272" s="16">
        <f>SUM(B143:B154)</f>
        <v>427758</v>
      </c>
      <c r="C272" s="16">
        <f t="shared" ref="C272:D272" si="20">SUM(C143:C154)</f>
        <v>23130254</v>
      </c>
      <c r="D272" s="10">
        <f t="shared" si="20"/>
        <v>362.06013084999995</v>
      </c>
      <c r="E272" s="17">
        <f>AVERAGE(E143:E154)</f>
        <v>1.0081260305753907</v>
      </c>
      <c r="F272" s="17">
        <f>AVERAGE(F143:F154)</f>
        <v>1.0081260305753907</v>
      </c>
    </row>
    <row r="273" spans="1:6" x14ac:dyDescent="0.2">
      <c r="A273" s="1">
        <v>2013</v>
      </c>
      <c r="B273" s="16">
        <f>SUM(B155:B166)</f>
        <v>404148</v>
      </c>
      <c r="C273" s="16">
        <f t="shared" ref="C273:D273" si="21">SUM(C155:C166)</f>
        <v>23425792</v>
      </c>
      <c r="D273" s="10">
        <f t="shared" si="21"/>
        <v>359.27011234999998</v>
      </c>
      <c r="E273" s="17">
        <f>AVERAGE(E155:E166)</f>
        <v>1.0003574583522254</v>
      </c>
      <c r="F273" s="17">
        <f>AVERAGE(F155:F166)</f>
        <v>1.0003574583522254</v>
      </c>
    </row>
    <row r="274" spans="1:6" x14ac:dyDescent="0.2">
      <c r="A274" s="1">
        <v>2014</v>
      </c>
      <c r="B274" s="16">
        <f>SUM(B167:B178)</f>
        <v>398183</v>
      </c>
      <c r="C274" s="16">
        <f t="shared" ref="C274:D274" si="22">SUM(C167:C178)</f>
        <v>23557950</v>
      </c>
      <c r="D274" s="10">
        <f t="shared" si="22"/>
        <v>357.29341204999997</v>
      </c>
      <c r="E274" s="17">
        <f>AVERAGE(E167:E178)</f>
        <v>0.99485350235906533</v>
      </c>
      <c r="F274" s="17">
        <f>AVERAGE(F167:F178)</f>
        <v>0.99485350235906533</v>
      </c>
    </row>
    <row r="275" spans="1:6" x14ac:dyDescent="0.2">
      <c r="A275" s="1">
        <v>2015</v>
      </c>
      <c r="B275" s="16">
        <f>SUM(B179:B190)</f>
        <v>402452</v>
      </c>
      <c r="C275" s="16">
        <f t="shared" ref="C275:D275" si="23">SUM(C179:C190)</f>
        <v>23703751</v>
      </c>
      <c r="D275" s="10">
        <f t="shared" si="23"/>
        <v>357.04749225</v>
      </c>
      <c r="E275" s="17">
        <f>AVERAGE(E179:E190)</f>
        <v>0.99416875932692905</v>
      </c>
      <c r="F275" s="17">
        <f>AVERAGE(F179:F190)</f>
        <v>0.99416875932692905</v>
      </c>
    </row>
    <row r="276" spans="1:6" x14ac:dyDescent="0.2">
      <c r="A276" s="1">
        <v>2016</v>
      </c>
      <c r="B276" s="16">
        <f>SUM(B191:B202)</f>
        <v>420992</v>
      </c>
      <c r="C276" s="16">
        <f t="shared" ref="C276:D276" si="24">SUM(C191:C202)</f>
        <v>23800831</v>
      </c>
      <c r="D276" s="10">
        <f t="shared" si="24"/>
        <v>359.79949175000002</v>
      </c>
      <c r="E276" s="17">
        <f>AVERAGE(E191:E202)</f>
        <v>1.0018314708372162</v>
      </c>
      <c r="F276" s="17">
        <f>AVERAGE(F191:F202)</f>
        <v>1.0018314708372162</v>
      </c>
    </row>
    <row r="277" spans="1:6" x14ac:dyDescent="0.2">
      <c r="A277" s="1">
        <v>2017</v>
      </c>
      <c r="B277" s="16">
        <f>SUM(B203:B214)</f>
        <v>96659</v>
      </c>
      <c r="C277" s="16">
        <f t="shared" ref="C277:D277" si="25">SUM(C203:C214)</f>
        <v>24309930.518959858</v>
      </c>
      <c r="D277" s="10">
        <f t="shared" si="25"/>
        <v>360.51677235000011</v>
      </c>
      <c r="E277" s="17">
        <f>AVERAGE(E203:E214)</f>
        <v>1.0038286784347199</v>
      </c>
      <c r="F277" s="17">
        <f>AVERAGE(F203:F214)</f>
        <v>1.0038286784347199</v>
      </c>
    </row>
    <row r="278" spans="1:6" x14ac:dyDescent="0.2">
      <c r="A278" s="1">
        <v>2018</v>
      </c>
      <c r="B278" s="16">
        <f>SUM(B215:B226)</f>
        <v>0</v>
      </c>
      <c r="C278" s="16">
        <f t="shared" ref="C278:D278" si="26">SUM(C215:C226)</f>
        <v>0</v>
      </c>
      <c r="D278" s="10">
        <f t="shared" si="26"/>
        <v>360.86688034999997</v>
      </c>
      <c r="E278" s="17">
        <f>AVERAGE(E215:E226)</f>
        <v>1.0048035247606162</v>
      </c>
      <c r="F278" s="17">
        <f>AVERAGE(F215:F226)</f>
        <v>1.0048035247606162</v>
      </c>
    </row>
    <row r="279" spans="1:6" x14ac:dyDescent="0.2">
      <c r="A279" s="1">
        <v>2019</v>
      </c>
      <c r="B279" s="16">
        <f>SUM(B227:B238)</f>
        <v>0</v>
      </c>
      <c r="C279" s="16">
        <f t="shared" ref="C279:D279" si="27">SUM(C227:C238)</f>
        <v>0</v>
      </c>
      <c r="D279" s="10">
        <f t="shared" si="27"/>
        <v>359.26302284999997</v>
      </c>
      <c r="E279" s="17">
        <f>AVERAGE(E227:E238)</f>
        <v>1.0003377182348119</v>
      </c>
      <c r="F279" s="17">
        <f>AVERAGE(F227:F238)</f>
        <v>1.0003377182348119</v>
      </c>
    </row>
    <row r="280" spans="1:6" x14ac:dyDescent="0.2">
      <c r="A280" s="1">
        <v>2020</v>
      </c>
      <c r="B280" s="16">
        <f>SUM(B239:B250)</f>
        <v>0</v>
      </c>
      <c r="C280" s="16">
        <f t="shared" ref="C280:D280" si="28">SUM(C239:C250)</f>
        <v>0</v>
      </c>
      <c r="D280" s="10">
        <f t="shared" si="28"/>
        <v>358.00862025000004</v>
      </c>
      <c r="E280" s="17">
        <f>AVERAGE(E239:E250)</f>
        <v>0.99684493953279718</v>
      </c>
      <c r="F280" s="17">
        <f>AVERAGE(F239:F250)</f>
        <v>0.99684493953279718</v>
      </c>
    </row>
  </sheetData>
  <mergeCells count="2">
    <mergeCell ref="E9:F9"/>
    <mergeCell ref="J9:N9"/>
  </mergeCells>
  <conditionalFormatting sqref="C36:C214 C11:C34">
    <cfRule type="cellIs" dxfId="979" priority="48" operator="lessThan">
      <formula>0</formula>
    </cfRule>
    <cfRule type="cellIs" dxfId="978" priority="49" operator="equal">
      <formula>0</formula>
    </cfRule>
  </conditionalFormatting>
  <conditionalFormatting sqref="C35">
    <cfRule type="cellIs" dxfId="977" priority="46" operator="lessThan">
      <formula>0</formula>
    </cfRule>
    <cfRule type="cellIs" dxfId="976" priority="47" operator="equal">
      <formula>0</formula>
    </cfRule>
  </conditionalFormatting>
  <conditionalFormatting sqref="B11:B34 B36:B214">
    <cfRule type="cellIs" dxfId="975" priority="44" operator="lessThan">
      <formula>0</formula>
    </cfRule>
    <cfRule type="cellIs" dxfId="974" priority="45" operator="equal">
      <formula>0</formula>
    </cfRule>
  </conditionalFormatting>
  <conditionalFormatting sqref="B35">
    <cfRule type="cellIs" dxfId="973" priority="42" operator="lessThan">
      <formula>0</formula>
    </cfRule>
    <cfRule type="cellIs" dxfId="972" priority="43" operator="equal">
      <formula>0</formula>
    </cfRule>
  </conditionalFormatting>
  <conditionalFormatting sqref="D11:D250">
    <cfRule type="cellIs" dxfId="971" priority="41" operator="equal">
      <formula>0</formula>
    </cfRule>
  </conditionalFormatting>
  <conditionalFormatting sqref="D11:D250">
    <cfRule type="cellIs" dxfId="970" priority="40" operator="equal">
      <formula>0</formula>
    </cfRule>
  </conditionalFormatting>
  <conditionalFormatting sqref="D11:D250">
    <cfRule type="cellIs" dxfId="969" priority="39" operator="equal">
      <formula>0</formula>
    </cfRule>
  </conditionalFormatting>
  <conditionalFormatting sqref="D11:D250">
    <cfRule type="cellIs" dxfId="968" priority="38" operator="equal">
      <formula>0</formula>
    </cfRule>
  </conditionalFormatting>
  <conditionalFormatting sqref="D12:D250">
    <cfRule type="cellIs" dxfId="967" priority="37" operator="equal">
      <formula>0</formula>
    </cfRule>
  </conditionalFormatting>
  <conditionalFormatting sqref="D12:D250">
    <cfRule type="cellIs" dxfId="966" priority="36" operator="equal">
      <formula>0</formula>
    </cfRule>
  </conditionalFormatting>
  <conditionalFormatting sqref="D12:D250">
    <cfRule type="cellIs" dxfId="965" priority="35" operator="equal">
      <formula>0</formula>
    </cfRule>
  </conditionalFormatting>
  <conditionalFormatting sqref="D12:D250">
    <cfRule type="cellIs" dxfId="964" priority="34" operator="equal">
      <formula>0</formula>
    </cfRule>
  </conditionalFormatting>
  <conditionalFormatting sqref="K14:K22">
    <cfRule type="cellIs" dxfId="963" priority="22" operator="equal">
      <formula>0</formula>
    </cfRule>
  </conditionalFormatting>
  <conditionalFormatting sqref="B261:B278">
    <cfRule type="cellIs" dxfId="962" priority="32" operator="equal">
      <formula>0</formula>
    </cfRule>
  </conditionalFormatting>
  <conditionalFormatting sqref="B279">
    <cfRule type="cellIs" dxfId="961" priority="31" operator="equal">
      <formula>0</formula>
    </cfRule>
  </conditionalFormatting>
  <conditionalFormatting sqref="B280">
    <cfRule type="cellIs" dxfId="960" priority="30" operator="equal">
      <formula>0</formula>
    </cfRule>
  </conditionalFormatting>
  <conditionalFormatting sqref="C261:F278">
    <cfRule type="cellIs" dxfId="959" priority="29" operator="equal">
      <formula>0</formula>
    </cfRule>
  </conditionalFormatting>
  <conditionalFormatting sqref="C279:F279">
    <cfRule type="cellIs" dxfId="958" priority="28" operator="equal">
      <formula>0</formula>
    </cfRule>
  </conditionalFormatting>
  <conditionalFormatting sqref="C280:F280">
    <cfRule type="cellIs" dxfId="957" priority="27" operator="equal">
      <formula>0</formula>
    </cfRule>
  </conditionalFormatting>
  <conditionalFormatting sqref="J14:J22">
    <cfRule type="cellIs" dxfId="956" priority="26" operator="equal">
      <formula>0</formula>
    </cfRule>
  </conditionalFormatting>
  <conditionalFormatting sqref="J11:J22">
    <cfRule type="cellIs" dxfId="955" priority="25" operator="equal">
      <formula>0</formula>
    </cfRule>
  </conditionalFormatting>
  <conditionalFormatting sqref="K14:K22">
    <cfRule type="cellIs" dxfId="954" priority="24" operator="equal">
      <formula>0</formula>
    </cfRule>
  </conditionalFormatting>
  <conditionalFormatting sqref="K11:K22">
    <cfRule type="cellIs" dxfId="953" priority="23" operator="equal">
      <formula>0</formula>
    </cfRule>
  </conditionalFormatting>
  <conditionalFormatting sqref="K11:K22">
    <cfRule type="cellIs" dxfId="952" priority="21" operator="equal">
      <formula>0</formula>
    </cfRule>
  </conditionalFormatting>
  <conditionalFormatting sqref="H21:H25">
    <cfRule type="cellIs" dxfId="951" priority="19" operator="lessThan">
      <formula>0</formula>
    </cfRule>
    <cfRule type="cellIs" dxfId="950" priority="20" operator="equal">
      <formula>0</formula>
    </cfRule>
  </conditionalFormatting>
  <conditionalFormatting sqref="H26:H28">
    <cfRule type="cellIs" dxfId="949" priority="17" operator="lessThan">
      <formula>0</formula>
    </cfRule>
    <cfRule type="cellIs" dxfId="948" priority="18" operator="equal">
      <formula>0</formula>
    </cfRule>
  </conditionalFormatting>
  <conditionalFormatting sqref="C9">
    <cfRule type="cellIs" dxfId="947" priority="9" operator="lessThan">
      <formula>0</formula>
    </cfRule>
    <cfRule type="cellIs" dxfId="946" priority="10" operator="equal">
      <formula>0</formula>
    </cfRule>
  </conditionalFormatting>
  <conditionalFormatting sqref="L14:L22">
    <cfRule type="cellIs" dxfId="945" priority="12" operator="equal">
      <formula>0</formula>
    </cfRule>
  </conditionalFormatting>
  <conditionalFormatting sqref="L14:L22">
    <cfRule type="cellIs" dxfId="944" priority="14" operator="equal">
      <formula>0</formula>
    </cfRule>
  </conditionalFormatting>
  <conditionalFormatting sqref="L11:L22">
    <cfRule type="cellIs" dxfId="943" priority="13" operator="equal">
      <formula>0</formula>
    </cfRule>
  </conditionalFormatting>
  <conditionalFormatting sqref="L11:L22">
    <cfRule type="cellIs" dxfId="942" priority="11" operator="equal">
      <formula>0</formula>
    </cfRule>
  </conditionalFormatting>
  <conditionalFormatting sqref="M11:M22">
    <cfRule type="cellIs" dxfId="941" priority="3" operator="lessThan">
      <formula>0</formula>
    </cfRule>
    <cfRule type="cellIs" dxfId="940" priority="4" operator="equal">
      <formula>0</formula>
    </cfRule>
  </conditionalFormatting>
  <conditionalFormatting sqref="N11:N22">
    <cfRule type="cellIs" dxfId="939" priority="1" operator="lessThan">
      <formula>0</formula>
    </cfRule>
    <cfRule type="cellIs" dxfId="938" priority="2" operator="equal">
      <formula>0</formula>
    </cfRule>
  </conditionalFormatting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282"/>
  <sheetViews>
    <sheetView zoomScale="75" zoomScaleNormal="75" workbookViewId="0">
      <pane xSplit="1" ySplit="10" topLeftCell="B180" activePane="bottomRight" state="frozen"/>
      <selection pane="topRight" activeCell="B1" sqref="B1"/>
      <selection pane="bottomLeft" activeCell="A11" sqref="A11"/>
      <selection pane="bottomRight" activeCell="B206" sqref="B206"/>
    </sheetView>
  </sheetViews>
  <sheetFormatPr defaultRowHeight="11.25" x14ac:dyDescent="0.2"/>
  <cols>
    <col min="1" max="1" width="7.83203125" style="1" customWidth="1"/>
    <col min="2" max="6" width="10.83203125" style="1" customWidth="1"/>
    <col min="7" max="9" width="7.83203125" style="1" customWidth="1"/>
    <col min="10" max="11" width="12.83203125" style="1" customWidth="1"/>
    <col min="12" max="13" width="7.83203125" style="1" customWidth="1"/>
    <col min="14" max="15" width="10.83203125" style="1" customWidth="1"/>
    <col min="16" max="16" width="11.83203125" style="1" customWidth="1"/>
    <col min="17" max="18" width="12.83203125" style="1" customWidth="1"/>
    <col min="19" max="20" width="10.83203125" style="1" customWidth="1"/>
    <col min="21" max="21" width="0.1640625" style="1" customWidth="1"/>
    <col min="22" max="26" width="9.33203125" style="1" hidden="1" customWidth="1"/>
    <col min="27" max="27" width="7.83203125" style="1" customWidth="1"/>
    <col min="28" max="30" width="9.33203125" style="1" customWidth="1"/>
    <col min="31" max="31" width="18.83203125" style="1" customWidth="1"/>
    <col min="32" max="32" width="9.33203125" style="1" customWidth="1"/>
    <col min="33" max="33" width="1.83203125" style="1" customWidth="1"/>
    <col min="34" max="39" width="9.33203125" style="1" customWidth="1"/>
    <col min="40" max="40" width="1.83203125" style="1" customWidth="1"/>
    <col min="41" max="41" width="9.33203125" style="1" customWidth="1"/>
    <col min="42" max="42" width="1.83203125" style="1" customWidth="1"/>
    <col min="43" max="52" width="9.33203125" style="1" hidden="1" customWidth="1"/>
    <col min="53" max="53" width="1.83203125" style="1" customWidth="1"/>
    <col min="54" max="54" width="10.83203125" style="1" customWidth="1"/>
    <col min="55" max="55" width="9.83203125" style="1" customWidth="1"/>
    <col min="56" max="57" width="9.33203125" style="1" customWidth="1"/>
    <col min="58" max="60" width="10.33203125" style="1" customWidth="1"/>
    <col min="61" max="64" width="9.33203125" style="1" customWidth="1"/>
    <col min="65" max="65" width="11.83203125" style="1" customWidth="1"/>
    <col min="66" max="66" width="11.83203125" style="1" hidden="1" customWidth="1"/>
    <col min="67" max="69" width="9.33203125" style="1"/>
    <col min="70" max="70" width="10.83203125" style="1" customWidth="1"/>
    <col min="71" max="71" width="9.33203125" style="1"/>
    <col min="72" max="72" width="12.83203125" style="1" customWidth="1"/>
    <col min="73" max="73" width="11.83203125" style="1" hidden="1" customWidth="1"/>
    <col min="74" max="74" width="10.83203125" style="1" hidden="1" customWidth="1"/>
    <col min="75" max="75" width="10.83203125" style="1" customWidth="1"/>
    <col min="76" max="76" width="8.83203125" style="1" customWidth="1"/>
    <col min="77" max="77" width="1" style="1" customWidth="1"/>
    <col min="78" max="79" width="1.83203125" style="1" customWidth="1"/>
    <col min="80" max="80" width="9.83203125" style="1" customWidth="1"/>
    <col min="81" max="86" width="8.83203125" style="1" customWidth="1"/>
    <col min="87" max="88" width="10.83203125" style="1" customWidth="1"/>
    <col min="89" max="90" width="8.83203125" style="1" customWidth="1"/>
    <col min="91" max="92" width="9.83203125" style="1" customWidth="1"/>
    <col min="93" max="94" width="8.83203125" style="1" customWidth="1"/>
    <col min="95" max="95" width="10.83203125" style="1" customWidth="1"/>
    <col min="96" max="97" width="8.83203125" style="1" customWidth="1"/>
    <col min="98" max="98" width="1.83203125" style="1" customWidth="1"/>
    <col min="99" max="104" width="1.83203125" style="1" hidden="1" customWidth="1"/>
    <col min="105" max="105" width="1.83203125" style="1" customWidth="1"/>
    <col min="106" max="109" width="9.83203125" style="1" customWidth="1"/>
    <col min="110" max="121" width="8.83203125" style="1" customWidth="1"/>
    <col min="122" max="122" width="1.83203125" style="1" customWidth="1"/>
    <col min="123" max="124" width="12.83203125" style="1" customWidth="1"/>
    <col min="125" max="125" width="1.83203125" style="1" customWidth="1"/>
    <col min="126" max="128" width="10.33203125" style="1" hidden="1" customWidth="1"/>
    <col min="129" max="130" width="10.83203125" style="1" hidden="1" customWidth="1"/>
    <col min="131" max="131" width="0" style="1" hidden="1" customWidth="1"/>
    <col min="132" max="16384" width="9.33203125" style="1"/>
  </cols>
  <sheetData>
    <row r="1" spans="1:131" ht="18" x14ac:dyDescent="0.25">
      <c r="A1" s="4"/>
      <c r="AA1" s="4" t="s">
        <v>62</v>
      </c>
      <c r="AO1" s="62">
        <v>999999</v>
      </c>
      <c r="BA1" s="4" t="s">
        <v>111</v>
      </c>
      <c r="BB1" s="4"/>
      <c r="BC1" s="4"/>
      <c r="CA1" s="4" t="s">
        <v>132</v>
      </c>
      <c r="CB1" s="4"/>
    </row>
    <row r="2" spans="1:131" ht="12.75" x14ac:dyDescent="0.2">
      <c r="AO2" s="51"/>
      <c r="DB2" s="145" t="s">
        <v>138</v>
      </c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7"/>
    </row>
    <row r="3" spans="1:131" hidden="1" x14ac:dyDescent="0.2">
      <c r="AO3" s="51"/>
    </row>
    <row r="4" spans="1:131" hidden="1" x14ac:dyDescent="0.2">
      <c r="AO4" s="51"/>
    </row>
    <row r="5" spans="1:131" hidden="1" x14ac:dyDescent="0.2">
      <c r="AO5" s="51"/>
    </row>
    <row r="6" spans="1:131" hidden="1" x14ac:dyDescent="0.2">
      <c r="AO6" s="51"/>
    </row>
    <row r="7" spans="1:131" ht="15" x14ac:dyDescent="0.25">
      <c r="B7" s="139" t="s">
        <v>8</v>
      </c>
      <c r="C7" s="140"/>
      <c r="D7" s="140"/>
      <c r="E7" s="140"/>
      <c r="F7" s="141"/>
      <c r="G7" s="139" t="s">
        <v>9</v>
      </c>
      <c r="H7" s="140"/>
      <c r="I7" s="140"/>
      <c r="J7" s="140"/>
      <c r="K7" s="141"/>
      <c r="L7" s="139" t="s">
        <v>10</v>
      </c>
      <c r="M7" s="140"/>
      <c r="N7" s="140"/>
      <c r="O7" s="141"/>
      <c r="P7" s="139" t="s">
        <v>11</v>
      </c>
      <c r="Q7" s="141"/>
      <c r="R7" s="139" t="s">
        <v>12</v>
      </c>
      <c r="S7" s="140"/>
      <c r="T7" s="140"/>
      <c r="U7" s="14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BB7" s="139" t="s">
        <v>8</v>
      </c>
      <c r="BC7" s="140"/>
      <c r="BD7" s="140"/>
      <c r="BE7" s="140"/>
      <c r="BF7" s="140"/>
      <c r="BG7" s="140"/>
      <c r="BH7" s="141"/>
      <c r="BI7" s="139" t="s">
        <v>9</v>
      </c>
      <c r="BJ7" s="140"/>
      <c r="BK7" s="140"/>
      <c r="BL7" s="140"/>
      <c r="BM7" s="140"/>
      <c r="BN7" s="141"/>
      <c r="BO7" s="139" t="s">
        <v>10</v>
      </c>
      <c r="BP7" s="140"/>
      <c r="BQ7" s="140"/>
      <c r="BR7" s="141"/>
      <c r="BS7" s="139" t="s">
        <v>11</v>
      </c>
      <c r="BT7" s="141"/>
      <c r="BU7" s="139" t="s">
        <v>12</v>
      </c>
      <c r="BV7" s="140"/>
      <c r="BW7" s="140"/>
      <c r="BX7" s="141"/>
      <c r="CB7" s="139" t="s">
        <v>8</v>
      </c>
      <c r="CC7" s="140"/>
      <c r="CD7" s="140"/>
      <c r="CE7" s="139" t="s">
        <v>9</v>
      </c>
      <c r="CF7" s="140"/>
      <c r="CG7" s="140"/>
      <c r="CH7" s="140"/>
      <c r="CI7" s="140"/>
      <c r="CJ7" s="141"/>
      <c r="CK7" s="139" t="s">
        <v>10</v>
      </c>
      <c r="CL7" s="140"/>
      <c r="CM7" s="140"/>
      <c r="CN7" s="141"/>
      <c r="CO7" s="139" t="s">
        <v>11</v>
      </c>
      <c r="CP7" s="141"/>
      <c r="CQ7" s="139" t="s">
        <v>12</v>
      </c>
      <c r="CR7" s="140"/>
      <c r="CS7" s="141"/>
      <c r="DB7" s="139" t="s">
        <v>139</v>
      </c>
      <c r="DC7" s="140"/>
      <c r="DD7" s="140"/>
      <c r="DE7" s="141"/>
      <c r="DF7" s="139" t="s">
        <v>140</v>
      </c>
      <c r="DG7" s="140"/>
      <c r="DH7" s="140"/>
      <c r="DI7" s="141"/>
      <c r="DJ7" s="139" t="s">
        <v>141</v>
      </c>
      <c r="DK7" s="140"/>
      <c r="DL7" s="140"/>
      <c r="DM7" s="141"/>
      <c r="DN7" s="139" t="s">
        <v>142</v>
      </c>
      <c r="DO7" s="140"/>
      <c r="DP7" s="140"/>
      <c r="DQ7" s="141"/>
      <c r="DS7" s="139" t="s">
        <v>143</v>
      </c>
      <c r="DT7" s="141"/>
      <c r="DV7" s="139" t="s">
        <v>147</v>
      </c>
      <c r="DW7" s="140"/>
      <c r="DX7" s="140"/>
      <c r="DY7" s="140"/>
      <c r="DZ7" s="141"/>
    </row>
    <row r="8" spans="1:131" x14ac:dyDescent="0.2">
      <c r="H8" s="27" t="s">
        <v>35</v>
      </c>
      <c r="I8" s="28">
        <f>SalesTrend!AG1</f>
        <v>2</v>
      </c>
      <c r="N8" s="48">
        <f>SalesTrend!$A$25</f>
        <v>29680</v>
      </c>
      <c r="AA8" s="50"/>
      <c r="AB8" s="51"/>
      <c r="AC8" s="51"/>
      <c r="AD8" s="51"/>
      <c r="AE8" s="52"/>
      <c r="AF8" s="51"/>
      <c r="AG8" s="51"/>
      <c r="AH8" s="153" t="s">
        <v>63</v>
      </c>
      <c r="AI8" s="154"/>
      <c r="AJ8" s="154"/>
      <c r="AK8" s="155"/>
      <c r="AL8" s="51"/>
      <c r="AM8" s="51"/>
      <c r="AN8" s="51"/>
      <c r="AO8" s="51"/>
      <c r="BC8" s="11" t="s">
        <v>131</v>
      </c>
      <c r="BD8" s="81">
        <v>6</v>
      </c>
      <c r="BK8" s="27" t="s">
        <v>125</v>
      </c>
      <c r="BL8" s="28">
        <f>AttrRateTrend!AG1</f>
        <v>3</v>
      </c>
      <c r="BQ8" s="86">
        <f>AttrRateTrend!$A$25</f>
        <v>0.1754</v>
      </c>
      <c r="CG8" s="27" t="s">
        <v>125</v>
      </c>
      <c r="CH8" s="28">
        <f>AttrTrend!AG1</f>
        <v>2</v>
      </c>
      <c r="CM8" s="94">
        <f>AttrTrend!$A$25</f>
        <v>29070</v>
      </c>
    </row>
    <row r="9" spans="1:131" x14ac:dyDescent="0.2">
      <c r="G9" s="150" t="s">
        <v>32</v>
      </c>
      <c r="H9" s="151"/>
      <c r="I9" s="152"/>
      <c r="AA9" s="50"/>
      <c r="AB9" s="148" t="s">
        <v>64</v>
      </c>
      <c r="AC9" s="156"/>
      <c r="AD9" s="156"/>
      <c r="AE9" s="149"/>
      <c r="AF9" s="51"/>
      <c r="AG9" s="51"/>
      <c r="AH9" s="148" t="s">
        <v>65</v>
      </c>
      <c r="AI9" s="149"/>
      <c r="AJ9" s="148" t="s">
        <v>66</v>
      </c>
      <c r="AK9" s="149"/>
      <c r="AL9" s="148" t="s">
        <v>67</v>
      </c>
      <c r="AM9" s="149"/>
      <c r="AN9" s="51"/>
      <c r="AO9" s="51"/>
      <c r="BB9" s="5">
        <f>Inputs!C9</f>
        <v>1805500</v>
      </c>
      <c r="BI9" s="150" t="s">
        <v>32</v>
      </c>
      <c r="BJ9" s="151"/>
      <c r="BK9" s="151"/>
      <c r="BL9" s="152"/>
      <c r="CE9" s="150" t="s">
        <v>32</v>
      </c>
      <c r="CF9" s="151"/>
      <c r="CG9" s="151"/>
      <c r="CH9" s="152"/>
      <c r="DC9" s="1" t="s">
        <v>113</v>
      </c>
      <c r="DD9" s="1" t="s">
        <v>114</v>
      </c>
      <c r="DE9" s="1" t="s">
        <v>115</v>
      </c>
      <c r="DG9" s="1" t="s">
        <v>113</v>
      </c>
      <c r="DH9" s="1" t="s">
        <v>114</v>
      </c>
      <c r="DI9" s="1" t="s">
        <v>115</v>
      </c>
      <c r="DK9" s="1" t="s">
        <v>113</v>
      </c>
      <c r="DL9" s="1" t="s">
        <v>114</v>
      </c>
      <c r="DM9" s="1" t="s">
        <v>115</v>
      </c>
      <c r="DO9" s="1" t="s">
        <v>113</v>
      </c>
      <c r="DP9" s="1" t="s">
        <v>114</v>
      </c>
      <c r="DQ9" s="1" t="s">
        <v>115</v>
      </c>
      <c r="DX9" s="102">
        <f>DV261-50%*(J261-CI261)</f>
        <v>1804154.7274632005</v>
      </c>
    </row>
    <row r="10" spans="1:131" ht="67.5" x14ac:dyDescent="0.2">
      <c r="B10" s="7" t="s">
        <v>13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18" t="s">
        <v>19</v>
      </c>
      <c r="I10" s="8" t="s">
        <v>20</v>
      </c>
      <c r="J10" s="8" t="s">
        <v>21</v>
      </c>
      <c r="K10" s="8" t="s">
        <v>22</v>
      </c>
      <c r="L10" s="18" t="s">
        <v>23</v>
      </c>
      <c r="M10" s="18" t="s">
        <v>24</v>
      </c>
      <c r="N10" s="8" t="s">
        <v>25</v>
      </c>
      <c r="O10" s="8" t="s">
        <v>26</v>
      </c>
      <c r="P10" s="8" t="s">
        <v>27</v>
      </c>
      <c r="Q10" s="8" t="s">
        <v>28</v>
      </c>
      <c r="R10" s="8" t="s">
        <v>29</v>
      </c>
      <c r="S10" s="8" t="s">
        <v>30</v>
      </c>
      <c r="T10" s="8" t="s">
        <v>31</v>
      </c>
      <c r="AA10" s="53" t="s">
        <v>68</v>
      </c>
      <c r="AB10" s="53" t="s">
        <v>69</v>
      </c>
      <c r="AC10" s="53" t="s">
        <v>70</v>
      </c>
      <c r="AD10" s="53" t="s">
        <v>71</v>
      </c>
      <c r="AE10" s="53" t="s">
        <v>72</v>
      </c>
      <c r="AF10" s="53" t="s">
        <v>73</v>
      </c>
      <c r="AG10" s="53"/>
      <c r="AH10" s="54" t="s">
        <v>74</v>
      </c>
      <c r="AI10" s="54" t="s">
        <v>75</v>
      </c>
      <c r="AJ10" s="54" t="s">
        <v>74</v>
      </c>
      <c r="AK10" s="54" t="s">
        <v>75</v>
      </c>
      <c r="AL10" s="54" t="s">
        <v>74</v>
      </c>
      <c r="AM10" s="54" t="s">
        <v>75</v>
      </c>
      <c r="AN10" s="55"/>
      <c r="AO10" s="53" t="s">
        <v>68</v>
      </c>
      <c r="BB10" s="8" t="s">
        <v>127</v>
      </c>
      <c r="BC10" s="8" t="s">
        <v>112</v>
      </c>
      <c r="BD10" s="8" t="s">
        <v>111</v>
      </c>
      <c r="BE10" s="8" t="s">
        <v>16</v>
      </c>
      <c r="BF10" s="8" t="s">
        <v>122</v>
      </c>
      <c r="BG10" s="8" t="s">
        <v>137</v>
      </c>
      <c r="BH10" s="8" t="s">
        <v>123</v>
      </c>
      <c r="BI10" s="8" t="s">
        <v>18</v>
      </c>
      <c r="BJ10" s="18" t="s">
        <v>19</v>
      </c>
      <c r="BK10" s="18" t="s">
        <v>124</v>
      </c>
      <c r="BL10" s="8" t="s">
        <v>20</v>
      </c>
      <c r="BM10" s="8" t="s">
        <v>21</v>
      </c>
      <c r="BN10" s="8" t="s">
        <v>22</v>
      </c>
      <c r="BO10" s="18" t="s">
        <v>23</v>
      </c>
      <c r="BP10" s="18" t="s">
        <v>24</v>
      </c>
      <c r="BQ10" s="8" t="s">
        <v>25</v>
      </c>
      <c r="BR10" s="8" t="s">
        <v>26</v>
      </c>
      <c r="BS10" s="8" t="s">
        <v>27</v>
      </c>
      <c r="BT10" s="8" t="s">
        <v>28</v>
      </c>
      <c r="BU10" s="8" t="s">
        <v>29</v>
      </c>
      <c r="BV10" s="8" t="s">
        <v>30</v>
      </c>
      <c r="BW10" s="8" t="s">
        <v>31</v>
      </c>
      <c r="BX10" s="8" t="s">
        <v>129</v>
      </c>
      <c r="CB10" s="8" t="s">
        <v>112</v>
      </c>
      <c r="CC10" s="8" t="s">
        <v>16</v>
      </c>
      <c r="CD10" s="8" t="s">
        <v>122</v>
      </c>
      <c r="CE10" s="8" t="s">
        <v>18</v>
      </c>
      <c r="CF10" s="18" t="s">
        <v>19</v>
      </c>
      <c r="CG10" s="18" t="s">
        <v>124</v>
      </c>
      <c r="CH10" s="8" t="s">
        <v>20</v>
      </c>
      <c r="CI10" s="8" t="s">
        <v>21</v>
      </c>
      <c r="CJ10" s="8" t="s">
        <v>22</v>
      </c>
      <c r="CK10" s="18" t="s">
        <v>23</v>
      </c>
      <c r="CL10" s="18" t="s">
        <v>24</v>
      </c>
      <c r="CM10" s="8" t="s">
        <v>25</v>
      </c>
      <c r="CN10" s="8" t="s">
        <v>26</v>
      </c>
      <c r="CO10" s="8" t="s">
        <v>27</v>
      </c>
      <c r="CP10" s="8" t="s">
        <v>28</v>
      </c>
      <c r="CQ10" s="8" t="s">
        <v>29</v>
      </c>
      <c r="CR10" s="8" t="s">
        <v>30</v>
      </c>
      <c r="CS10" s="8" t="s">
        <v>31</v>
      </c>
      <c r="DB10" s="8" t="s">
        <v>117</v>
      </c>
      <c r="DC10" s="8" t="s">
        <v>118</v>
      </c>
      <c r="DD10" s="8" t="s">
        <v>119</v>
      </c>
      <c r="DE10" s="8" t="s">
        <v>120</v>
      </c>
      <c r="DF10" s="8" t="s">
        <v>117</v>
      </c>
      <c r="DG10" s="8" t="s">
        <v>118</v>
      </c>
      <c r="DH10" s="8" t="s">
        <v>119</v>
      </c>
      <c r="DI10" s="8" t="s">
        <v>120</v>
      </c>
      <c r="DJ10" s="8" t="s">
        <v>117</v>
      </c>
      <c r="DK10" s="8" t="s">
        <v>118</v>
      </c>
      <c r="DL10" s="8" t="s">
        <v>119</v>
      </c>
      <c r="DM10" s="8" t="s">
        <v>120</v>
      </c>
      <c r="DN10" s="8" t="s">
        <v>117</v>
      </c>
      <c r="DO10" s="8" t="s">
        <v>118</v>
      </c>
      <c r="DP10" s="8" t="s">
        <v>119</v>
      </c>
      <c r="DQ10" s="8" t="s">
        <v>120</v>
      </c>
      <c r="DS10" s="8" t="s">
        <v>116</v>
      </c>
      <c r="DT10" s="8" t="s">
        <v>136</v>
      </c>
      <c r="DV10" s="8" t="s">
        <v>13</v>
      </c>
      <c r="DW10" s="8" t="s">
        <v>148</v>
      </c>
      <c r="DX10" s="8" t="s">
        <v>139</v>
      </c>
      <c r="DY10" s="8" t="s">
        <v>140</v>
      </c>
      <c r="DZ10" s="8" t="s">
        <v>141</v>
      </c>
      <c r="EA10" s="8" t="s">
        <v>146</v>
      </c>
    </row>
    <row r="11" spans="1:131" x14ac:dyDescent="0.2">
      <c r="A11" s="2">
        <v>36892</v>
      </c>
      <c r="B11" s="5">
        <f>Inputs!B11</f>
        <v>25222</v>
      </c>
      <c r="C11" s="5"/>
      <c r="D11" s="19">
        <f>B11+C11</f>
        <v>25222</v>
      </c>
      <c r="E11" s="20">
        <f>Inputs!E11</f>
        <v>1.0093281107263838</v>
      </c>
      <c r="F11" s="19">
        <f>D11/E11</f>
        <v>24988.900766717441</v>
      </c>
      <c r="G11" s="26">
        <f>Inputs!J11</f>
        <v>0.84</v>
      </c>
      <c r="H11" s="26">
        <f>Inputs!K11</f>
        <v>0.84222521521414129</v>
      </c>
      <c r="I11" s="29">
        <f t="shared" ref="I11:I74" si="0">IF(I$8=1,G11,H11)</f>
        <v>0.84222521521414129</v>
      </c>
      <c r="J11" s="19">
        <f>F11/I11</f>
        <v>29670.093361386538</v>
      </c>
      <c r="K11" s="19">
        <f>AVERAGE(J10:J12)</f>
        <v>29744.469127028595</v>
      </c>
      <c r="L11" s="40">
        <f>SalesTrend!$C$11</f>
        <v>0</v>
      </c>
      <c r="M11" s="40">
        <f>SalesTrend!$C$31</f>
        <v>0</v>
      </c>
      <c r="N11" s="46">
        <f>N$8</f>
        <v>29680</v>
      </c>
      <c r="O11" s="16">
        <f t="shared" ref="O11:O74" si="1">N11*E11*I11</f>
        <v>25230.421451057311</v>
      </c>
      <c r="R11" s="16">
        <f t="shared" ref="R11:R74" si="2">IF(P11=0,N11,P11)</f>
        <v>29680</v>
      </c>
      <c r="S11" s="16">
        <f t="shared" ref="S11:S74" si="3">IF(D11=0,Q11,D11)</f>
        <v>25222</v>
      </c>
      <c r="T11" s="16">
        <f>IF(D11=0,0,O11-D11)</f>
        <v>8.4214510573110601</v>
      </c>
      <c r="U11" s="51"/>
      <c r="V11" s="51"/>
      <c r="W11" s="51"/>
      <c r="X11" s="51"/>
      <c r="Y11" s="51"/>
      <c r="Z11" s="51"/>
      <c r="AA11" s="56"/>
      <c r="AB11" s="51"/>
      <c r="AC11" s="51"/>
      <c r="AD11" s="51"/>
      <c r="AE11" s="52"/>
      <c r="AF11" s="51">
        <f>IF(AND(AA11&lt;&gt;0,SUM(AB11:AD11)=0),1,0)</f>
        <v>0</v>
      </c>
      <c r="AG11" s="51"/>
      <c r="AH11" s="56">
        <f t="shared" ref="AH11:AH74" si="4">MAX($AA11*$AF11,0)</f>
        <v>0</v>
      </c>
      <c r="AI11" s="56">
        <f>MIN($AA11*$AF11,0)</f>
        <v>0</v>
      </c>
      <c r="AJ11" s="56">
        <f>IF(AND($AF11=0,$AA11&gt;0),$AA11,0)</f>
        <v>0</v>
      </c>
      <c r="AK11" s="56">
        <f>IF(AND($AF11=0,$AA11&lt;0),$AA11,0)</f>
        <v>0</v>
      </c>
      <c r="AL11" s="56">
        <f>IF(AH11&gt;0,1,0)*$M11</f>
        <v>0</v>
      </c>
      <c r="AM11" s="56">
        <f t="shared" ref="AM11:AM74" si="5">IF(AI11&lt;0,1,0)*$M11</f>
        <v>0</v>
      </c>
      <c r="AN11" s="51"/>
      <c r="AO11" s="51">
        <f>IF(AF11=1,AO$1,0)</f>
        <v>0</v>
      </c>
      <c r="BB11" s="5">
        <f>Inputs!C11</f>
        <v>1800000</v>
      </c>
      <c r="BC11" s="19">
        <f>($BB9-$BB11)+$S11</f>
        <v>30722</v>
      </c>
      <c r="BD11" s="82">
        <f>12*BC11/(BB9+NewBusMonths*$S11)</f>
        <v>0.18839839086850582</v>
      </c>
      <c r="BE11" s="23">
        <f>Inputs!F11</f>
        <v>1.0093281107263838</v>
      </c>
      <c r="BF11" s="19">
        <f>BC11/BE11</f>
        <v>30438.070309852243</v>
      </c>
      <c r="BG11" s="19">
        <f>F11</f>
        <v>24988.900766717441</v>
      </c>
      <c r="BH11" s="82">
        <f>12*BF11/(BB9+NewBusMonths*BG11)</f>
        <v>0.18679073542414312</v>
      </c>
      <c r="BI11" s="83">
        <f>Inputs!L11</f>
        <v>1</v>
      </c>
      <c r="BJ11" s="83">
        <f>Inputs!M11</f>
        <v>1.0640378926785252</v>
      </c>
      <c r="BK11" s="83">
        <f>AttrRateTrend!AC201</f>
        <v>1.0655199120409484</v>
      </c>
      <c r="BL11" s="29">
        <f>IF(BL$8=1,BI11,IF(BL$8=2,BJ11,BK11))</f>
        <v>1.0655199120409484</v>
      </c>
      <c r="BM11" s="39">
        <f t="shared" ref="BM11:BM42" si="6">BH11/BL11</f>
        <v>0.17530478155622178</v>
      </c>
      <c r="BN11" s="39">
        <f t="shared" ref="BN11" si="7">AVERAGE(BM10:BM12)</f>
        <v>0.1747888598607692</v>
      </c>
      <c r="BO11" s="40">
        <f>AttrRateTrend!$C$11</f>
        <v>0</v>
      </c>
      <c r="BP11" s="40">
        <f>AttrRateTrend!$C$31</f>
        <v>0</v>
      </c>
      <c r="BQ11" s="85">
        <f>BQ$8</f>
        <v>0.1754</v>
      </c>
      <c r="BR11" s="39">
        <f t="shared" ref="BR11:BR42" si="8">BQ11*BE11*BL11</f>
        <v>0.18863554363819046</v>
      </c>
      <c r="BS11" s="39"/>
      <c r="BT11" s="39"/>
      <c r="BU11" s="39">
        <f t="shared" ref="BU11:BU74" si="9">IF(BS11=0,BQ11,BS11)</f>
        <v>0.1754</v>
      </c>
      <c r="BV11" s="39">
        <f t="shared" ref="BV11:BV74" si="10">IF(BD11=0,BT11,BD11)</f>
        <v>0.18839839086850582</v>
      </c>
      <c r="BW11" s="39">
        <f t="shared" ref="BW11:BW74" si="11">IF(BD11=0,0,BR11-BD11)</f>
        <v>2.3715276968463983E-4</v>
      </c>
      <c r="BX11" s="39"/>
      <c r="CB11" s="19">
        <f>BC11</f>
        <v>30722</v>
      </c>
      <c r="CC11" s="23">
        <f>Inputs!F11</f>
        <v>1.0093281107263838</v>
      </c>
      <c r="CD11" s="19">
        <f t="shared" ref="CD11:CD74" si="12">CB11/CC11</f>
        <v>30438.070309852243</v>
      </c>
      <c r="CE11" s="83">
        <f>BJ11</f>
        <v>1.0640378926785252</v>
      </c>
      <c r="CF11" s="83">
        <f>Inputs!N11</f>
        <v>1.050178644595479</v>
      </c>
      <c r="CG11" s="83">
        <f>AttrTrend!AC201</f>
        <v>1.0513886503907897</v>
      </c>
      <c r="CH11" s="29">
        <f>IF(CH$8=1,CE11,IF(CH$8=2,CF11,CG11))</f>
        <v>1.050178644595479</v>
      </c>
      <c r="CI11" s="19">
        <f>CD11/CH11</f>
        <v>28983.707168771041</v>
      </c>
      <c r="CJ11" s="19">
        <f t="shared" ref="CJ11:CJ74" si="13">AVERAGE(CI10:CI12)</f>
        <v>28951.663233946718</v>
      </c>
      <c r="CK11" s="40">
        <f>AttrTrend!$C$11</f>
        <v>0</v>
      </c>
      <c r="CL11" s="40">
        <f>AttrTrend!$C$31</f>
        <v>0</v>
      </c>
      <c r="CM11" s="19">
        <f>CM$8</f>
        <v>29070</v>
      </c>
      <c r="CN11" s="19">
        <f t="shared" ref="CN11:CN42" si="14">CM11*CC11*CH11</f>
        <v>30813.468228876962</v>
      </c>
      <c r="CO11" s="39"/>
      <c r="CP11" s="39"/>
      <c r="CQ11" s="19">
        <f t="shared" ref="CQ11:CQ74" si="15">IF(CO11=0,CM11,CO11)</f>
        <v>29070</v>
      </c>
      <c r="CR11" s="19">
        <f>IF(CB11=0,CP11,CB11)</f>
        <v>30722</v>
      </c>
      <c r="CS11" s="19">
        <f t="shared" ref="CS11:CS74" si="16">IF(CB11=0,0,CN11-CB11)</f>
        <v>91.468228876961803</v>
      </c>
      <c r="CT11" s="2"/>
      <c r="CU11" s="2"/>
      <c r="CV11" s="2"/>
      <c r="CW11" s="2"/>
      <c r="CX11" s="2"/>
      <c r="CY11" s="2"/>
      <c r="CZ11" s="2"/>
      <c r="DA11" s="2"/>
      <c r="DB11" s="16">
        <f>MIN($CI11,$J11)</f>
        <v>28983.707168771041</v>
      </c>
      <c r="DC11" s="16">
        <f>DC12</f>
        <v>899.2255935482608</v>
      </c>
      <c r="DD11" s="16" t="e">
        <f>IF($DI11&lt;$CJ11,$CJ11-$DI11,NA())</f>
        <v>#N/A</v>
      </c>
      <c r="DE11" s="16">
        <f>IF($K11=0,$R11,$K11)</f>
        <v>29744.469127028595</v>
      </c>
      <c r="DF11" s="16">
        <f>MIN($CJ11,$K11)</f>
        <v>28951.663233946718</v>
      </c>
      <c r="DG11" s="16">
        <f>DG12</f>
        <v>750.20823421623572</v>
      </c>
      <c r="DH11" s="16" t="e">
        <f>IF($DI11&lt;$CJ11,$CJ11-$DI11,NA())</f>
        <v>#N/A</v>
      </c>
      <c r="DI11" s="16">
        <f>IF($K11=0,$R11,$K11)</f>
        <v>29744.469127028595</v>
      </c>
      <c r="DJ11" s="16">
        <f>MIN($CM11,$N11)</f>
        <v>29070</v>
      </c>
      <c r="DK11" s="16">
        <f>DK12</f>
        <v>610</v>
      </c>
      <c r="DL11" s="16" t="e">
        <f>IF(DM11&lt;$CM11,$CM11-DM11,NA())</f>
        <v>#N/A</v>
      </c>
      <c r="DM11" s="16">
        <f>$R11</f>
        <v>29680</v>
      </c>
      <c r="DN11" s="16">
        <f t="shared" ref="DN11:DN74" si="17">MIN($DT11,$DQ11)</f>
        <v>29744.469127028595</v>
      </c>
      <c r="DO11" s="16">
        <f>DO12</f>
        <v>1075.1973449062752</v>
      </c>
      <c r="DP11" s="16" t="e">
        <f t="shared" ref="DP11:DP74" si="18">IF($DQ11&lt;$DT11,$DT11-$DQ11,NA())</f>
        <v>#N/A</v>
      </c>
      <c r="DQ11" s="16">
        <f t="shared" ref="DQ11:DQ74" si="19">IF(K11=0,R11,K11)</f>
        <v>29744.469127028595</v>
      </c>
      <c r="DR11" s="101"/>
      <c r="DS11" s="16"/>
      <c r="DT11" s="16"/>
      <c r="DV11" s="16">
        <f>BB11</f>
        <v>1800000</v>
      </c>
      <c r="DW11" s="16">
        <f>DV11</f>
        <v>1800000</v>
      </c>
      <c r="DX11" s="16">
        <f>DX9+J11-CI11</f>
        <v>1804841.1136558161</v>
      </c>
      <c r="DY11" s="16">
        <f>$DX9+K11-CJ11</f>
        <v>1804947.5333562822</v>
      </c>
      <c r="DZ11" s="16">
        <f>$DX9+R11-CQ11</f>
        <v>1804764.7274632005</v>
      </c>
      <c r="EA11" s="16">
        <f>DV11-DY11</f>
        <v>-4947.5333562821615</v>
      </c>
    </row>
    <row r="12" spans="1:131" x14ac:dyDescent="0.2">
      <c r="A12" s="2">
        <v>36923</v>
      </c>
      <c r="B12" s="5">
        <f>Inputs!B12</f>
        <v>24343</v>
      </c>
      <c r="C12" s="5"/>
      <c r="D12" s="19">
        <f t="shared" ref="D12:D75" si="20">B12+C12</f>
        <v>24343</v>
      </c>
      <c r="E12" s="20">
        <f>Inputs!E12</f>
        <v>0.92314412858815187</v>
      </c>
      <c r="F12" s="19">
        <f t="shared" ref="F12:F75" si="21">D12/E12</f>
        <v>26369.663464393107</v>
      </c>
      <c r="G12" s="26">
        <f>Inputs!J12</f>
        <v>0.88</v>
      </c>
      <c r="H12" s="26">
        <f>Inputs!K12</f>
        <v>0.88432880479802423</v>
      </c>
      <c r="I12" s="29">
        <f t="shared" si="0"/>
        <v>0.88432880479802423</v>
      </c>
      <c r="J12" s="19">
        <f t="shared" ref="J12:J75" si="22">F12/I12</f>
        <v>29818.844892670651</v>
      </c>
      <c r="K12" s="19">
        <f t="shared" ref="K12:K75" si="23">AVERAGE(J11:J13)</f>
        <v>29725.050008988972</v>
      </c>
      <c r="L12" s="40">
        <f>SalesTrend!$C$12</f>
        <v>0</v>
      </c>
      <c r="M12" s="40">
        <f>SalesTrend!$C$32</f>
        <v>0</v>
      </c>
      <c r="N12" s="16">
        <f t="shared" ref="N12:N75" si="24">N11*(1+L12/12)*(1+M12)</f>
        <v>29680</v>
      </c>
      <c r="O12" s="16">
        <f t="shared" si="1"/>
        <v>24229.652174675201</v>
      </c>
      <c r="R12" s="16">
        <f t="shared" si="2"/>
        <v>29680</v>
      </c>
      <c r="S12" s="16">
        <f t="shared" si="3"/>
        <v>24343</v>
      </c>
      <c r="T12" s="16">
        <f t="shared" ref="T12:T75" si="25">IF(D12=0,0,O12-D12)</f>
        <v>-113.34782532479949</v>
      </c>
      <c r="U12" s="51"/>
      <c r="V12" s="51"/>
      <c r="W12" s="51"/>
      <c r="X12" s="51"/>
      <c r="Y12" s="51"/>
      <c r="Z12" s="51"/>
      <c r="AA12" s="56"/>
      <c r="AB12" s="51"/>
      <c r="AC12" s="51"/>
      <c r="AD12" s="51"/>
      <c r="AE12" s="52"/>
      <c r="AF12" s="51">
        <f t="shared" ref="AF12:AF75" si="26">IF(AND(AA12&lt;&gt;0,SUM(AB12:AD12)=0),1,0)</f>
        <v>0</v>
      </c>
      <c r="AG12" s="51"/>
      <c r="AH12" s="56">
        <f t="shared" si="4"/>
        <v>0</v>
      </c>
      <c r="AI12" s="56">
        <f t="shared" ref="AI12:AI75" si="27">MIN($AA12*$AF12,0)</f>
        <v>0</v>
      </c>
      <c r="AJ12" s="56">
        <f t="shared" ref="AJ12:AJ75" si="28">IF(AND($AF12=0,$AA12&gt;0),$AA12,0)</f>
        <v>0</v>
      </c>
      <c r="AK12" s="56">
        <f t="shared" ref="AK12:AK75" si="29">IF(AND($AF12=0,$AA12&lt;0),$AA12,0)</f>
        <v>0</v>
      </c>
      <c r="AL12" s="56">
        <f t="shared" ref="AL12:AL75" si="30">IF(AH12&gt;0,1,0)*$M12</f>
        <v>0</v>
      </c>
      <c r="AM12" s="56">
        <f t="shared" si="5"/>
        <v>0</v>
      </c>
      <c r="AN12" s="51"/>
      <c r="AO12" s="51">
        <f t="shared" ref="AO12:AO75" si="31">IF(AF12=1,AO$1,0)</f>
        <v>0</v>
      </c>
      <c r="BB12" s="5">
        <f>Inputs!C12</f>
        <v>1796416</v>
      </c>
      <c r="BC12" s="19">
        <f>($BB11-$BB12)+$S12</f>
        <v>27927</v>
      </c>
      <c r="BD12" s="82">
        <f t="shared" ref="BD12:BD43" si="32">12*BC12/(BB11+NewBusMonths*$S12)</f>
        <v>0.17220658377088452</v>
      </c>
      <c r="BE12" s="23">
        <f>Inputs!F12</f>
        <v>0.92314412858815187</v>
      </c>
      <c r="BF12" s="19">
        <f>BC12/BE12</f>
        <v>30252.047470324374</v>
      </c>
      <c r="BG12" s="19">
        <f>F12</f>
        <v>26369.663464393107</v>
      </c>
      <c r="BH12" s="82">
        <f t="shared" ref="BH12:BH43" si="33">12*BF12/(BB11+NewBusMonths*BG12)</f>
        <v>0.18538516815074552</v>
      </c>
      <c r="BI12" s="83">
        <f>Inputs!L12</f>
        <v>1</v>
      </c>
      <c r="BJ12" s="83">
        <f>Inputs!M12</f>
        <v>1.0614460265295658</v>
      </c>
      <c r="BK12" s="83">
        <f>AttrRateTrend!AC202</f>
        <v>1.0637633708504286</v>
      </c>
      <c r="BL12" s="29">
        <f t="shared" ref="BL12:BL75" si="34">IF(BL$8=1,BI12,IF(BL$8=2,BJ12,BK12))</f>
        <v>1.0637633708504286</v>
      </c>
      <c r="BM12" s="39">
        <f t="shared" si="6"/>
        <v>0.17427293816531661</v>
      </c>
      <c r="BN12" s="39">
        <f t="shared" ref="BN12:BN75" si="35">AVERAGE(BM11:BM13)</f>
        <v>0.17505478372364261</v>
      </c>
      <c r="BO12" s="40">
        <f>AttrRateTrend!$C$12</f>
        <v>0</v>
      </c>
      <c r="BP12" s="40">
        <f>AttrRateTrend!$C$32</f>
        <v>0</v>
      </c>
      <c r="BQ12" s="39">
        <f t="shared" ref="BQ12:BQ75" si="36">BQ11*(1+BO12/12)*(1+BP12)</f>
        <v>0.1754</v>
      </c>
      <c r="BR12" s="39">
        <f t="shared" si="8"/>
        <v>0.17224401201535303</v>
      </c>
      <c r="BS12" s="39"/>
      <c r="BT12" s="39"/>
      <c r="BU12" s="39">
        <f t="shared" si="9"/>
        <v>0.1754</v>
      </c>
      <c r="BV12" s="39">
        <f t="shared" si="10"/>
        <v>0.17220658377088452</v>
      </c>
      <c r="BW12" s="39">
        <f t="shared" si="11"/>
        <v>3.742824446850701E-5</v>
      </c>
      <c r="BX12" s="39"/>
      <c r="CB12" s="19">
        <f t="shared" ref="CB12:CB75" si="37">BC12</f>
        <v>27927</v>
      </c>
      <c r="CC12" s="23">
        <f>Inputs!F12</f>
        <v>0.92314412858815187</v>
      </c>
      <c r="CD12" s="19">
        <f t="shared" si="12"/>
        <v>30252.047470324374</v>
      </c>
      <c r="CE12" s="83">
        <f t="shared" ref="CE12:CE22" si="38">BJ12</f>
        <v>1.0614460265295658</v>
      </c>
      <c r="CF12" s="83">
        <f>Inputs!N12</f>
        <v>1.0460735031613095</v>
      </c>
      <c r="CG12" s="83">
        <f>AttrTrend!AC202</f>
        <v>1.0476496316129991</v>
      </c>
      <c r="CH12" s="29">
        <f t="shared" ref="CH12:CH75" si="39">IF(CH$8=1,CE12,IF(CH$8=2,CF12,CG12))</f>
        <v>1.0460735031613095</v>
      </c>
      <c r="CI12" s="19">
        <f t="shared" ref="CI12:CI75" si="40">CD12/CH12</f>
        <v>28919.619299122391</v>
      </c>
      <c r="CJ12" s="19">
        <f t="shared" si="13"/>
        <v>28974.841774772736</v>
      </c>
      <c r="CK12" s="40">
        <f>AttrTrend!$C$12</f>
        <v>0</v>
      </c>
      <c r="CL12" s="40">
        <f>AttrTrend!$C$32</f>
        <v>0</v>
      </c>
      <c r="CM12" s="19">
        <f t="shared" ref="CM12:CM75" si="41">CM11*(1+CK12/12)*(1+CL12)</f>
        <v>29070</v>
      </c>
      <c r="CN12" s="19">
        <f t="shared" si="14"/>
        <v>28072.21912581112</v>
      </c>
      <c r="CO12" s="39"/>
      <c r="CP12" s="39"/>
      <c r="CQ12" s="19">
        <f t="shared" si="15"/>
        <v>29070</v>
      </c>
      <c r="CR12" s="19">
        <f t="shared" ref="CR12:CR75" si="42">IF(CB12=0,CP12,CB12)</f>
        <v>27927</v>
      </c>
      <c r="CS12" s="19">
        <f t="shared" si="16"/>
        <v>145.21912581111974</v>
      </c>
      <c r="CT12" s="2"/>
      <c r="CU12" s="2"/>
      <c r="CV12" s="2"/>
      <c r="CW12" s="2"/>
      <c r="CX12" s="2"/>
      <c r="CY12" s="2"/>
      <c r="CZ12" s="2"/>
      <c r="DA12" s="2"/>
      <c r="DB12" s="16">
        <f t="shared" ref="DB12:DB75" si="43">MIN($CI12,$J12)</f>
        <v>28919.619299122391</v>
      </c>
      <c r="DC12" s="16">
        <f t="shared" ref="DC12:DC43" si="44">IF(DE12&gt;$CI12,DE12-$CI12,NA())</f>
        <v>899.2255935482608</v>
      </c>
      <c r="DD12" s="16" t="e">
        <f t="shared" ref="DD12:DD43" si="45">IF(DE12&lt;$CI12,$CI12-DE12,NA())</f>
        <v>#N/A</v>
      </c>
      <c r="DE12" s="16">
        <f>IF($J12=0,$R12,$J12)</f>
        <v>29818.844892670651</v>
      </c>
      <c r="DF12" s="16">
        <f>MIN($CJ12,$K12)</f>
        <v>28974.841774772736</v>
      </c>
      <c r="DG12" s="16">
        <f>IF(DI12&gt;$CJ12,DI12-$CJ12,NA())</f>
        <v>750.20823421623572</v>
      </c>
      <c r="DH12" s="16" t="e">
        <f>IF(DI12&lt;$CJ12,$CJ12-DI12,NA())</f>
        <v>#N/A</v>
      </c>
      <c r="DI12" s="16">
        <f>IF($K12=0,$R12,$K12)</f>
        <v>29725.050008988972</v>
      </c>
      <c r="DJ12" s="16">
        <f>MIN($CM12,$N12)</f>
        <v>29070</v>
      </c>
      <c r="DK12" s="16">
        <f>IF(DM12&gt;$CM12,DM12-$CM12,NA())</f>
        <v>610</v>
      </c>
      <c r="DL12" s="16" t="e">
        <f>IF(DM12&lt;$CM12,$CM12-DM12,NA())</f>
        <v>#N/A</v>
      </c>
      <c r="DM12" s="16">
        <f>$R12</f>
        <v>29680</v>
      </c>
      <c r="DN12" s="16">
        <f t="shared" si="17"/>
        <v>28649.852664082697</v>
      </c>
      <c r="DO12" s="16">
        <f t="shared" ref="DO12:DO75" si="46">IF($DQ12&gt;$DT12,$DQ12-$DT12,NA())</f>
        <v>1075.1973449062752</v>
      </c>
      <c r="DP12" s="16" t="e">
        <f t="shared" si="18"/>
        <v>#N/A</v>
      </c>
      <c r="DQ12" s="16">
        <f t="shared" si="19"/>
        <v>29725.050008988972</v>
      </c>
      <c r="DR12" s="101"/>
      <c r="DS12" s="16">
        <f>($BB11+6*$S12)*BU12/12</f>
        <v>28444.881099999999</v>
      </c>
      <c r="DT12" s="16">
        <f>AVERAGE(DS11:DS13)</f>
        <v>28649.852664082697</v>
      </c>
      <c r="DV12" s="16">
        <f t="shared" ref="DV12:DV75" si="47">BB12</f>
        <v>1796416</v>
      </c>
      <c r="DW12" s="16">
        <f>DW11+B12-CB12</f>
        <v>1796416</v>
      </c>
      <c r="DX12" s="16">
        <f>DX11+J12-CI12</f>
        <v>1805740.3392493643</v>
      </c>
      <c r="DY12" s="16">
        <f>DY11+K12-CJ12</f>
        <v>1805697.7415904985</v>
      </c>
      <c r="DZ12" s="16">
        <f>DZ11+R12-CQ12</f>
        <v>1805374.7274632005</v>
      </c>
      <c r="EA12" s="16">
        <f t="shared" ref="EA12:EA75" si="48">DV12-DY12</f>
        <v>-9281.7415904984809</v>
      </c>
    </row>
    <row r="13" spans="1:131" x14ac:dyDescent="0.2">
      <c r="A13" s="2">
        <v>36951</v>
      </c>
      <c r="B13" s="5">
        <f>Inputs!B13</f>
        <v>29265</v>
      </c>
      <c r="C13" s="5"/>
      <c r="D13" s="19">
        <f t="shared" si="20"/>
        <v>29265</v>
      </c>
      <c r="E13" s="20">
        <f>Inputs!E13</f>
        <v>1.0457635086659343</v>
      </c>
      <c r="F13" s="19">
        <f t="shared" si="21"/>
        <v>27984.338483308667</v>
      </c>
      <c r="G13" s="26">
        <f>Inputs!J13</f>
        <v>0.94</v>
      </c>
      <c r="H13" s="26">
        <f>Inputs!K13</f>
        <v>0.94267125416271147</v>
      </c>
      <c r="I13" s="29">
        <f t="shared" si="0"/>
        <v>0.94267125416271147</v>
      </c>
      <c r="J13" s="19">
        <f t="shared" si="22"/>
        <v>29686.211772909734</v>
      </c>
      <c r="K13" s="19">
        <f t="shared" si="23"/>
        <v>29801.792096635265</v>
      </c>
      <c r="L13" s="40">
        <f>SalesTrend!$C$13</f>
        <v>0</v>
      </c>
      <c r="M13" s="40">
        <f>SalesTrend!$C$33</f>
        <v>0</v>
      </c>
      <c r="N13" s="16">
        <f t="shared" si="24"/>
        <v>29680</v>
      </c>
      <c r="O13" s="16">
        <f t="shared" si="1"/>
        <v>29258.876364704469</v>
      </c>
      <c r="R13" s="16">
        <f t="shared" si="2"/>
        <v>29680</v>
      </c>
      <c r="S13" s="16">
        <f t="shared" si="3"/>
        <v>29265</v>
      </c>
      <c r="T13" s="16">
        <f t="shared" si="25"/>
        <v>-6.1236352955311304</v>
      </c>
      <c r="U13" s="51"/>
      <c r="V13" s="51"/>
      <c r="W13" s="51"/>
      <c r="X13" s="51"/>
      <c r="Y13" s="51"/>
      <c r="Z13" s="51"/>
      <c r="AA13" s="56"/>
      <c r="AB13" s="51"/>
      <c r="AC13" s="51"/>
      <c r="AD13" s="51"/>
      <c r="AE13" s="52"/>
      <c r="AF13" s="51">
        <f t="shared" si="26"/>
        <v>0</v>
      </c>
      <c r="AG13" s="51"/>
      <c r="AH13" s="56">
        <f t="shared" si="4"/>
        <v>0</v>
      </c>
      <c r="AI13" s="56">
        <f t="shared" si="27"/>
        <v>0</v>
      </c>
      <c r="AJ13" s="56">
        <f t="shared" si="28"/>
        <v>0</v>
      </c>
      <c r="AK13" s="56">
        <f t="shared" si="29"/>
        <v>0</v>
      </c>
      <c r="AL13" s="56">
        <f t="shared" si="30"/>
        <v>0</v>
      </c>
      <c r="AM13" s="56">
        <f t="shared" si="5"/>
        <v>0</v>
      </c>
      <c r="AN13" s="51"/>
      <c r="AO13" s="51">
        <f t="shared" si="31"/>
        <v>0</v>
      </c>
      <c r="BB13" s="5">
        <f>Inputs!C13</f>
        <v>1793781</v>
      </c>
      <c r="BC13" s="19">
        <f t="shared" ref="BC13:BC76" si="49">($BB12-$BB13)+$S13</f>
        <v>31900</v>
      </c>
      <c r="BD13" s="82">
        <f t="shared" si="32"/>
        <v>0.19411705643897637</v>
      </c>
      <c r="BE13" s="23">
        <f>Inputs!F13</f>
        <v>1.0457635086659343</v>
      </c>
      <c r="BF13" s="19">
        <f t="shared" ref="BF13:BF76" si="50">BC13/BE13</f>
        <v>30504.02862181946</v>
      </c>
      <c r="BG13" s="19">
        <f t="shared" ref="BG13:BG76" si="51">F13</f>
        <v>27984.338483308667</v>
      </c>
      <c r="BH13" s="82">
        <f t="shared" si="33"/>
        <v>0.18634843864890499</v>
      </c>
      <c r="BI13" s="83">
        <f>Inputs!L13</f>
        <v>1</v>
      </c>
      <c r="BJ13" s="83">
        <f>Inputs!M13</f>
        <v>1.0610964637018976</v>
      </c>
      <c r="BK13" s="83">
        <f>AttrRateTrend!AC203</f>
        <v>1.061290584087647</v>
      </c>
      <c r="BL13" s="29">
        <f t="shared" si="34"/>
        <v>1.061290584087647</v>
      </c>
      <c r="BM13" s="39">
        <f t="shared" si="6"/>
        <v>0.17558663144938949</v>
      </c>
      <c r="BN13" s="39">
        <f t="shared" si="35"/>
        <v>0.17542400698728178</v>
      </c>
      <c r="BO13" s="40">
        <f>AttrRateTrend!$C$13</f>
        <v>0</v>
      </c>
      <c r="BP13" s="40">
        <f>AttrRateTrend!$C$33</f>
        <v>0</v>
      </c>
      <c r="BQ13" s="39">
        <f t="shared" si="36"/>
        <v>0.1754</v>
      </c>
      <c r="BR13" s="39">
        <f t="shared" si="8"/>
        <v>0.19466926244865471</v>
      </c>
      <c r="BS13" s="39"/>
      <c r="BT13" s="39"/>
      <c r="BU13" s="39">
        <f t="shared" si="9"/>
        <v>0.1754</v>
      </c>
      <c r="BV13" s="39">
        <f t="shared" si="10"/>
        <v>0.19411705643897637</v>
      </c>
      <c r="BW13" s="39">
        <f t="shared" si="11"/>
        <v>5.5220600967834099E-4</v>
      </c>
      <c r="BX13" s="39"/>
      <c r="CB13" s="19">
        <f t="shared" si="37"/>
        <v>31900</v>
      </c>
      <c r="CC13" s="23">
        <f>Inputs!F13</f>
        <v>1.0457635086659343</v>
      </c>
      <c r="CD13" s="19">
        <f t="shared" si="12"/>
        <v>30504.02862181946</v>
      </c>
      <c r="CE13" s="83">
        <f t="shared" si="38"/>
        <v>1.0610964637018976</v>
      </c>
      <c r="CF13" s="83">
        <f>Inputs!N13</f>
        <v>1.0510947108949782</v>
      </c>
      <c r="CG13" s="83">
        <f>AttrTrend!AC203</f>
        <v>1.0502436880673314</v>
      </c>
      <c r="CH13" s="29">
        <f t="shared" si="39"/>
        <v>1.0510947108949782</v>
      </c>
      <c r="CI13" s="19">
        <f t="shared" si="40"/>
        <v>29021.198856424766</v>
      </c>
      <c r="CJ13" s="19">
        <f t="shared" si="13"/>
        <v>29051.975802682555</v>
      </c>
      <c r="CK13" s="40">
        <f>AttrTrend!$C$13</f>
        <v>0</v>
      </c>
      <c r="CL13" s="40">
        <f>AttrTrend!$C$33</f>
        <v>0</v>
      </c>
      <c r="CM13" s="19">
        <f t="shared" si="41"/>
        <v>29070</v>
      </c>
      <c r="CN13" s="19">
        <f t="shared" si="14"/>
        <v>31953.642045862809</v>
      </c>
      <c r="CO13" s="39"/>
      <c r="CP13" s="39"/>
      <c r="CQ13" s="19">
        <f t="shared" si="15"/>
        <v>29070</v>
      </c>
      <c r="CR13" s="19">
        <f t="shared" si="42"/>
        <v>31900</v>
      </c>
      <c r="CS13" s="19">
        <f t="shared" si="16"/>
        <v>53.642045862809027</v>
      </c>
      <c r="CT13" s="2"/>
      <c r="CU13" s="2"/>
      <c r="CV13" s="2"/>
      <c r="CW13" s="2"/>
      <c r="CX13" s="2"/>
      <c r="CY13" s="2"/>
      <c r="CZ13" s="2"/>
      <c r="DA13" s="2"/>
      <c r="DB13" s="16">
        <f t="shared" si="43"/>
        <v>29021.198856424766</v>
      </c>
      <c r="DC13" s="16">
        <f t="shared" si="44"/>
        <v>665.01291648496772</v>
      </c>
      <c r="DD13" s="16" t="e">
        <f t="shared" si="45"/>
        <v>#N/A</v>
      </c>
      <c r="DE13" s="16">
        <f t="shared" ref="DE13:DE76" si="52">IF($J13=0,$R13,$J13)</f>
        <v>29686.211772909734</v>
      </c>
      <c r="DF13" s="16">
        <f t="shared" ref="DF13:DF76" si="53">MIN($CJ13,$K13)</f>
        <v>29051.975802682555</v>
      </c>
      <c r="DG13" s="16">
        <f t="shared" ref="DG13:DG44" si="54">IF($DI13&gt;$CJ13,$DI13-$CJ13,NA())</f>
        <v>749.81629395271011</v>
      </c>
      <c r="DH13" s="16" t="e">
        <f t="shared" ref="DH13:DH44" si="55">IF($DI13&lt;$CJ13,$CJ13-$DI13,NA())</f>
        <v>#N/A</v>
      </c>
      <c r="DI13" s="16">
        <f t="shared" ref="DI13:DI76" si="56">IF($K13=0,$R13,$K13)</f>
        <v>29801.792096635265</v>
      </c>
      <c r="DJ13" s="16">
        <f t="shared" ref="DJ13:DJ76" si="57">MIN($CM13,$N13)</f>
        <v>29070</v>
      </c>
      <c r="DK13" s="16">
        <f t="shared" ref="DK13:DK76" si="58">IF(DM13&gt;$CM13,DM13-$CM13,NA())</f>
        <v>610</v>
      </c>
      <c r="DL13" s="16" t="e">
        <f t="shared" ref="DL13:DL76" si="59">IF(DM13&lt;$CM13,$CM13-DM13,NA())</f>
        <v>#N/A</v>
      </c>
      <c r="DM13" s="16">
        <f t="shared" ref="DM13:DM76" si="60">$R13</f>
        <v>29680</v>
      </c>
      <c r="DN13" s="16">
        <f t="shared" si="17"/>
        <v>28846.41039326994</v>
      </c>
      <c r="DO13" s="16">
        <f t="shared" si="46"/>
        <v>955.38170336532494</v>
      </c>
      <c r="DP13" s="16" t="e">
        <f t="shared" si="18"/>
        <v>#N/A</v>
      </c>
      <c r="DQ13" s="16">
        <f t="shared" si="19"/>
        <v>29801.792096635265</v>
      </c>
      <c r="DR13" s="101"/>
      <c r="DS13" s="16">
        <f t="shared" ref="DS13:DS44" si="61">($BB12+6*$S13)*BM13/12</f>
        <v>28854.824228165398</v>
      </c>
      <c r="DT13" s="16">
        <f t="shared" ref="DT13:DT76" si="62">AVERAGE(DS12:DS14)</f>
        <v>28846.41039326994</v>
      </c>
      <c r="DV13" s="16">
        <f t="shared" si="47"/>
        <v>1793781</v>
      </c>
      <c r="DW13" s="16">
        <f t="shared" ref="DW13:DW76" si="63">DW12+B13-CB13</f>
        <v>1793781</v>
      </c>
      <c r="DX13" s="16">
        <f t="shared" ref="DX13:DX76" si="64">DX12+J13-CI13</f>
        <v>1806405.3521658492</v>
      </c>
      <c r="DY13" s="16">
        <f t="shared" ref="DY13:DY76" si="65">DY12+K13-CJ13</f>
        <v>1806447.5578844512</v>
      </c>
      <c r="DZ13" s="16">
        <f t="shared" ref="DZ13:DZ76" si="66">DZ12+R13-CQ13</f>
        <v>1805984.7274632005</v>
      </c>
      <c r="EA13" s="16">
        <f t="shared" si="48"/>
        <v>-12666.557884451235</v>
      </c>
    </row>
    <row r="14" spans="1:131" x14ac:dyDescent="0.2">
      <c r="A14" s="2">
        <v>36982</v>
      </c>
      <c r="B14" s="5">
        <f>Inputs!B14</f>
        <v>32527</v>
      </c>
      <c r="C14" s="5"/>
      <c r="D14" s="19">
        <f t="shared" si="20"/>
        <v>32527</v>
      </c>
      <c r="E14" s="20">
        <f>Inputs!E14</f>
        <v>1.0028784175277843</v>
      </c>
      <c r="F14" s="19">
        <f t="shared" si="21"/>
        <v>32433.64243512485</v>
      </c>
      <c r="G14" s="26">
        <f>Inputs!J14</f>
        <v>1.08</v>
      </c>
      <c r="H14" s="26">
        <f>Inputs!K14</f>
        <v>1.0847256097134981</v>
      </c>
      <c r="I14" s="29">
        <f t="shared" si="0"/>
        <v>1.0847256097134981</v>
      </c>
      <c r="J14" s="19">
        <f t="shared" si="22"/>
        <v>29900.31962432541</v>
      </c>
      <c r="K14" s="19">
        <f t="shared" si="23"/>
        <v>29813.431299345393</v>
      </c>
      <c r="L14" s="40">
        <f>SalesTrend!$C$14</f>
        <v>0</v>
      </c>
      <c r="M14" s="40">
        <f>SalesTrend!$C$34</f>
        <v>0.01</v>
      </c>
      <c r="N14" s="16">
        <f t="shared" si="24"/>
        <v>29976.799999999999</v>
      </c>
      <c r="O14" s="16">
        <f t="shared" si="1"/>
        <v>32610.199016292241</v>
      </c>
      <c r="R14" s="16">
        <f t="shared" si="2"/>
        <v>29976.799999999999</v>
      </c>
      <c r="S14" s="16">
        <f t="shared" si="3"/>
        <v>32527</v>
      </c>
      <c r="T14" s="16">
        <f t="shared" si="25"/>
        <v>83.19901629224114</v>
      </c>
      <c r="U14" s="51"/>
      <c r="V14" s="51"/>
      <c r="W14" s="51"/>
      <c r="X14" s="51"/>
      <c r="Y14" s="51"/>
      <c r="Z14" s="51"/>
      <c r="AA14" s="56"/>
      <c r="AB14" s="51"/>
      <c r="AC14" s="51"/>
      <c r="AD14" s="51"/>
      <c r="AE14" s="52"/>
      <c r="AF14" s="51">
        <f t="shared" si="26"/>
        <v>0</v>
      </c>
      <c r="AG14" s="51"/>
      <c r="AH14" s="56">
        <f t="shared" si="4"/>
        <v>0</v>
      </c>
      <c r="AI14" s="56">
        <f t="shared" si="27"/>
        <v>0</v>
      </c>
      <c r="AJ14" s="56">
        <f t="shared" si="28"/>
        <v>0</v>
      </c>
      <c r="AK14" s="56">
        <f t="shared" si="29"/>
        <v>0</v>
      </c>
      <c r="AL14" s="56">
        <f t="shared" si="30"/>
        <v>0</v>
      </c>
      <c r="AM14" s="56">
        <f t="shared" si="5"/>
        <v>0</v>
      </c>
      <c r="AN14" s="51"/>
      <c r="AO14" s="51">
        <f t="shared" si="31"/>
        <v>0</v>
      </c>
      <c r="BB14" s="5">
        <f>Inputs!C14</f>
        <v>1796477</v>
      </c>
      <c r="BC14" s="19">
        <f t="shared" si="49"/>
        <v>29831</v>
      </c>
      <c r="BD14" s="82">
        <f t="shared" si="32"/>
        <v>0.17998102509725014</v>
      </c>
      <c r="BE14" s="23">
        <f>Inputs!F14</f>
        <v>1.0028784175277843</v>
      </c>
      <c r="BF14" s="19">
        <f t="shared" si="50"/>
        <v>29745.380375755813</v>
      </c>
      <c r="BG14" s="19">
        <f t="shared" si="51"/>
        <v>32433.64243512485</v>
      </c>
      <c r="BH14" s="82">
        <f t="shared" si="33"/>
        <v>0.17951500822961289</v>
      </c>
      <c r="BI14" s="83">
        <f>Inputs!L14</f>
        <v>1</v>
      </c>
      <c r="BJ14" s="83">
        <f>Inputs!M14</f>
        <v>1.0182207657395119</v>
      </c>
      <c r="BK14" s="83">
        <f>AttrRateTrend!AC204</f>
        <v>1.0175869495536261</v>
      </c>
      <c r="BL14" s="29">
        <f t="shared" si="34"/>
        <v>1.0175869495536261</v>
      </c>
      <c r="BM14" s="39">
        <f t="shared" si="6"/>
        <v>0.17641245134713923</v>
      </c>
      <c r="BN14" s="39">
        <f t="shared" si="35"/>
        <v>0.17561104204991662</v>
      </c>
      <c r="BO14" s="40">
        <f>AttrRateTrend!$C$14</f>
        <v>0</v>
      </c>
      <c r="BP14" s="40">
        <f>AttrRateTrend!$C$34</f>
        <v>0</v>
      </c>
      <c r="BQ14" s="39">
        <f t="shared" si="36"/>
        <v>0.1754</v>
      </c>
      <c r="BR14" s="39">
        <f t="shared" si="8"/>
        <v>0.17899850458728761</v>
      </c>
      <c r="BS14" s="39"/>
      <c r="BT14" s="39"/>
      <c r="BU14" s="39">
        <f t="shared" si="9"/>
        <v>0.1754</v>
      </c>
      <c r="BV14" s="39">
        <f t="shared" si="10"/>
        <v>0.17998102509725014</v>
      </c>
      <c r="BW14" s="39">
        <f t="shared" si="11"/>
        <v>-9.8252050996253115E-4</v>
      </c>
      <c r="BX14" s="39"/>
      <c r="CB14" s="19">
        <f t="shared" si="37"/>
        <v>29831</v>
      </c>
      <c r="CC14" s="23">
        <f>Inputs!F14</f>
        <v>1.0028784175277843</v>
      </c>
      <c r="CD14" s="19">
        <f t="shared" si="12"/>
        <v>29745.380375755813</v>
      </c>
      <c r="CE14" s="83">
        <f t="shared" si="38"/>
        <v>1.0182207657395119</v>
      </c>
      <c r="CF14" s="83">
        <f>Inputs!N14</f>
        <v>1.0181505781365485</v>
      </c>
      <c r="CG14" s="83">
        <f>AttrTrend!AC204</f>
        <v>1.0198183309302309</v>
      </c>
      <c r="CH14" s="29">
        <f t="shared" si="39"/>
        <v>1.0181505781365485</v>
      </c>
      <c r="CI14" s="19">
        <f t="shared" si="40"/>
        <v>29215.109252500501</v>
      </c>
      <c r="CJ14" s="19">
        <f t="shared" si="13"/>
        <v>29051.752070155027</v>
      </c>
      <c r="CK14" s="40">
        <f>AttrTrend!$C$14</f>
        <v>0</v>
      </c>
      <c r="CL14" s="40">
        <f>AttrTrend!$C$34</f>
        <v>0</v>
      </c>
      <c r="CM14" s="19">
        <f t="shared" si="41"/>
        <v>29070</v>
      </c>
      <c r="CN14" s="19">
        <f t="shared" si="14"/>
        <v>29682.831664433295</v>
      </c>
      <c r="CO14" s="39"/>
      <c r="CP14" s="39"/>
      <c r="CQ14" s="19">
        <f t="shared" si="15"/>
        <v>29070</v>
      </c>
      <c r="CR14" s="19">
        <f t="shared" si="42"/>
        <v>29831</v>
      </c>
      <c r="CS14" s="19">
        <f t="shared" si="16"/>
        <v>-148.16833556670463</v>
      </c>
      <c r="CT14" s="2"/>
      <c r="CU14" s="2"/>
      <c r="CV14" s="2"/>
      <c r="CW14" s="2"/>
      <c r="CX14" s="2"/>
      <c r="CY14" s="2"/>
      <c r="CZ14" s="2"/>
      <c r="DA14" s="2"/>
      <c r="DB14" s="16">
        <f t="shared" si="43"/>
        <v>29215.109252500501</v>
      </c>
      <c r="DC14" s="16">
        <f t="shared" si="44"/>
        <v>685.21037182490909</v>
      </c>
      <c r="DD14" s="16" t="e">
        <f t="shared" si="45"/>
        <v>#N/A</v>
      </c>
      <c r="DE14" s="16">
        <f t="shared" si="52"/>
        <v>29900.31962432541</v>
      </c>
      <c r="DF14" s="16">
        <f t="shared" si="53"/>
        <v>29051.752070155027</v>
      </c>
      <c r="DG14" s="16">
        <f t="shared" si="54"/>
        <v>761.67922919036573</v>
      </c>
      <c r="DH14" s="16" t="e">
        <f t="shared" si="55"/>
        <v>#N/A</v>
      </c>
      <c r="DI14" s="16">
        <f t="shared" si="56"/>
        <v>29813.431299345393</v>
      </c>
      <c r="DJ14" s="16">
        <f t="shared" si="57"/>
        <v>29070</v>
      </c>
      <c r="DK14" s="16">
        <f t="shared" si="58"/>
        <v>906.79999999999927</v>
      </c>
      <c r="DL14" s="16" t="e">
        <f t="shared" si="59"/>
        <v>#N/A</v>
      </c>
      <c r="DM14" s="16">
        <f t="shared" si="60"/>
        <v>29976.799999999999</v>
      </c>
      <c r="DN14" s="16">
        <f t="shared" si="17"/>
        <v>29080.62682165339</v>
      </c>
      <c r="DO14" s="16">
        <f t="shared" si="46"/>
        <v>732.80447769200327</v>
      </c>
      <c r="DP14" s="16" t="e">
        <f t="shared" si="18"/>
        <v>#N/A</v>
      </c>
      <c r="DQ14" s="16">
        <f t="shared" si="19"/>
        <v>29813.431299345393</v>
      </c>
      <c r="DR14" s="101"/>
      <c r="DS14" s="16">
        <f t="shared" si="61"/>
        <v>29239.52585164443</v>
      </c>
      <c r="DT14" s="16">
        <f t="shared" si="62"/>
        <v>29080.62682165339</v>
      </c>
      <c r="DV14" s="16">
        <f t="shared" si="47"/>
        <v>1796477</v>
      </c>
      <c r="DW14" s="16">
        <f t="shared" si="63"/>
        <v>1796477</v>
      </c>
      <c r="DX14" s="16">
        <f t="shared" si="64"/>
        <v>1807090.5625376741</v>
      </c>
      <c r="DY14" s="16">
        <f t="shared" si="65"/>
        <v>1807209.2371136416</v>
      </c>
      <c r="DZ14" s="16">
        <f t="shared" si="66"/>
        <v>1806891.5274632005</v>
      </c>
      <c r="EA14" s="16">
        <f t="shared" si="48"/>
        <v>-10732.237113641575</v>
      </c>
    </row>
    <row r="15" spans="1:131" x14ac:dyDescent="0.2">
      <c r="A15" s="2">
        <v>37012</v>
      </c>
      <c r="B15" s="5">
        <f>Inputs!B15</f>
        <v>34018</v>
      </c>
      <c r="C15" s="5"/>
      <c r="D15" s="19">
        <f t="shared" si="20"/>
        <v>34018</v>
      </c>
      <c r="E15" s="20">
        <f>Inputs!E15</f>
        <v>1.0155567435678781</v>
      </c>
      <c r="F15" s="19">
        <f t="shared" si="21"/>
        <v>33496.897357489994</v>
      </c>
      <c r="G15" s="26">
        <f>Inputs!J15</f>
        <v>1.1200000000000001</v>
      </c>
      <c r="H15" s="26">
        <f>Inputs!K15</f>
        <v>1.1220326870554826</v>
      </c>
      <c r="I15" s="29">
        <f t="shared" si="0"/>
        <v>1.1220326870554826</v>
      </c>
      <c r="J15" s="19">
        <f t="shared" si="22"/>
        <v>29853.762500801036</v>
      </c>
      <c r="K15" s="19">
        <f t="shared" si="23"/>
        <v>29916.72106279818</v>
      </c>
      <c r="L15" s="40">
        <f>SalesTrend!$C$15</f>
        <v>0</v>
      </c>
      <c r="M15" s="40">
        <f>SalesTrend!$C$35</f>
        <v>0</v>
      </c>
      <c r="N15" s="16">
        <f t="shared" si="24"/>
        <v>29976.799999999999</v>
      </c>
      <c r="O15" s="16">
        <f t="shared" si="1"/>
        <v>34158.199736888702</v>
      </c>
      <c r="R15" s="16">
        <f t="shared" si="2"/>
        <v>29976.799999999999</v>
      </c>
      <c r="S15" s="16">
        <f t="shared" si="3"/>
        <v>34018</v>
      </c>
      <c r="T15" s="16">
        <f t="shared" si="25"/>
        <v>140.19973688870232</v>
      </c>
      <c r="U15" s="51"/>
      <c r="V15" s="51"/>
      <c r="W15" s="51"/>
      <c r="X15" s="51"/>
      <c r="Y15" s="51"/>
      <c r="Z15" s="51"/>
      <c r="AA15" s="56"/>
      <c r="AB15" s="51"/>
      <c r="AC15" s="51"/>
      <c r="AD15" s="51"/>
      <c r="AE15" s="52"/>
      <c r="AF15" s="51">
        <f t="shared" si="26"/>
        <v>0</v>
      </c>
      <c r="AG15" s="51"/>
      <c r="AH15" s="56">
        <f t="shared" si="4"/>
        <v>0</v>
      </c>
      <c r="AI15" s="56">
        <f t="shared" si="27"/>
        <v>0</v>
      </c>
      <c r="AJ15" s="56">
        <f t="shared" si="28"/>
        <v>0</v>
      </c>
      <c r="AK15" s="56">
        <f t="shared" si="29"/>
        <v>0</v>
      </c>
      <c r="AL15" s="56">
        <f t="shared" si="30"/>
        <v>0</v>
      </c>
      <c r="AM15" s="56">
        <f t="shared" si="5"/>
        <v>0</v>
      </c>
      <c r="AN15" s="51"/>
      <c r="AO15" s="51">
        <f t="shared" si="31"/>
        <v>0</v>
      </c>
      <c r="BB15" s="5">
        <f>Inputs!C15</f>
        <v>1800504</v>
      </c>
      <c r="BC15" s="19">
        <f t="shared" si="49"/>
        <v>29991</v>
      </c>
      <c r="BD15" s="82">
        <f t="shared" si="32"/>
        <v>0.17989338118600309</v>
      </c>
      <c r="BE15" s="23">
        <f>Inputs!F15</f>
        <v>1.0155567435678781</v>
      </c>
      <c r="BF15" s="19">
        <f t="shared" si="50"/>
        <v>29531.584709520914</v>
      </c>
      <c r="BG15" s="19">
        <f t="shared" si="51"/>
        <v>33496.897357489994</v>
      </c>
      <c r="BH15" s="82">
        <f t="shared" si="33"/>
        <v>0.17741496860569209</v>
      </c>
      <c r="BI15" s="83">
        <f>Inputs!L15</f>
        <v>1</v>
      </c>
      <c r="BJ15" s="83">
        <f>Inputs!M15</f>
        <v>1.0153534458706819</v>
      </c>
      <c r="BK15" s="83">
        <f>AttrRateTrend!AC205</f>
        <v>1.0147621435904024</v>
      </c>
      <c r="BL15" s="29">
        <f t="shared" si="34"/>
        <v>1.0147621435904024</v>
      </c>
      <c r="BM15" s="39">
        <f t="shared" si="6"/>
        <v>0.1748340433532212</v>
      </c>
      <c r="BN15" s="39">
        <f t="shared" si="35"/>
        <v>0.17549382097718091</v>
      </c>
      <c r="BO15" s="40">
        <f>AttrRateTrend!$C$15</f>
        <v>0</v>
      </c>
      <c r="BP15" s="40">
        <f>AttrRateTrend!$C$35</f>
        <v>0</v>
      </c>
      <c r="BQ15" s="39">
        <f t="shared" si="36"/>
        <v>0.1754</v>
      </c>
      <c r="BR15" s="39">
        <f t="shared" si="8"/>
        <v>0.18075821357232624</v>
      </c>
      <c r="BS15" s="39"/>
      <c r="BT15" s="39"/>
      <c r="BU15" s="39">
        <f t="shared" si="9"/>
        <v>0.1754</v>
      </c>
      <c r="BV15" s="39">
        <f t="shared" si="10"/>
        <v>0.17989338118600309</v>
      </c>
      <c r="BW15" s="39">
        <f t="shared" si="11"/>
        <v>8.6483238632314996E-4</v>
      </c>
      <c r="BX15" s="39"/>
      <c r="CB15" s="19">
        <f t="shared" si="37"/>
        <v>29991</v>
      </c>
      <c r="CC15" s="23">
        <f>Inputs!F15</f>
        <v>1.0155567435678781</v>
      </c>
      <c r="CD15" s="19">
        <f t="shared" si="12"/>
        <v>29531.584709520914</v>
      </c>
      <c r="CE15" s="83">
        <f t="shared" si="38"/>
        <v>1.0153534458706819</v>
      </c>
      <c r="CF15" s="83">
        <f>Inputs!N15</f>
        <v>1.0211846089916554</v>
      </c>
      <c r="CG15" s="83">
        <f>AttrTrend!AC205</f>
        <v>1.0198824623701856</v>
      </c>
      <c r="CH15" s="29">
        <f t="shared" si="39"/>
        <v>1.0211846089916554</v>
      </c>
      <c r="CI15" s="19">
        <f t="shared" si="40"/>
        <v>28918.948101539816</v>
      </c>
      <c r="CJ15" s="19">
        <f t="shared" si="13"/>
        <v>29069.104650780017</v>
      </c>
      <c r="CK15" s="40">
        <f>AttrTrend!$C$15</f>
        <v>0</v>
      </c>
      <c r="CL15" s="40">
        <f>AttrTrend!$C$35</f>
        <v>0</v>
      </c>
      <c r="CM15" s="19">
        <f t="shared" si="41"/>
        <v>29070</v>
      </c>
      <c r="CN15" s="19">
        <f t="shared" si="14"/>
        <v>30147.651530713116</v>
      </c>
      <c r="CO15" s="39"/>
      <c r="CP15" s="39"/>
      <c r="CQ15" s="19">
        <f t="shared" si="15"/>
        <v>29070</v>
      </c>
      <c r="CR15" s="19">
        <f t="shared" si="42"/>
        <v>29991</v>
      </c>
      <c r="CS15" s="19">
        <f t="shared" si="16"/>
        <v>156.65153071311579</v>
      </c>
      <c r="CT15" s="2"/>
      <c r="CU15" s="2"/>
      <c r="CV15" s="2"/>
      <c r="CW15" s="2"/>
      <c r="CX15" s="2"/>
      <c r="CY15" s="2"/>
      <c r="CZ15" s="2"/>
      <c r="DA15" s="2"/>
      <c r="DB15" s="16">
        <f t="shared" si="43"/>
        <v>28918.948101539816</v>
      </c>
      <c r="DC15" s="16">
        <f t="shared" si="44"/>
        <v>934.81439926122039</v>
      </c>
      <c r="DD15" s="16" t="e">
        <f t="shared" si="45"/>
        <v>#N/A</v>
      </c>
      <c r="DE15" s="16">
        <f t="shared" si="52"/>
        <v>29853.762500801036</v>
      </c>
      <c r="DF15" s="16">
        <f t="shared" si="53"/>
        <v>29069.104650780017</v>
      </c>
      <c r="DG15" s="16">
        <f t="shared" si="54"/>
        <v>847.61641201816383</v>
      </c>
      <c r="DH15" s="16" t="e">
        <f t="shared" si="55"/>
        <v>#N/A</v>
      </c>
      <c r="DI15" s="16">
        <f t="shared" si="56"/>
        <v>29916.72106279818</v>
      </c>
      <c r="DJ15" s="16">
        <f t="shared" si="57"/>
        <v>29070</v>
      </c>
      <c r="DK15" s="16">
        <f t="shared" si="58"/>
        <v>906.79999999999927</v>
      </c>
      <c r="DL15" s="16" t="e">
        <f t="shared" si="59"/>
        <v>#N/A</v>
      </c>
      <c r="DM15" s="16">
        <f t="shared" si="60"/>
        <v>29976.799999999999</v>
      </c>
      <c r="DN15" s="16">
        <f t="shared" si="17"/>
        <v>29254.336074549865</v>
      </c>
      <c r="DO15" s="16">
        <f t="shared" si="46"/>
        <v>662.38498824831549</v>
      </c>
      <c r="DP15" s="16" t="e">
        <f t="shared" si="18"/>
        <v>#N/A</v>
      </c>
      <c r="DQ15" s="16">
        <f t="shared" si="19"/>
        <v>29916.72106279818</v>
      </c>
      <c r="DR15" s="101"/>
      <c r="DS15" s="16">
        <f t="shared" si="61"/>
        <v>29147.530385150338</v>
      </c>
      <c r="DT15" s="16">
        <f t="shared" si="62"/>
        <v>29254.336074549865</v>
      </c>
      <c r="DV15" s="16">
        <f t="shared" si="47"/>
        <v>1800504</v>
      </c>
      <c r="DW15" s="16">
        <f t="shared" si="63"/>
        <v>1800504</v>
      </c>
      <c r="DX15" s="16">
        <f t="shared" si="64"/>
        <v>1808025.3769369354</v>
      </c>
      <c r="DY15" s="16">
        <f t="shared" si="65"/>
        <v>1808056.8535256598</v>
      </c>
      <c r="DZ15" s="16">
        <f t="shared" si="66"/>
        <v>1807798.3274632005</v>
      </c>
      <c r="EA15" s="16">
        <f t="shared" si="48"/>
        <v>-7552.8535256597679</v>
      </c>
    </row>
    <row r="16" spans="1:131" x14ac:dyDescent="0.2">
      <c r="A16" s="2">
        <v>37043</v>
      </c>
      <c r="B16" s="5">
        <f>Inputs!B16</f>
        <v>35191</v>
      </c>
      <c r="C16" s="5"/>
      <c r="D16" s="19">
        <f t="shared" si="20"/>
        <v>35191</v>
      </c>
      <c r="E16" s="20">
        <f>Inputs!E16</f>
        <v>1.0106564776485569</v>
      </c>
      <c r="F16" s="19">
        <f t="shared" si="21"/>
        <v>34819.942065653318</v>
      </c>
      <c r="G16" s="26">
        <f>Inputs!J16</f>
        <v>1.1599999999999999</v>
      </c>
      <c r="H16" s="26">
        <f>Inputs!K16</f>
        <v>1.1608163743860633</v>
      </c>
      <c r="I16" s="29">
        <f t="shared" si="0"/>
        <v>1.1608163743860633</v>
      </c>
      <c r="J16" s="19">
        <f t="shared" si="22"/>
        <v>29996.081063268091</v>
      </c>
      <c r="K16" s="19">
        <f t="shared" si="23"/>
        <v>29937.263498881137</v>
      </c>
      <c r="L16" s="40">
        <f>SalesTrend!$C$16</f>
        <v>0</v>
      </c>
      <c r="M16" s="40">
        <f>SalesTrend!$C$36</f>
        <v>0</v>
      </c>
      <c r="N16" s="16">
        <f t="shared" si="24"/>
        <v>29976.799999999999</v>
      </c>
      <c r="O16" s="16">
        <f t="shared" si="1"/>
        <v>35168.379715168914</v>
      </c>
      <c r="R16" s="16">
        <f t="shared" si="2"/>
        <v>29976.799999999999</v>
      </c>
      <c r="S16" s="16">
        <f t="shared" si="3"/>
        <v>35191</v>
      </c>
      <c r="T16" s="16">
        <f t="shared" si="25"/>
        <v>-22.620284831085883</v>
      </c>
      <c r="U16" s="51"/>
      <c r="V16" s="51"/>
      <c r="W16" s="51"/>
      <c r="X16" s="51"/>
      <c r="Y16" s="51"/>
      <c r="Z16" s="51"/>
      <c r="AA16" s="56"/>
      <c r="AB16" s="51"/>
      <c r="AC16" s="51"/>
      <c r="AD16" s="51"/>
      <c r="AE16" s="52"/>
      <c r="AF16" s="51">
        <f t="shared" si="26"/>
        <v>0</v>
      </c>
      <c r="AG16" s="51"/>
      <c r="AH16" s="56">
        <f t="shared" si="4"/>
        <v>0</v>
      </c>
      <c r="AI16" s="56">
        <f t="shared" si="27"/>
        <v>0</v>
      </c>
      <c r="AJ16" s="56">
        <f t="shared" si="28"/>
        <v>0</v>
      </c>
      <c r="AK16" s="56">
        <f t="shared" si="29"/>
        <v>0</v>
      </c>
      <c r="AL16" s="56">
        <f t="shared" si="30"/>
        <v>0</v>
      </c>
      <c r="AM16" s="56">
        <f t="shared" si="5"/>
        <v>0</v>
      </c>
      <c r="AN16" s="51"/>
      <c r="AO16" s="51">
        <f t="shared" si="31"/>
        <v>0</v>
      </c>
      <c r="BB16" s="5">
        <f>Inputs!C16</f>
        <v>1807869</v>
      </c>
      <c r="BC16" s="19">
        <f t="shared" si="49"/>
        <v>27826</v>
      </c>
      <c r="BD16" s="82">
        <f t="shared" si="32"/>
        <v>0.16598911341436134</v>
      </c>
      <c r="BE16" s="23">
        <f>Inputs!F16</f>
        <v>1.0106564776485569</v>
      </c>
      <c r="BF16" s="19">
        <f t="shared" si="50"/>
        <v>27532.599469150329</v>
      </c>
      <c r="BG16" s="19">
        <f t="shared" si="51"/>
        <v>34819.942065653318</v>
      </c>
      <c r="BH16" s="82">
        <f t="shared" si="33"/>
        <v>0.16442087423236684</v>
      </c>
      <c r="BI16" s="83">
        <f>Inputs!L16</f>
        <v>1</v>
      </c>
      <c r="BJ16" s="83">
        <f>Inputs!M16</f>
        <v>0.93698194478176766</v>
      </c>
      <c r="BK16" s="83">
        <f>AttrRateTrend!AC206</f>
        <v>0.93828803629793345</v>
      </c>
      <c r="BL16" s="29">
        <f t="shared" si="34"/>
        <v>0.93828803629793345</v>
      </c>
      <c r="BM16" s="39">
        <f t="shared" si="6"/>
        <v>0.17523496823118234</v>
      </c>
      <c r="BN16" s="39">
        <f t="shared" si="35"/>
        <v>0.17546303562902532</v>
      </c>
      <c r="BO16" s="40">
        <f>AttrRateTrend!$C$16</f>
        <v>0</v>
      </c>
      <c r="BP16" s="40">
        <f>AttrRateTrend!$C$36</f>
        <v>0</v>
      </c>
      <c r="BQ16" s="39">
        <f t="shared" si="36"/>
        <v>0.1754</v>
      </c>
      <c r="BR16" s="39">
        <f t="shared" si="8"/>
        <v>0.16632951906502774</v>
      </c>
      <c r="BS16" s="39"/>
      <c r="BT16" s="39"/>
      <c r="BU16" s="39">
        <f t="shared" si="9"/>
        <v>0.1754</v>
      </c>
      <c r="BV16" s="39">
        <f t="shared" si="10"/>
        <v>0.16598911341436134</v>
      </c>
      <c r="BW16" s="39">
        <f t="shared" si="11"/>
        <v>3.4040565066639772E-4</v>
      </c>
      <c r="BX16" s="39"/>
      <c r="CB16" s="19">
        <f t="shared" si="37"/>
        <v>27826</v>
      </c>
      <c r="CC16" s="23">
        <f>Inputs!F16</f>
        <v>1.0106564776485569</v>
      </c>
      <c r="CD16" s="19">
        <f t="shared" si="12"/>
        <v>27532.599469150329</v>
      </c>
      <c r="CE16" s="83">
        <f t="shared" si="38"/>
        <v>0.93698194478176766</v>
      </c>
      <c r="CF16" s="83">
        <f>Inputs!N16</f>
        <v>0.94700775525644054</v>
      </c>
      <c r="CG16" s="83">
        <f>AttrTrend!AC206</f>
        <v>0.94800834264764722</v>
      </c>
      <c r="CH16" s="29">
        <f t="shared" si="39"/>
        <v>0.94700775525644054</v>
      </c>
      <c r="CI16" s="19">
        <f t="shared" si="40"/>
        <v>29073.256598299733</v>
      </c>
      <c r="CJ16" s="19">
        <f t="shared" si="13"/>
        <v>29044.525625602826</v>
      </c>
      <c r="CK16" s="40">
        <f>AttrTrend!$C$16</f>
        <v>0</v>
      </c>
      <c r="CL16" s="40">
        <f>AttrTrend!$C$36</f>
        <v>0</v>
      </c>
      <c r="CM16" s="19">
        <f t="shared" si="41"/>
        <v>29070</v>
      </c>
      <c r="CN16" s="19">
        <f t="shared" si="14"/>
        <v>27822.883111323219</v>
      </c>
      <c r="CO16" s="39"/>
      <c r="CP16" s="39"/>
      <c r="CQ16" s="19">
        <f t="shared" si="15"/>
        <v>29070</v>
      </c>
      <c r="CR16" s="19">
        <f t="shared" si="42"/>
        <v>27826</v>
      </c>
      <c r="CS16" s="19">
        <f t="shared" si="16"/>
        <v>-3.1168886767809454</v>
      </c>
      <c r="CT16" s="2"/>
      <c r="CU16" s="2"/>
      <c r="CV16" s="2"/>
      <c r="CW16" s="2"/>
      <c r="CX16" s="2"/>
      <c r="CY16" s="2"/>
      <c r="CZ16" s="2"/>
      <c r="DA16" s="2"/>
      <c r="DB16" s="16">
        <f t="shared" si="43"/>
        <v>29073.256598299733</v>
      </c>
      <c r="DC16" s="16">
        <f t="shared" si="44"/>
        <v>922.82446496835837</v>
      </c>
      <c r="DD16" s="16" t="e">
        <f t="shared" si="45"/>
        <v>#N/A</v>
      </c>
      <c r="DE16" s="16">
        <f t="shared" si="52"/>
        <v>29996.081063268091</v>
      </c>
      <c r="DF16" s="16">
        <f t="shared" si="53"/>
        <v>29044.525625602826</v>
      </c>
      <c r="DG16" s="16">
        <f t="shared" si="54"/>
        <v>892.73787327831087</v>
      </c>
      <c r="DH16" s="16" t="e">
        <f t="shared" si="55"/>
        <v>#N/A</v>
      </c>
      <c r="DI16" s="16">
        <f t="shared" si="56"/>
        <v>29937.263498881137</v>
      </c>
      <c r="DJ16" s="16">
        <f t="shared" si="57"/>
        <v>29070</v>
      </c>
      <c r="DK16" s="16">
        <f t="shared" si="58"/>
        <v>906.79999999999927</v>
      </c>
      <c r="DL16" s="16" t="e">
        <f t="shared" si="59"/>
        <v>#N/A</v>
      </c>
      <c r="DM16" s="16">
        <f t="shared" si="60"/>
        <v>29976.799999999999</v>
      </c>
      <c r="DN16" s="16">
        <f t="shared" si="17"/>
        <v>29378.770046005844</v>
      </c>
      <c r="DO16" s="16">
        <f t="shared" si="46"/>
        <v>558.49345287529286</v>
      </c>
      <c r="DP16" s="16" t="e">
        <f t="shared" si="18"/>
        <v>#N/A</v>
      </c>
      <c r="DQ16" s="16">
        <f t="shared" si="19"/>
        <v>29937.263498881137</v>
      </c>
      <c r="DR16" s="101"/>
      <c r="DS16" s="16">
        <f t="shared" si="61"/>
        <v>29375.951986854827</v>
      </c>
      <c r="DT16" s="16">
        <f t="shared" si="62"/>
        <v>29378.770046005844</v>
      </c>
      <c r="DV16" s="16">
        <f t="shared" si="47"/>
        <v>1807869</v>
      </c>
      <c r="DW16" s="16">
        <f t="shared" si="63"/>
        <v>1807869</v>
      </c>
      <c r="DX16" s="16">
        <f t="shared" si="64"/>
        <v>1808948.2014019035</v>
      </c>
      <c r="DY16" s="16">
        <f t="shared" si="65"/>
        <v>1808949.5913989381</v>
      </c>
      <c r="DZ16" s="16">
        <f t="shared" si="66"/>
        <v>1808705.1274632006</v>
      </c>
      <c r="EA16" s="16">
        <f t="shared" si="48"/>
        <v>-1080.5913989380933</v>
      </c>
    </row>
    <row r="17" spans="1:131" x14ac:dyDescent="0.2">
      <c r="A17" s="2">
        <v>37073</v>
      </c>
      <c r="B17" s="5">
        <f>Inputs!B17</f>
        <v>34587</v>
      </c>
      <c r="C17" s="5"/>
      <c r="D17" s="19">
        <f t="shared" si="20"/>
        <v>34587</v>
      </c>
      <c r="E17" s="20">
        <f>Inputs!E17</f>
        <v>0.99761221251671173</v>
      </c>
      <c r="F17" s="19">
        <f t="shared" si="21"/>
        <v>34669.784076466094</v>
      </c>
      <c r="G17" s="26">
        <f>Inputs!J17</f>
        <v>1.1599999999999999</v>
      </c>
      <c r="H17" s="26">
        <f>Inputs!K17</f>
        <v>1.1571272105409649</v>
      </c>
      <c r="I17" s="29">
        <f t="shared" si="0"/>
        <v>1.1571272105409649</v>
      </c>
      <c r="J17" s="19">
        <f t="shared" si="22"/>
        <v>29961.946932574279</v>
      </c>
      <c r="K17" s="19">
        <f t="shared" si="23"/>
        <v>29983.216188567396</v>
      </c>
      <c r="L17" s="40">
        <f>SalesTrend!$C$17</f>
        <v>0</v>
      </c>
      <c r="M17" s="40">
        <f>SalesTrend!$C$37</f>
        <v>0</v>
      </c>
      <c r="N17" s="16">
        <f t="shared" si="24"/>
        <v>29976.799999999999</v>
      </c>
      <c r="O17" s="16">
        <f t="shared" si="1"/>
        <v>34604.145849841116</v>
      </c>
      <c r="R17" s="16">
        <f t="shared" si="2"/>
        <v>29976.799999999999</v>
      </c>
      <c r="S17" s="16">
        <f t="shared" si="3"/>
        <v>34587</v>
      </c>
      <c r="T17" s="16">
        <f t="shared" si="25"/>
        <v>17.145849841115705</v>
      </c>
      <c r="U17" s="51"/>
      <c r="V17" s="51"/>
      <c r="W17" s="51"/>
      <c r="X17" s="51"/>
      <c r="Y17" s="51"/>
      <c r="Z17" s="51"/>
      <c r="AA17" s="56"/>
      <c r="AB17" s="51"/>
      <c r="AC17" s="51"/>
      <c r="AD17" s="51"/>
      <c r="AE17" s="52"/>
      <c r="AF17" s="51">
        <f t="shared" si="26"/>
        <v>0</v>
      </c>
      <c r="AG17" s="51"/>
      <c r="AH17" s="56">
        <f t="shared" si="4"/>
        <v>0</v>
      </c>
      <c r="AI17" s="56">
        <f t="shared" si="27"/>
        <v>0</v>
      </c>
      <c r="AJ17" s="56">
        <f t="shared" si="28"/>
        <v>0</v>
      </c>
      <c r="AK17" s="56">
        <f t="shared" si="29"/>
        <v>0</v>
      </c>
      <c r="AL17" s="56">
        <f t="shared" si="30"/>
        <v>0</v>
      </c>
      <c r="AM17" s="56">
        <f t="shared" si="5"/>
        <v>0</v>
      </c>
      <c r="AN17" s="51"/>
      <c r="AO17" s="51">
        <f t="shared" si="31"/>
        <v>0</v>
      </c>
      <c r="BB17" s="5">
        <f>Inputs!C17</f>
        <v>1815443</v>
      </c>
      <c r="BC17" s="19">
        <f t="shared" si="49"/>
        <v>27013</v>
      </c>
      <c r="BD17" s="82">
        <f t="shared" si="32"/>
        <v>0.1608402538266768</v>
      </c>
      <c r="BE17" s="23">
        <f>Inputs!F17</f>
        <v>0.99761221251671173</v>
      </c>
      <c r="BF17" s="19">
        <f t="shared" si="50"/>
        <v>27077.655687326987</v>
      </c>
      <c r="BG17" s="19">
        <f t="shared" si="51"/>
        <v>34669.784076466094</v>
      </c>
      <c r="BH17" s="82">
        <f t="shared" si="33"/>
        <v>0.16118550032783596</v>
      </c>
      <c r="BI17" s="83">
        <f>Inputs!L17</f>
        <v>1</v>
      </c>
      <c r="BJ17" s="83">
        <f>Inputs!M17</f>
        <v>0.9145269668889856</v>
      </c>
      <c r="BK17" s="83">
        <f>AttrRateTrend!AC207</f>
        <v>0.91416409485908934</v>
      </c>
      <c r="BL17" s="29">
        <f t="shared" si="34"/>
        <v>0.91416409485908934</v>
      </c>
      <c r="BM17" s="39">
        <f t="shared" si="6"/>
        <v>0.17632009530267248</v>
      </c>
      <c r="BN17" s="39">
        <f t="shared" si="35"/>
        <v>0.17622288839344061</v>
      </c>
      <c r="BO17" s="40">
        <f>AttrRateTrend!$C$17</f>
        <v>0</v>
      </c>
      <c r="BP17" s="40">
        <f>AttrRateTrend!$C$37</f>
        <v>0</v>
      </c>
      <c r="BQ17" s="39">
        <f t="shared" si="36"/>
        <v>0.1754</v>
      </c>
      <c r="BR17" s="39">
        <f t="shared" si="8"/>
        <v>0.15996151392936009</v>
      </c>
      <c r="BS17" s="39"/>
      <c r="BT17" s="39"/>
      <c r="BU17" s="39">
        <f t="shared" si="9"/>
        <v>0.1754</v>
      </c>
      <c r="BV17" s="39">
        <f t="shared" si="10"/>
        <v>0.1608402538266768</v>
      </c>
      <c r="BW17" s="39">
        <f t="shared" si="11"/>
        <v>-8.7873989731671043E-4</v>
      </c>
      <c r="BX17" s="39"/>
      <c r="CB17" s="19">
        <f t="shared" si="37"/>
        <v>27013</v>
      </c>
      <c r="CC17" s="23">
        <f>Inputs!F17</f>
        <v>0.99761221251671173</v>
      </c>
      <c r="CD17" s="19">
        <f t="shared" si="12"/>
        <v>27077.655687326987</v>
      </c>
      <c r="CE17" s="83">
        <f t="shared" si="38"/>
        <v>0.9145269668889856</v>
      </c>
      <c r="CF17" s="83">
        <f>Inputs!N17</f>
        <v>0.92918259040413531</v>
      </c>
      <c r="CG17" s="83">
        <f>AttrTrend!AC207</f>
        <v>0.92674365295329264</v>
      </c>
      <c r="CH17" s="29">
        <f t="shared" si="39"/>
        <v>0.92918259040413531</v>
      </c>
      <c r="CI17" s="19">
        <f t="shared" si="40"/>
        <v>29141.372176968933</v>
      </c>
      <c r="CJ17" s="19">
        <f t="shared" si="13"/>
        <v>29156.756350170006</v>
      </c>
      <c r="CK17" s="40">
        <f>AttrTrend!$C$17</f>
        <v>0</v>
      </c>
      <c r="CL17" s="40">
        <f>AttrTrend!$C$37</f>
        <v>0</v>
      </c>
      <c r="CM17" s="19">
        <f t="shared" si="41"/>
        <v>29070</v>
      </c>
      <c r="CN17" s="19">
        <f t="shared" si="14"/>
        <v>26946.840568496445</v>
      </c>
      <c r="CO17" s="39"/>
      <c r="CP17" s="39"/>
      <c r="CQ17" s="19">
        <f t="shared" si="15"/>
        <v>29070</v>
      </c>
      <c r="CR17" s="19">
        <f t="shared" si="42"/>
        <v>27013</v>
      </c>
      <c r="CS17" s="19">
        <f t="shared" si="16"/>
        <v>-66.159431503554515</v>
      </c>
      <c r="CT17" s="2"/>
      <c r="CU17" s="2"/>
      <c r="CV17" s="2"/>
      <c r="CW17" s="2"/>
      <c r="CX17" s="2"/>
      <c r="CY17" s="2"/>
      <c r="CZ17" s="2"/>
      <c r="DA17" s="2"/>
      <c r="DB17" s="16">
        <f t="shared" si="43"/>
        <v>29141.372176968933</v>
      </c>
      <c r="DC17" s="16">
        <f t="shared" si="44"/>
        <v>820.57475560534658</v>
      </c>
      <c r="DD17" s="16" t="e">
        <f t="shared" si="45"/>
        <v>#N/A</v>
      </c>
      <c r="DE17" s="16">
        <f t="shared" si="52"/>
        <v>29961.946932574279</v>
      </c>
      <c r="DF17" s="16">
        <f t="shared" si="53"/>
        <v>29156.756350170006</v>
      </c>
      <c r="DG17" s="16">
        <f t="shared" si="54"/>
        <v>826.45983839738983</v>
      </c>
      <c r="DH17" s="16" t="e">
        <f t="shared" si="55"/>
        <v>#N/A</v>
      </c>
      <c r="DI17" s="16">
        <f t="shared" si="56"/>
        <v>29983.216188567396</v>
      </c>
      <c r="DJ17" s="16">
        <f t="shared" si="57"/>
        <v>29070</v>
      </c>
      <c r="DK17" s="16">
        <f t="shared" si="58"/>
        <v>906.79999999999927</v>
      </c>
      <c r="DL17" s="16" t="e">
        <f t="shared" si="59"/>
        <v>#N/A</v>
      </c>
      <c r="DM17" s="16">
        <f t="shared" si="60"/>
        <v>29976.799999999999</v>
      </c>
      <c r="DN17" s="16">
        <f t="shared" si="17"/>
        <v>29647.435286883905</v>
      </c>
      <c r="DO17" s="16">
        <f t="shared" si="46"/>
        <v>335.78090168349081</v>
      </c>
      <c r="DP17" s="16" t="e">
        <f t="shared" si="18"/>
        <v>#N/A</v>
      </c>
      <c r="DQ17" s="16">
        <f t="shared" si="19"/>
        <v>29983.216188567396</v>
      </c>
      <c r="DR17" s="101"/>
      <c r="DS17" s="16">
        <f t="shared" si="61"/>
        <v>29612.827766012368</v>
      </c>
      <c r="DT17" s="16">
        <f t="shared" si="62"/>
        <v>29647.435286883905</v>
      </c>
      <c r="DV17" s="16">
        <f t="shared" si="47"/>
        <v>1815443</v>
      </c>
      <c r="DW17" s="16">
        <f t="shared" si="63"/>
        <v>1815443</v>
      </c>
      <c r="DX17" s="16">
        <f t="shared" si="64"/>
        <v>1809768.7761575088</v>
      </c>
      <c r="DY17" s="16">
        <f t="shared" si="65"/>
        <v>1809776.0512373354</v>
      </c>
      <c r="DZ17" s="16">
        <f t="shared" si="66"/>
        <v>1809611.9274632006</v>
      </c>
      <c r="EA17" s="16">
        <f t="shared" si="48"/>
        <v>5666.9487626645714</v>
      </c>
    </row>
    <row r="18" spans="1:131" x14ac:dyDescent="0.2">
      <c r="A18" s="2">
        <v>37104</v>
      </c>
      <c r="B18" s="5">
        <f>Inputs!B18</f>
        <v>35667</v>
      </c>
      <c r="C18" s="5"/>
      <c r="D18" s="19">
        <f t="shared" si="20"/>
        <v>35667</v>
      </c>
      <c r="E18" s="20">
        <f>Inputs!E18</f>
        <v>1.0461886555800535</v>
      </c>
      <c r="F18" s="19">
        <f t="shared" si="21"/>
        <v>34092.321504121675</v>
      </c>
      <c r="G18" s="26">
        <f>Inputs!J18</f>
        <v>1.1399999999999999</v>
      </c>
      <c r="H18" s="26">
        <f>Inputs!K18</f>
        <v>1.1367282212946797</v>
      </c>
      <c r="I18" s="29">
        <f t="shared" si="0"/>
        <v>1.1367282212946797</v>
      </c>
      <c r="J18" s="19">
        <f t="shared" si="22"/>
        <v>29991.620569859817</v>
      </c>
      <c r="K18" s="19">
        <f t="shared" si="23"/>
        <v>29975.2954790603</v>
      </c>
      <c r="L18" s="40">
        <f>SalesTrend!$C$18</f>
        <v>0</v>
      </c>
      <c r="M18" s="40">
        <f>SalesTrend!$C$38</f>
        <v>0</v>
      </c>
      <c r="N18" s="16">
        <f t="shared" si="24"/>
        <v>29976.799999999999</v>
      </c>
      <c r="O18" s="16">
        <f t="shared" si="1"/>
        <v>35649.37490155096</v>
      </c>
      <c r="R18" s="16">
        <f t="shared" si="2"/>
        <v>29976.799999999999</v>
      </c>
      <c r="S18" s="16">
        <f t="shared" si="3"/>
        <v>35667</v>
      </c>
      <c r="T18" s="16">
        <f t="shared" si="25"/>
        <v>-17.625098449039797</v>
      </c>
      <c r="U18" s="51"/>
      <c r="V18" s="51"/>
      <c r="W18" s="51"/>
      <c r="X18" s="51"/>
      <c r="Y18" s="51"/>
      <c r="Z18" s="51"/>
      <c r="AA18" s="56"/>
      <c r="AB18" s="51"/>
      <c r="AC18" s="51"/>
      <c r="AD18" s="51">
        <v>1</v>
      </c>
      <c r="AE18" s="52"/>
      <c r="AF18" s="51">
        <f t="shared" si="26"/>
        <v>0</v>
      </c>
      <c r="AG18" s="51"/>
      <c r="AH18" s="56">
        <f t="shared" si="4"/>
        <v>0</v>
      </c>
      <c r="AI18" s="56">
        <f t="shared" si="27"/>
        <v>0</v>
      </c>
      <c r="AJ18" s="56">
        <f t="shared" si="28"/>
        <v>0</v>
      </c>
      <c r="AK18" s="56">
        <f t="shared" si="29"/>
        <v>0</v>
      </c>
      <c r="AL18" s="56">
        <f t="shared" si="30"/>
        <v>0</v>
      </c>
      <c r="AM18" s="56">
        <f t="shared" si="5"/>
        <v>0</v>
      </c>
      <c r="AN18" s="51"/>
      <c r="AO18" s="51">
        <f t="shared" si="31"/>
        <v>0</v>
      </c>
      <c r="BB18" s="5">
        <f>Inputs!C18</f>
        <v>1822146</v>
      </c>
      <c r="BC18" s="19">
        <f t="shared" si="49"/>
        <v>28964</v>
      </c>
      <c r="BD18" s="82">
        <f t="shared" si="32"/>
        <v>0.17126258656923446</v>
      </c>
      <c r="BE18" s="23">
        <f>Inputs!F18</f>
        <v>1.0461886555800535</v>
      </c>
      <c r="BF18" s="19">
        <f t="shared" si="50"/>
        <v>27685.255279260386</v>
      </c>
      <c r="BG18" s="19">
        <f t="shared" si="51"/>
        <v>34092.321504121675</v>
      </c>
      <c r="BH18" s="82">
        <f t="shared" si="33"/>
        <v>0.16446711308196121</v>
      </c>
      <c r="BI18" s="83">
        <f>Inputs!L18</f>
        <v>1</v>
      </c>
      <c r="BJ18" s="83">
        <f>Inputs!M18</f>
        <v>0.92843078718831584</v>
      </c>
      <c r="BK18" s="83">
        <f>AttrRateTrend!AC208</f>
        <v>0.92859673990623681</v>
      </c>
      <c r="BL18" s="29">
        <f t="shared" si="34"/>
        <v>0.92859673990623681</v>
      </c>
      <c r="BM18" s="39">
        <f t="shared" si="6"/>
        <v>0.17711360164646706</v>
      </c>
      <c r="BN18" s="39">
        <f t="shared" si="35"/>
        <v>0.17606922160848903</v>
      </c>
      <c r="BO18" s="40">
        <f>AttrRateTrend!$C$18</f>
        <v>0</v>
      </c>
      <c r="BP18" s="40">
        <f>AttrRateTrend!$C$38</f>
        <v>0</v>
      </c>
      <c r="BQ18" s="39">
        <f t="shared" si="36"/>
        <v>0.1754</v>
      </c>
      <c r="BR18" s="39">
        <f t="shared" si="8"/>
        <v>0.17039888555720153</v>
      </c>
      <c r="BS18" s="39"/>
      <c r="BT18" s="39"/>
      <c r="BU18" s="39">
        <f t="shared" si="9"/>
        <v>0.1754</v>
      </c>
      <c r="BV18" s="39">
        <f t="shared" si="10"/>
        <v>0.17126258656923446</v>
      </c>
      <c r="BW18" s="39">
        <f t="shared" si="11"/>
        <v>-8.6370101203292471E-4</v>
      </c>
      <c r="BX18" s="39"/>
      <c r="CB18" s="19">
        <f t="shared" si="37"/>
        <v>28964</v>
      </c>
      <c r="CC18" s="23">
        <f>Inputs!F18</f>
        <v>1.0461886555800535</v>
      </c>
      <c r="CD18" s="19">
        <f t="shared" si="12"/>
        <v>27685.255279260386</v>
      </c>
      <c r="CE18" s="83">
        <f t="shared" si="38"/>
        <v>0.92843078718831584</v>
      </c>
      <c r="CF18" s="83">
        <f>Inputs!N18</f>
        <v>0.94632197479848124</v>
      </c>
      <c r="CG18" s="83">
        <f>AttrTrend!AC208</f>
        <v>0.94560278244728402</v>
      </c>
      <c r="CH18" s="29">
        <f t="shared" si="39"/>
        <v>0.94632197479848124</v>
      </c>
      <c r="CI18" s="19">
        <f t="shared" si="40"/>
        <v>29255.64027524136</v>
      </c>
      <c r="CJ18" s="19">
        <f t="shared" si="13"/>
        <v>29110.404089783875</v>
      </c>
      <c r="CK18" s="40">
        <f>AttrTrend!$C$18</f>
        <v>0</v>
      </c>
      <c r="CL18" s="40">
        <f>AttrTrend!$C$38</f>
        <v>0</v>
      </c>
      <c r="CM18" s="19">
        <f t="shared" si="41"/>
        <v>29070</v>
      </c>
      <c r="CN18" s="19">
        <f t="shared" si="14"/>
        <v>28780.210314267464</v>
      </c>
      <c r="CO18" s="39"/>
      <c r="CP18" s="39"/>
      <c r="CQ18" s="19">
        <f t="shared" si="15"/>
        <v>29070</v>
      </c>
      <c r="CR18" s="19">
        <f t="shared" si="42"/>
        <v>28964</v>
      </c>
      <c r="CS18" s="19">
        <f t="shared" si="16"/>
        <v>-183.78968573253587</v>
      </c>
      <c r="CT18" s="2"/>
      <c r="CU18" s="2"/>
      <c r="CV18" s="2"/>
      <c r="CW18" s="2"/>
      <c r="CX18" s="2"/>
      <c r="CY18" s="2"/>
      <c r="CZ18" s="2"/>
      <c r="DA18" s="2"/>
      <c r="DB18" s="16">
        <f t="shared" si="43"/>
        <v>29255.64027524136</v>
      </c>
      <c r="DC18" s="16">
        <f t="shared" si="44"/>
        <v>735.98029461845726</v>
      </c>
      <c r="DD18" s="16" t="e">
        <f t="shared" si="45"/>
        <v>#N/A</v>
      </c>
      <c r="DE18" s="16">
        <f t="shared" si="52"/>
        <v>29991.620569859817</v>
      </c>
      <c r="DF18" s="16">
        <f t="shared" si="53"/>
        <v>29110.404089783875</v>
      </c>
      <c r="DG18" s="16">
        <f t="shared" si="54"/>
        <v>864.89138927642489</v>
      </c>
      <c r="DH18" s="16" t="e">
        <f t="shared" si="55"/>
        <v>#N/A</v>
      </c>
      <c r="DI18" s="16">
        <f t="shared" si="56"/>
        <v>29975.2954790603</v>
      </c>
      <c r="DJ18" s="16">
        <f t="shared" si="57"/>
        <v>29070</v>
      </c>
      <c r="DK18" s="16">
        <f t="shared" si="58"/>
        <v>906.79999999999927</v>
      </c>
      <c r="DL18" s="16" t="e">
        <f t="shared" si="59"/>
        <v>#N/A</v>
      </c>
      <c r="DM18" s="16">
        <f t="shared" si="60"/>
        <v>29976.799999999999</v>
      </c>
      <c r="DN18" s="16">
        <f t="shared" si="17"/>
        <v>29534.258858288773</v>
      </c>
      <c r="DO18" s="16">
        <f t="shared" si="46"/>
        <v>441.03662077152694</v>
      </c>
      <c r="DP18" s="16" t="e">
        <f t="shared" si="18"/>
        <v>#N/A</v>
      </c>
      <c r="DQ18" s="16">
        <f t="shared" si="19"/>
        <v>29975.2954790603</v>
      </c>
      <c r="DR18" s="101"/>
      <c r="DS18" s="16">
        <f t="shared" si="61"/>
        <v>29953.526107784524</v>
      </c>
      <c r="DT18" s="16">
        <f t="shared" si="62"/>
        <v>29534.258858288773</v>
      </c>
      <c r="DV18" s="16">
        <f t="shared" si="47"/>
        <v>1822146</v>
      </c>
      <c r="DW18" s="16">
        <f t="shared" si="63"/>
        <v>1822146</v>
      </c>
      <c r="DX18" s="16">
        <f t="shared" si="64"/>
        <v>1810504.7564521274</v>
      </c>
      <c r="DY18" s="16">
        <f t="shared" si="65"/>
        <v>1810640.942626612</v>
      </c>
      <c r="DZ18" s="16">
        <f t="shared" si="66"/>
        <v>1810518.7274632007</v>
      </c>
      <c r="EA18" s="16">
        <f t="shared" si="48"/>
        <v>11505.057373387972</v>
      </c>
    </row>
    <row r="19" spans="1:131" x14ac:dyDescent="0.2">
      <c r="A19" s="2">
        <v>37135</v>
      </c>
      <c r="B19" s="5">
        <f>Inputs!B19</f>
        <v>28583</v>
      </c>
      <c r="C19" s="5"/>
      <c r="D19" s="19">
        <f t="shared" si="20"/>
        <v>28583</v>
      </c>
      <c r="E19" s="20">
        <f>Inputs!E19</f>
        <v>0.95616347909187205</v>
      </c>
      <c r="F19" s="19">
        <f t="shared" si="21"/>
        <v>29893.423692721513</v>
      </c>
      <c r="G19" s="26">
        <f>Inputs!J19</f>
        <v>1</v>
      </c>
      <c r="H19" s="26">
        <f>Inputs!K19</f>
        <v>0.9973677297977156</v>
      </c>
      <c r="I19" s="29">
        <f t="shared" si="0"/>
        <v>0.9973677297977156</v>
      </c>
      <c r="J19" s="19">
        <f t="shared" si="22"/>
        <v>29972.318934746811</v>
      </c>
      <c r="K19" s="19">
        <f t="shared" si="23"/>
        <v>29984.409775552525</v>
      </c>
      <c r="L19" s="40">
        <f>SalesTrend!$C$19</f>
        <v>0</v>
      </c>
      <c r="M19" s="40">
        <f>SalesTrend!$C$39</f>
        <v>0</v>
      </c>
      <c r="N19" s="16">
        <f t="shared" si="24"/>
        <v>29976.799999999999</v>
      </c>
      <c r="O19" s="16">
        <f t="shared" si="1"/>
        <v>28587.273352636166</v>
      </c>
      <c r="R19" s="16">
        <f t="shared" si="2"/>
        <v>29976.799999999999</v>
      </c>
      <c r="S19" s="16">
        <f t="shared" si="3"/>
        <v>28583</v>
      </c>
      <c r="T19" s="16">
        <f t="shared" si="25"/>
        <v>4.2733526361662371</v>
      </c>
      <c r="U19" s="51"/>
      <c r="V19" s="51"/>
      <c r="W19" s="51"/>
      <c r="X19" s="51"/>
      <c r="Y19" s="51"/>
      <c r="Z19" s="51"/>
      <c r="AA19" s="56"/>
      <c r="AB19" s="51"/>
      <c r="AC19" s="51"/>
      <c r="AD19" s="35">
        <v>1</v>
      </c>
      <c r="AE19" s="57" t="s">
        <v>76</v>
      </c>
      <c r="AF19" s="51">
        <f t="shared" si="26"/>
        <v>0</v>
      </c>
      <c r="AG19" s="51"/>
      <c r="AH19" s="56">
        <f t="shared" si="4"/>
        <v>0</v>
      </c>
      <c r="AI19" s="56">
        <f t="shared" si="27"/>
        <v>0</v>
      </c>
      <c r="AJ19" s="56">
        <f t="shared" si="28"/>
        <v>0</v>
      </c>
      <c r="AK19" s="56">
        <f t="shared" si="29"/>
        <v>0</v>
      </c>
      <c r="AL19" s="56">
        <f t="shared" si="30"/>
        <v>0</v>
      </c>
      <c r="AM19" s="56">
        <f t="shared" si="5"/>
        <v>0</v>
      </c>
      <c r="AN19" s="51"/>
      <c r="AO19" s="51">
        <f t="shared" si="31"/>
        <v>0</v>
      </c>
      <c r="BB19" s="5">
        <f>Inputs!C19</f>
        <v>1824265</v>
      </c>
      <c r="BC19" s="19">
        <f t="shared" si="49"/>
        <v>26464</v>
      </c>
      <c r="BD19" s="82">
        <f t="shared" si="32"/>
        <v>0.15929022433293005</v>
      </c>
      <c r="BE19" s="23">
        <f>Inputs!F19</f>
        <v>0.95616347909187205</v>
      </c>
      <c r="BF19" s="19">
        <f t="shared" si="50"/>
        <v>27677.275464583217</v>
      </c>
      <c r="BG19" s="19">
        <f t="shared" si="51"/>
        <v>29893.423692721513</v>
      </c>
      <c r="BH19" s="82">
        <f t="shared" si="33"/>
        <v>0.16593865599718713</v>
      </c>
      <c r="BI19" s="83">
        <f>Inputs!L19</f>
        <v>1</v>
      </c>
      <c r="BJ19" s="83">
        <f>Inputs!M19</f>
        <v>0.94971354705726874</v>
      </c>
      <c r="BK19" s="83">
        <f>AttrRateTrend!AC209</f>
        <v>0.94944720894937618</v>
      </c>
      <c r="BL19" s="29">
        <f t="shared" si="34"/>
        <v>0.94944720894937618</v>
      </c>
      <c r="BM19" s="39">
        <f t="shared" si="6"/>
        <v>0.17477396787632757</v>
      </c>
      <c r="BN19" s="39">
        <f t="shared" si="35"/>
        <v>0.17494654103496635</v>
      </c>
      <c r="BO19" s="40">
        <f>AttrRateTrend!$C$19</f>
        <v>0</v>
      </c>
      <c r="BP19" s="40">
        <f>AttrRateTrend!$C$39</f>
        <v>0</v>
      </c>
      <c r="BQ19" s="39">
        <f t="shared" si="36"/>
        <v>0.1754</v>
      </c>
      <c r="BR19" s="39">
        <f t="shared" si="8"/>
        <v>0.1592328113401523</v>
      </c>
      <c r="BS19" s="39"/>
      <c r="BT19" s="39"/>
      <c r="BU19" s="39">
        <f t="shared" si="9"/>
        <v>0.1754</v>
      </c>
      <c r="BV19" s="39">
        <f t="shared" si="10"/>
        <v>0.15929022433293005</v>
      </c>
      <c r="BW19" s="39">
        <f t="shared" si="11"/>
        <v>-5.7412992777755578E-5</v>
      </c>
      <c r="BX19" s="39"/>
      <c r="CB19" s="19">
        <f t="shared" si="37"/>
        <v>26464</v>
      </c>
      <c r="CC19" s="23">
        <f>Inputs!F19</f>
        <v>0.95616347909187205</v>
      </c>
      <c r="CD19" s="19">
        <f t="shared" si="12"/>
        <v>27677.275464583217</v>
      </c>
      <c r="CE19" s="83">
        <f t="shared" si="38"/>
        <v>0.94971354705726874</v>
      </c>
      <c r="CF19" s="83">
        <f>Inputs!N19</f>
        <v>0.95655921502921648</v>
      </c>
      <c r="CG19" s="83">
        <f>AttrTrend!AC209</f>
        <v>0.95638120796616566</v>
      </c>
      <c r="CH19" s="29">
        <f t="shared" si="39"/>
        <v>0.95655921502921648</v>
      </c>
      <c r="CI19" s="19">
        <f t="shared" si="40"/>
        <v>28934.19981714134</v>
      </c>
      <c r="CJ19" s="19">
        <f t="shared" si="13"/>
        <v>28954.670782129342</v>
      </c>
      <c r="CK19" s="40">
        <f>AttrTrend!$C$19</f>
        <v>0</v>
      </c>
      <c r="CL19" s="40">
        <f>AttrTrend!$C$39</f>
        <v>0</v>
      </c>
      <c r="CM19" s="19">
        <f t="shared" si="41"/>
        <v>29070</v>
      </c>
      <c r="CN19" s="19">
        <f t="shared" si="14"/>
        <v>26588.20651208203</v>
      </c>
      <c r="CO19" s="39"/>
      <c r="CP19" s="39"/>
      <c r="CQ19" s="19">
        <f t="shared" si="15"/>
        <v>29070</v>
      </c>
      <c r="CR19" s="19">
        <f t="shared" si="42"/>
        <v>26464</v>
      </c>
      <c r="CS19" s="19">
        <f t="shared" si="16"/>
        <v>124.2065120820298</v>
      </c>
      <c r="CT19" s="2"/>
      <c r="CU19" s="2"/>
      <c r="CV19" s="2"/>
      <c r="CW19" s="2"/>
      <c r="CX19" s="2"/>
      <c r="CY19" s="2"/>
      <c r="CZ19" s="2"/>
      <c r="DA19" s="2"/>
      <c r="DB19" s="16">
        <f t="shared" si="43"/>
        <v>28934.19981714134</v>
      </c>
      <c r="DC19" s="16">
        <f t="shared" si="44"/>
        <v>1038.1191176054708</v>
      </c>
      <c r="DD19" s="16" t="e">
        <f t="shared" si="45"/>
        <v>#N/A</v>
      </c>
      <c r="DE19" s="16">
        <f t="shared" si="52"/>
        <v>29972.318934746811</v>
      </c>
      <c r="DF19" s="16">
        <f t="shared" si="53"/>
        <v>28954.670782129342</v>
      </c>
      <c r="DG19" s="16">
        <f t="shared" si="54"/>
        <v>1029.7389934231833</v>
      </c>
      <c r="DH19" s="16" t="e">
        <f t="shared" si="55"/>
        <v>#N/A</v>
      </c>
      <c r="DI19" s="16">
        <f t="shared" si="56"/>
        <v>29984.409775552525</v>
      </c>
      <c r="DJ19" s="16">
        <f t="shared" si="57"/>
        <v>29070</v>
      </c>
      <c r="DK19" s="16">
        <f t="shared" si="58"/>
        <v>906.79999999999927</v>
      </c>
      <c r="DL19" s="16" t="e">
        <f t="shared" si="59"/>
        <v>#N/A</v>
      </c>
      <c r="DM19" s="16">
        <f t="shared" si="60"/>
        <v>29976.799999999999</v>
      </c>
      <c r="DN19" s="16">
        <f t="shared" si="17"/>
        <v>29162.251411362562</v>
      </c>
      <c r="DO19" s="16">
        <f t="shared" si="46"/>
        <v>822.15836418996332</v>
      </c>
      <c r="DP19" s="16" t="e">
        <f t="shared" si="18"/>
        <v>#N/A</v>
      </c>
      <c r="DQ19" s="16">
        <f t="shared" si="19"/>
        <v>29984.409775552525</v>
      </c>
      <c r="DR19" s="101"/>
      <c r="DS19" s="16">
        <f t="shared" si="61"/>
        <v>29036.422701069434</v>
      </c>
      <c r="DT19" s="16">
        <f t="shared" si="62"/>
        <v>29162.251411362562</v>
      </c>
      <c r="DV19" s="16">
        <f t="shared" si="47"/>
        <v>1824265</v>
      </c>
      <c r="DW19" s="16">
        <f t="shared" si="63"/>
        <v>1824265</v>
      </c>
      <c r="DX19" s="16">
        <f t="shared" si="64"/>
        <v>1811542.8755697329</v>
      </c>
      <c r="DY19" s="16">
        <f t="shared" si="65"/>
        <v>1811670.6816200353</v>
      </c>
      <c r="DZ19" s="16">
        <f t="shared" si="66"/>
        <v>1811425.5274632007</v>
      </c>
      <c r="EA19" s="16">
        <f t="shared" si="48"/>
        <v>12594.318379964679</v>
      </c>
    </row>
    <row r="20" spans="1:131" x14ac:dyDescent="0.2">
      <c r="A20" s="2">
        <v>37165</v>
      </c>
      <c r="B20" s="5">
        <f>Inputs!B20</f>
        <v>25490</v>
      </c>
      <c r="C20" s="5"/>
      <c r="D20" s="19">
        <f t="shared" si="20"/>
        <v>25490</v>
      </c>
      <c r="E20" s="20">
        <f>Inputs!E20</f>
        <v>1.0393752786666837</v>
      </c>
      <c r="F20" s="19">
        <f t="shared" si="21"/>
        <v>24524.347002652125</v>
      </c>
      <c r="G20" s="26">
        <f>Inputs!J20</f>
        <v>0.82</v>
      </c>
      <c r="H20" s="26">
        <f>Inputs!K20</f>
        <v>0.81777018222750719</v>
      </c>
      <c r="I20" s="29">
        <f t="shared" si="0"/>
        <v>0.81777018222750719</v>
      </c>
      <c r="J20" s="19">
        <f t="shared" si="22"/>
        <v>29989.289822050941</v>
      </c>
      <c r="K20" s="19">
        <f t="shared" si="23"/>
        <v>29973.35437001957</v>
      </c>
      <c r="L20" s="40">
        <f>SalesTrend!$C$20</f>
        <v>0</v>
      </c>
      <c r="M20" s="40">
        <f>SalesTrend!$C$40</f>
        <v>0</v>
      </c>
      <c r="N20" s="16">
        <f t="shared" si="24"/>
        <v>29976.799999999999</v>
      </c>
      <c r="O20" s="16">
        <f t="shared" si="1"/>
        <v>25479.384024564519</v>
      </c>
      <c r="R20" s="16">
        <f t="shared" si="2"/>
        <v>29976.799999999999</v>
      </c>
      <c r="S20" s="16">
        <f t="shared" si="3"/>
        <v>25490</v>
      </c>
      <c r="T20" s="16">
        <f t="shared" si="25"/>
        <v>-10.615975435481232</v>
      </c>
      <c r="U20" s="51"/>
      <c r="V20" s="51"/>
      <c r="W20" s="51"/>
      <c r="X20" s="51"/>
      <c r="Y20" s="51"/>
      <c r="Z20" s="51"/>
      <c r="AA20" s="56"/>
      <c r="AB20" s="51"/>
      <c r="AC20" s="51"/>
      <c r="AD20" s="51">
        <v>1</v>
      </c>
      <c r="AE20" s="52"/>
      <c r="AF20" s="51">
        <f t="shared" si="26"/>
        <v>0</v>
      </c>
      <c r="AG20" s="51"/>
      <c r="AH20" s="56">
        <f t="shared" si="4"/>
        <v>0</v>
      </c>
      <c r="AI20" s="56">
        <f t="shared" si="27"/>
        <v>0</v>
      </c>
      <c r="AJ20" s="56">
        <f t="shared" si="28"/>
        <v>0</v>
      </c>
      <c r="AK20" s="56">
        <f t="shared" si="29"/>
        <v>0</v>
      </c>
      <c r="AL20" s="56">
        <f t="shared" si="30"/>
        <v>0</v>
      </c>
      <c r="AM20" s="56">
        <f t="shared" si="5"/>
        <v>0</v>
      </c>
      <c r="AN20" s="51"/>
      <c r="AO20" s="51">
        <f t="shared" si="31"/>
        <v>0</v>
      </c>
      <c r="BB20" s="5">
        <f>Inputs!C20</f>
        <v>1820560</v>
      </c>
      <c r="BC20" s="19">
        <f t="shared" si="49"/>
        <v>29195</v>
      </c>
      <c r="BD20" s="82">
        <f t="shared" si="32"/>
        <v>0.17718951752600262</v>
      </c>
      <c r="BE20" s="23">
        <f>Inputs!F20</f>
        <v>1.0393752786666837</v>
      </c>
      <c r="BF20" s="19">
        <f t="shared" si="50"/>
        <v>28088.988259804973</v>
      </c>
      <c r="BG20" s="19">
        <f t="shared" si="51"/>
        <v>24524.347002652125</v>
      </c>
      <c r="BH20" s="82">
        <f t="shared" si="33"/>
        <v>0.17097796709805599</v>
      </c>
      <c r="BI20" s="83">
        <f>Inputs!L20</f>
        <v>1</v>
      </c>
      <c r="BJ20" s="83">
        <f>Inputs!M20</f>
        <v>0.98882875967055073</v>
      </c>
      <c r="BK20" s="83">
        <f>AttrRateTrend!AC210</f>
        <v>0.98858593209411483</v>
      </c>
      <c r="BL20" s="29">
        <f t="shared" si="34"/>
        <v>0.98858593209411483</v>
      </c>
      <c r="BM20" s="39">
        <f t="shared" si="6"/>
        <v>0.17295205358210441</v>
      </c>
      <c r="BN20" s="39">
        <f t="shared" si="35"/>
        <v>0.17495574396565261</v>
      </c>
      <c r="BO20" s="40">
        <f>AttrRateTrend!$C$20</f>
        <v>0</v>
      </c>
      <c r="BP20" s="40">
        <f>AttrRateTrend!$C$40</f>
        <v>0</v>
      </c>
      <c r="BQ20" s="39">
        <f t="shared" si="36"/>
        <v>0.1754</v>
      </c>
      <c r="BR20" s="39">
        <f t="shared" si="8"/>
        <v>0.18022556597631217</v>
      </c>
      <c r="BS20" s="39"/>
      <c r="BT20" s="39"/>
      <c r="BU20" s="39">
        <f t="shared" si="9"/>
        <v>0.1754</v>
      </c>
      <c r="BV20" s="39">
        <f t="shared" si="10"/>
        <v>0.17718951752600262</v>
      </c>
      <c r="BW20" s="39">
        <f t="shared" si="11"/>
        <v>3.0360484503095531E-3</v>
      </c>
      <c r="BX20" s="39"/>
      <c r="CB20" s="19">
        <f t="shared" si="37"/>
        <v>29195</v>
      </c>
      <c r="CC20" s="23">
        <f>Inputs!F20</f>
        <v>1.0393752786666837</v>
      </c>
      <c r="CD20" s="19">
        <f t="shared" si="12"/>
        <v>28088.988259804973</v>
      </c>
      <c r="CE20" s="83">
        <f t="shared" si="38"/>
        <v>0.98882875967055073</v>
      </c>
      <c r="CF20" s="83">
        <f>Inputs!N20</f>
        <v>0.97959194814704309</v>
      </c>
      <c r="CG20" s="83">
        <f>AttrTrend!AC210</f>
        <v>0.97922550463391755</v>
      </c>
      <c r="CH20" s="29">
        <f t="shared" si="39"/>
        <v>0.97959194814704309</v>
      </c>
      <c r="CI20" s="19">
        <f t="shared" si="40"/>
        <v>28674.172254005334</v>
      </c>
      <c r="CJ20" s="19">
        <f t="shared" si="13"/>
        <v>28984.327378015692</v>
      </c>
      <c r="CK20" s="40">
        <f>AttrTrend!$C$20</f>
        <v>0</v>
      </c>
      <c r="CL20" s="40">
        <f>AttrTrend!$C$40</f>
        <v>0</v>
      </c>
      <c r="CM20" s="19">
        <f t="shared" si="41"/>
        <v>29070</v>
      </c>
      <c r="CN20" s="19">
        <f t="shared" si="14"/>
        <v>29598.017424250149</v>
      </c>
      <c r="CO20" s="39"/>
      <c r="CP20" s="39"/>
      <c r="CQ20" s="19">
        <f t="shared" si="15"/>
        <v>29070</v>
      </c>
      <c r="CR20" s="19">
        <f t="shared" si="42"/>
        <v>29195</v>
      </c>
      <c r="CS20" s="19">
        <f t="shared" si="16"/>
        <v>403.01742425014891</v>
      </c>
      <c r="CT20" s="2"/>
      <c r="CU20" s="2"/>
      <c r="CV20" s="2"/>
      <c r="CW20" s="2"/>
      <c r="CX20" s="2"/>
      <c r="CY20" s="2"/>
      <c r="CZ20" s="2"/>
      <c r="DA20" s="2"/>
      <c r="DB20" s="16">
        <f t="shared" si="43"/>
        <v>28674.172254005334</v>
      </c>
      <c r="DC20" s="16">
        <f t="shared" si="44"/>
        <v>1315.1175680456072</v>
      </c>
      <c r="DD20" s="16" t="e">
        <f t="shared" si="45"/>
        <v>#N/A</v>
      </c>
      <c r="DE20" s="16">
        <f t="shared" si="52"/>
        <v>29989.289822050941</v>
      </c>
      <c r="DF20" s="16">
        <f t="shared" si="53"/>
        <v>28984.327378015692</v>
      </c>
      <c r="DG20" s="16">
        <f t="shared" si="54"/>
        <v>989.02699200387724</v>
      </c>
      <c r="DH20" s="16" t="e">
        <f t="shared" si="55"/>
        <v>#N/A</v>
      </c>
      <c r="DI20" s="16">
        <f t="shared" si="56"/>
        <v>29973.35437001957</v>
      </c>
      <c r="DJ20" s="16">
        <f t="shared" si="57"/>
        <v>29070</v>
      </c>
      <c r="DK20" s="16">
        <f t="shared" si="58"/>
        <v>906.79999999999927</v>
      </c>
      <c r="DL20" s="16" t="e">
        <f t="shared" si="59"/>
        <v>#N/A</v>
      </c>
      <c r="DM20" s="16">
        <f t="shared" si="60"/>
        <v>29976.799999999999</v>
      </c>
      <c r="DN20" s="16">
        <f t="shared" si="17"/>
        <v>28913.6795051064</v>
      </c>
      <c r="DO20" s="16">
        <f t="shared" si="46"/>
        <v>1059.6748649131696</v>
      </c>
      <c r="DP20" s="16" t="e">
        <f t="shared" si="18"/>
        <v>#N/A</v>
      </c>
      <c r="DQ20" s="16">
        <f t="shared" si="19"/>
        <v>29973.35437001957</v>
      </c>
      <c r="DR20" s="101"/>
      <c r="DS20" s="16">
        <f t="shared" si="61"/>
        <v>28496.805425233732</v>
      </c>
      <c r="DT20" s="16">
        <f t="shared" si="62"/>
        <v>28913.6795051064</v>
      </c>
      <c r="DV20" s="16">
        <f t="shared" si="47"/>
        <v>1820560</v>
      </c>
      <c r="DW20" s="16">
        <f t="shared" si="63"/>
        <v>1820560</v>
      </c>
      <c r="DX20" s="16">
        <f t="shared" si="64"/>
        <v>1812857.9931377782</v>
      </c>
      <c r="DY20" s="16">
        <f t="shared" si="65"/>
        <v>1812659.7086120392</v>
      </c>
      <c r="DZ20" s="16">
        <f t="shared" si="66"/>
        <v>1812332.3274632008</v>
      </c>
      <c r="EA20" s="16">
        <f t="shared" si="48"/>
        <v>7900.2913879607804</v>
      </c>
    </row>
    <row r="21" spans="1:131" x14ac:dyDescent="0.2">
      <c r="A21" s="2">
        <v>37196</v>
      </c>
      <c r="B21" s="5">
        <f>Inputs!B21</f>
        <v>26342</v>
      </c>
      <c r="C21" s="5"/>
      <c r="D21" s="19">
        <f t="shared" si="20"/>
        <v>26342</v>
      </c>
      <c r="E21" s="20">
        <f>Inputs!E21</f>
        <v>1.0032063075745445</v>
      </c>
      <c r="F21" s="19">
        <f t="shared" si="21"/>
        <v>26257.809386871926</v>
      </c>
      <c r="G21" s="26">
        <f>Inputs!J21</f>
        <v>0.88</v>
      </c>
      <c r="H21" s="26">
        <f>Inputs!K21</f>
        <v>0.87647410234346035</v>
      </c>
      <c r="I21" s="29">
        <f t="shared" si="0"/>
        <v>0.87647410234346035</v>
      </c>
      <c r="J21" s="19">
        <f t="shared" si="22"/>
        <v>29958.454353260953</v>
      </c>
      <c r="K21" s="19">
        <f t="shared" si="23"/>
        <v>30003.569995648028</v>
      </c>
      <c r="L21" s="40">
        <f>SalesTrend!$C$21</f>
        <v>0</v>
      </c>
      <c r="M21" s="40">
        <f>SalesTrend!$C$41</f>
        <v>0</v>
      </c>
      <c r="N21" s="16">
        <f t="shared" si="24"/>
        <v>29976.799999999999</v>
      </c>
      <c r="O21" s="16">
        <f t="shared" si="1"/>
        <v>26358.131040029682</v>
      </c>
      <c r="R21" s="16">
        <f t="shared" si="2"/>
        <v>29976.799999999999</v>
      </c>
      <c r="S21" s="16">
        <f t="shared" si="3"/>
        <v>26342</v>
      </c>
      <c r="T21" s="16">
        <f t="shared" si="25"/>
        <v>16.131040029682481</v>
      </c>
      <c r="U21" s="51"/>
      <c r="V21" s="51"/>
      <c r="W21" s="51"/>
      <c r="X21" s="51"/>
      <c r="Y21" s="51"/>
      <c r="Z21" s="51"/>
      <c r="AA21" s="56"/>
      <c r="AB21" s="51"/>
      <c r="AC21" s="51"/>
      <c r="AD21" s="51">
        <v>1</v>
      </c>
      <c r="AE21" s="52"/>
      <c r="AF21" s="51">
        <f t="shared" si="26"/>
        <v>0</v>
      </c>
      <c r="AG21" s="51"/>
      <c r="AH21" s="56">
        <f t="shared" si="4"/>
        <v>0</v>
      </c>
      <c r="AI21" s="56">
        <f t="shared" si="27"/>
        <v>0</v>
      </c>
      <c r="AJ21" s="56">
        <f t="shared" si="28"/>
        <v>0</v>
      </c>
      <c r="AK21" s="56">
        <f t="shared" si="29"/>
        <v>0</v>
      </c>
      <c r="AL21" s="56">
        <f t="shared" si="30"/>
        <v>0</v>
      </c>
      <c r="AM21" s="56">
        <f t="shared" si="5"/>
        <v>0</v>
      </c>
      <c r="AN21" s="51"/>
      <c r="AO21" s="51">
        <f t="shared" si="31"/>
        <v>0</v>
      </c>
      <c r="BB21" s="5">
        <f>Inputs!C21</f>
        <v>1816942</v>
      </c>
      <c r="BC21" s="19">
        <f t="shared" si="49"/>
        <v>29960</v>
      </c>
      <c r="BD21" s="82">
        <f t="shared" si="32"/>
        <v>0.18170313330759139</v>
      </c>
      <c r="BE21" s="23">
        <f>Inputs!F21</f>
        <v>1.0032063075745445</v>
      </c>
      <c r="BF21" s="19">
        <f t="shared" si="50"/>
        <v>29864.246041708408</v>
      </c>
      <c r="BG21" s="19">
        <f t="shared" si="51"/>
        <v>26257.809386871926</v>
      </c>
      <c r="BH21" s="82">
        <f t="shared" si="33"/>
        <v>0.18116865191346559</v>
      </c>
      <c r="BI21" s="83">
        <f>Inputs!L21</f>
        <v>1</v>
      </c>
      <c r="BJ21" s="83">
        <f>Inputs!M21</f>
        <v>1.0243246402286739</v>
      </c>
      <c r="BK21" s="83">
        <f>AttrRateTrend!AC211</f>
        <v>1.0227357680630584</v>
      </c>
      <c r="BL21" s="29">
        <f t="shared" si="34"/>
        <v>1.0227357680630584</v>
      </c>
      <c r="BM21" s="39">
        <f t="shared" si="6"/>
        <v>0.17714121043852585</v>
      </c>
      <c r="BN21" s="39">
        <f t="shared" si="35"/>
        <v>0.17558582123550362</v>
      </c>
      <c r="BO21" s="40">
        <f>AttrRateTrend!$C$21</f>
        <v>0</v>
      </c>
      <c r="BP21" s="40">
        <f>AttrRateTrend!$C$41</f>
        <v>0</v>
      </c>
      <c r="BQ21" s="39">
        <f t="shared" si="36"/>
        <v>0.1754</v>
      </c>
      <c r="BR21" s="39">
        <f t="shared" si="8"/>
        <v>0.17996302635241859</v>
      </c>
      <c r="BS21" s="39"/>
      <c r="BT21" s="39"/>
      <c r="BU21" s="39">
        <f t="shared" si="9"/>
        <v>0.1754</v>
      </c>
      <c r="BV21" s="39">
        <f t="shared" si="10"/>
        <v>0.18170313330759139</v>
      </c>
      <c r="BW21" s="39">
        <f t="shared" si="11"/>
        <v>-1.7401069551727932E-3</v>
      </c>
      <c r="BX21" s="39"/>
      <c r="CB21" s="19">
        <f t="shared" si="37"/>
        <v>29960</v>
      </c>
      <c r="CC21" s="23">
        <f>Inputs!F21</f>
        <v>1.0032063075745445</v>
      </c>
      <c r="CD21" s="19">
        <f t="shared" si="12"/>
        <v>29864.246041708408</v>
      </c>
      <c r="CE21" s="83">
        <f t="shared" si="38"/>
        <v>1.0243246402286739</v>
      </c>
      <c r="CF21" s="83">
        <f>Inputs!N21</f>
        <v>1.0177080553360278</v>
      </c>
      <c r="CG21" s="83">
        <f>AttrTrend!AC211</f>
        <v>1.0158685232408595</v>
      </c>
      <c r="CH21" s="29">
        <f t="shared" si="39"/>
        <v>1.0177080553360278</v>
      </c>
      <c r="CI21" s="19">
        <f t="shared" si="40"/>
        <v>29344.610062900407</v>
      </c>
      <c r="CJ21" s="19">
        <f t="shared" si="13"/>
        <v>29105.493228848034</v>
      </c>
      <c r="CK21" s="40">
        <f>AttrTrend!$C$21</f>
        <v>0</v>
      </c>
      <c r="CL21" s="40">
        <f>AttrTrend!$C$41</f>
        <v>0</v>
      </c>
      <c r="CM21" s="19">
        <f t="shared" si="41"/>
        <v>29070</v>
      </c>
      <c r="CN21" s="19">
        <f t="shared" si="14"/>
        <v>29679.631050920052</v>
      </c>
      <c r="CO21" s="39"/>
      <c r="CP21" s="39"/>
      <c r="CQ21" s="19">
        <f t="shared" si="15"/>
        <v>29070</v>
      </c>
      <c r="CR21" s="19">
        <f t="shared" si="42"/>
        <v>29960</v>
      </c>
      <c r="CS21" s="19">
        <f t="shared" si="16"/>
        <v>-280.36894907994792</v>
      </c>
      <c r="CT21" s="2"/>
      <c r="CU21" s="2"/>
      <c r="CV21" s="2"/>
      <c r="CW21" s="2"/>
      <c r="CX21" s="2"/>
      <c r="CY21" s="2"/>
      <c r="CZ21" s="2"/>
      <c r="DA21" s="2"/>
      <c r="DB21" s="16">
        <f t="shared" si="43"/>
        <v>29344.610062900407</v>
      </c>
      <c r="DC21" s="16">
        <f t="shared" si="44"/>
        <v>613.84429036054644</v>
      </c>
      <c r="DD21" s="16" t="e">
        <f t="shared" si="45"/>
        <v>#N/A</v>
      </c>
      <c r="DE21" s="16">
        <f t="shared" si="52"/>
        <v>29958.454353260953</v>
      </c>
      <c r="DF21" s="16">
        <f t="shared" si="53"/>
        <v>29105.493228848034</v>
      </c>
      <c r="DG21" s="16">
        <f t="shared" si="54"/>
        <v>898.07676679999349</v>
      </c>
      <c r="DH21" s="16" t="e">
        <f t="shared" si="55"/>
        <v>#N/A</v>
      </c>
      <c r="DI21" s="16">
        <f t="shared" si="56"/>
        <v>30003.569995648028</v>
      </c>
      <c r="DJ21" s="16">
        <f t="shared" si="57"/>
        <v>29070</v>
      </c>
      <c r="DK21" s="16">
        <f t="shared" si="58"/>
        <v>906.79999999999927</v>
      </c>
      <c r="DL21" s="16" t="e">
        <f t="shared" si="59"/>
        <v>#N/A</v>
      </c>
      <c r="DM21" s="16">
        <f t="shared" si="60"/>
        <v>29976.799999999999</v>
      </c>
      <c r="DN21" s="16">
        <f t="shared" si="17"/>
        <v>29023.177659267963</v>
      </c>
      <c r="DO21" s="16">
        <f t="shared" si="46"/>
        <v>980.39233638006408</v>
      </c>
      <c r="DP21" s="16" t="e">
        <f t="shared" si="18"/>
        <v>#N/A</v>
      </c>
      <c r="DQ21" s="16">
        <f t="shared" si="19"/>
        <v>30003.569995648028</v>
      </c>
      <c r="DR21" s="101"/>
      <c r="DS21" s="16">
        <f t="shared" si="61"/>
        <v>29207.810389016042</v>
      </c>
      <c r="DT21" s="16">
        <f t="shared" si="62"/>
        <v>29023.177659267963</v>
      </c>
      <c r="DV21" s="16">
        <f t="shared" si="47"/>
        <v>1816942</v>
      </c>
      <c r="DW21" s="16">
        <f t="shared" si="63"/>
        <v>1816942</v>
      </c>
      <c r="DX21" s="16">
        <f t="shared" si="64"/>
        <v>1813471.8374281388</v>
      </c>
      <c r="DY21" s="16">
        <f t="shared" si="65"/>
        <v>1813557.7853788391</v>
      </c>
      <c r="DZ21" s="16">
        <f t="shared" si="66"/>
        <v>1813239.1274632008</v>
      </c>
      <c r="EA21" s="16">
        <f t="shared" si="48"/>
        <v>3384.2146211608779</v>
      </c>
    </row>
    <row r="22" spans="1:131" x14ac:dyDescent="0.2">
      <c r="A22" s="2">
        <v>37226</v>
      </c>
      <c r="B22" s="5">
        <f>Inputs!B22</f>
        <v>29614</v>
      </c>
      <c r="C22" s="5"/>
      <c r="D22" s="19">
        <f t="shared" si="20"/>
        <v>29614</v>
      </c>
      <c r="E22" s="20">
        <f>Inputs!E22</f>
        <v>1.0075002195692155</v>
      </c>
      <c r="F22" s="19">
        <f t="shared" si="21"/>
        <v>29393.541981223865</v>
      </c>
      <c r="G22" s="26">
        <f>Inputs!J22</f>
        <v>0.98</v>
      </c>
      <c r="H22" s="26">
        <f>Inputs!K22</f>
        <v>0.97773260846575172</v>
      </c>
      <c r="I22" s="29">
        <f t="shared" si="0"/>
        <v>0.97773260846575172</v>
      </c>
      <c r="J22" s="19">
        <f t="shared" si="22"/>
        <v>30062.965811632199</v>
      </c>
      <c r="K22" s="19">
        <f t="shared" si="23"/>
        <v>29923.611501495336</v>
      </c>
      <c r="L22" s="40">
        <f>SalesTrend!$C$22</f>
        <v>0</v>
      </c>
      <c r="M22" s="40">
        <f>SalesTrend!$C$42</f>
        <v>0</v>
      </c>
      <c r="N22" s="16">
        <f t="shared" si="24"/>
        <v>29976.799999999999</v>
      </c>
      <c r="O22" s="16">
        <f t="shared" si="1"/>
        <v>29529.121004305947</v>
      </c>
      <c r="R22" s="16">
        <f t="shared" si="2"/>
        <v>29976.799999999999</v>
      </c>
      <c r="S22" s="16">
        <f t="shared" si="3"/>
        <v>29614</v>
      </c>
      <c r="T22" s="16">
        <f t="shared" si="25"/>
        <v>-84.878995694052719</v>
      </c>
      <c r="U22" s="51"/>
      <c r="V22" s="51"/>
      <c r="W22" s="51"/>
      <c r="X22" s="51"/>
      <c r="Y22" s="51"/>
      <c r="Z22" s="51"/>
      <c r="AA22" s="56"/>
      <c r="AB22" s="51"/>
      <c r="AC22" s="51"/>
      <c r="AD22" s="51">
        <v>1</v>
      </c>
      <c r="AE22" s="52"/>
      <c r="AF22" s="51">
        <f t="shared" si="26"/>
        <v>0</v>
      </c>
      <c r="AG22" s="51"/>
      <c r="AH22" s="56">
        <f t="shared" si="4"/>
        <v>0</v>
      </c>
      <c r="AI22" s="56">
        <f t="shared" si="27"/>
        <v>0</v>
      </c>
      <c r="AJ22" s="56">
        <f t="shared" si="28"/>
        <v>0</v>
      </c>
      <c r="AK22" s="56">
        <f t="shared" si="29"/>
        <v>0</v>
      </c>
      <c r="AL22" s="56">
        <f t="shared" si="30"/>
        <v>0</v>
      </c>
      <c r="AM22" s="56">
        <f t="shared" si="5"/>
        <v>0</v>
      </c>
      <c r="AN22" s="51"/>
      <c r="AO22" s="51">
        <f t="shared" si="31"/>
        <v>0</v>
      </c>
      <c r="BB22" s="5">
        <f>Inputs!C22</f>
        <v>1815948</v>
      </c>
      <c r="BC22" s="19">
        <f t="shared" si="49"/>
        <v>30608</v>
      </c>
      <c r="BD22" s="82">
        <f t="shared" si="32"/>
        <v>0.1841427916812475</v>
      </c>
      <c r="BE22" s="23">
        <f>Inputs!F22</f>
        <v>1.0075002195692155</v>
      </c>
      <c r="BF22" s="19">
        <f t="shared" si="50"/>
        <v>30380.142262487341</v>
      </c>
      <c r="BG22" s="19">
        <f t="shared" si="51"/>
        <v>29393.541981223865</v>
      </c>
      <c r="BH22" s="82">
        <f t="shared" si="33"/>
        <v>0.18289324858355888</v>
      </c>
      <c r="BI22" s="83">
        <f>Inputs!L22</f>
        <v>1</v>
      </c>
      <c r="BJ22" s="83">
        <f>Inputs!M22</f>
        <v>1.0370387596642554</v>
      </c>
      <c r="BK22" s="83">
        <f>AttrRateTrend!AC212</f>
        <v>1.0352592597071386</v>
      </c>
      <c r="BL22" s="29">
        <f t="shared" si="34"/>
        <v>1.0352592597071386</v>
      </c>
      <c r="BM22" s="39">
        <f t="shared" si="6"/>
        <v>0.17666419968588062</v>
      </c>
      <c r="BN22" s="39">
        <f t="shared" si="35"/>
        <v>0.17618072699686446</v>
      </c>
      <c r="BO22" s="40">
        <f>AttrRateTrend!$C$22</f>
        <v>0</v>
      </c>
      <c r="BP22" s="40">
        <f>AttrRateTrend!$C$42</f>
        <v>0</v>
      </c>
      <c r="BQ22" s="39">
        <f t="shared" si="36"/>
        <v>0.1754</v>
      </c>
      <c r="BR22" s="39">
        <f t="shared" si="8"/>
        <v>0.18294639757913739</v>
      </c>
      <c r="BS22" s="39"/>
      <c r="BT22" s="39"/>
      <c r="BU22" s="39">
        <f t="shared" si="9"/>
        <v>0.1754</v>
      </c>
      <c r="BV22" s="39">
        <f t="shared" si="10"/>
        <v>0.1841427916812475</v>
      </c>
      <c r="BW22" s="39">
        <f t="shared" si="11"/>
        <v>-1.1963941021101154E-3</v>
      </c>
      <c r="BX22" s="39">
        <f>SUM(BF11:BF22)/(BB9+(NewBusMonths/12)*SUM(BG11:BG22))</f>
        <v>0.17570977185727593</v>
      </c>
      <c r="CB22" s="19">
        <f t="shared" si="37"/>
        <v>30608</v>
      </c>
      <c r="CC22" s="23">
        <f>Inputs!F22</f>
        <v>1.0075002195692155</v>
      </c>
      <c r="CD22" s="19">
        <f t="shared" si="12"/>
        <v>30380.142262487341</v>
      </c>
      <c r="CE22" s="83">
        <f t="shared" si="38"/>
        <v>1.0370387596642554</v>
      </c>
      <c r="CF22" s="83">
        <f>Inputs!N22</f>
        <v>1.0369464152486854</v>
      </c>
      <c r="CG22" s="83">
        <f>AttrTrend!AC212</f>
        <v>1.0391872227392958</v>
      </c>
      <c r="CH22" s="29">
        <f t="shared" si="39"/>
        <v>1.0369464152486854</v>
      </c>
      <c r="CI22" s="19">
        <f t="shared" si="40"/>
        <v>29297.697369638365</v>
      </c>
      <c r="CJ22" s="19">
        <f t="shared" si="13"/>
        <v>29230.795168783672</v>
      </c>
      <c r="CK22" s="40">
        <f>AttrTrend!$C$22</f>
        <v>0</v>
      </c>
      <c r="CL22" s="40">
        <f>AttrTrend!$C$42</f>
        <v>0</v>
      </c>
      <c r="CM22" s="19">
        <f t="shared" si="41"/>
        <v>29070</v>
      </c>
      <c r="CN22" s="19">
        <f t="shared" si="14"/>
        <v>30370.1191521654</v>
      </c>
      <c r="CO22" s="39"/>
      <c r="CP22" s="39"/>
      <c r="CQ22" s="19">
        <f t="shared" si="15"/>
        <v>29070</v>
      </c>
      <c r="CR22" s="19">
        <f t="shared" si="42"/>
        <v>30608</v>
      </c>
      <c r="CS22" s="19">
        <f t="shared" si="16"/>
        <v>-237.88084783459999</v>
      </c>
      <c r="CT22" s="2"/>
      <c r="CU22" s="2"/>
      <c r="CV22" s="2"/>
      <c r="CW22" s="2"/>
      <c r="CX22" s="2"/>
      <c r="CY22" s="2"/>
      <c r="CZ22" s="2"/>
      <c r="DA22" s="2"/>
      <c r="DB22" s="16">
        <f t="shared" si="43"/>
        <v>29297.697369638365</v>
      </c>
      <c r="DC22" s="16">
        <f t="shared" si="44"/>
        <v>765.26844199383413</v>
      </c>
      <c r="DD22" s="16" t="e">
        <f t="shared" si="45"/>
        <v>#N/A</v>
      </c>
      <c r="DE22" s="16">
        <f t="shared" si="52"/>
        <v>30062.965811632199</v>
      </c>
      <c r="DF22" s="16">
        <f t="shared" si="53"/>
        <v>29230.795168783672</v>
      </c>
      <c r="DG22" s="16">
        <f t="shared" si="54"/>
        <v>692.81633271166356</v>
      </c>
      <c r="DH22" s="16" t="e">
        <f t="shared" si="55"/>
        <v>#N/A</v>
      </c>
      <c r="DI22" s="16">
        <f t="shared" si="56"/>
        <v>29923.611501495336</v>
      </c>
      <c r="DJ22" s="16">
        <f t="shared" si="57"/>
        <v>29070</v>
      </c>
      <c r="DK22" s="16">
        <f t="shared" si="58"/>
        <v>906.79999999999927</v>
      </c>
      <c r="DL22" s="16" t="e">
        <f t="shared" si="59"/>
        <v>#N/A</v>
      </c>
      <c r="DM22" s="16">
        <f t="shared" si="60"/>
        <v>29976.799999999999</v>
      </c>
      <c r="DN22" s="16">
        <f t="shared" si="17"/>
        <v>29074.597220395404</v>
      </c>
      <c r="DO22" s="16">
        <f t="shared" si="46"/>
        <v>849.0142810999314</v>
      </c>
      <c r="DP22" s="16" t="e">
        <f t="shared" si="18"/>
        <v>#N/A</v>
      </c>
      <c r="DQ22" s="16">
        <f t="shared" si="19"/>
        <v>29923.611501495336</v>
      </c>
      <c r="DR22" s="101"/>
      <c r="DS22" s="16">
        <f t="shared" si="61"/>
        <v>29364.91716355411</v>
      </c>
      <c r="DT22" s="16">
        <f t="shared" si="62"/>
        <v>29074.597220395404</v>
      </c>
      <c r="DV22" s="16">
        <f t="shared" si="47"/>
        <v>1815948</v>
      </c>
      <c r="DW22" s="16">
        <f t="shared" si="63"/>
        <v>1815948</v>
      </c>
      <c r="DX22" s="16">
        <f t="shared" si="64"/>
        <v>1814237.1058701326</v>
      </c>
      <c r="DY22" s="16">
        <f t="shared" si="65"/>
        <v>1814250.6017115507</v>
      </c>
      <c r="DZ22" s="16">
        <f t="shared" si="66"/>
        <v>1814145.9274632009</v>
      </c>
      <c r="EA22" s="16">
        <f t="shared" si="48"/>
        <v>1697.3982884492725</v>
      </c>
    </row>
    <row r="23" spans="1:131" x14ac:dyDescent="0.2">
      <c r="A23" s="2">
        <v>37257</v>
      </c>
      <c r="B23" s="5">
        <f>Inputs!B23</f>
        <v>25276</v>
      </c>
      <c r="C23" s="5"/>
      <c r="D23" s="19">
        <f t="shared" si="20"/>
        <v>25276</v>
      </c>
      <c r="E23" s="20">
        <f>Inputs!E23</f>
        <v>1.0087921329167813</v>
      </c>
      <c r="F23" s="19">
        <f t="shared" si="21"/>
        <v>25055.706894658251</v>
      </c>
      <c r="G23" s="24">
        <f>G11</f>
        <v>0.84</v>
      </c>
      <c r="H23" s="24">
        <f t="shared" ref="H23:H86" si="67">H11</f>
        <v>0.84222521521414129</v>
      </c>
      <c r="I23" s="29">
        <f t="shared" si="0"/>
        <v>0.84222521521414129</v>
      </c>
      <c r="J23" s="19">
        <f t="shared" si="22"/>
        <v>29749.414339592851</v>
      </c>
      <c r="K23" s="19">
        <f t="shared" si="23"/>
        <v>29869.795578229823</v>
      </c>
      <c r="L23" s="40">
        <f>SalesTrend!$D$11</f>
        <v>0</v>
      </c>
      <c r="M23" s="40">
        <f>SalesTrend!$D$31</f>
        <v>-5.0000000000000001E-3</v>
      </c>
      <c r="N23" s="16">
        <f t="shared" si="24"/>
        <v>29826.915999999997</v>
      </c>
      <c r="O23" s="16">
        <f>N23*$E23*$I23</f>
        <v>25341.84774900405</v>
      </c>
      <c r="R23" s="16">
        <f t="shared" si="2"/>
        <v>29826.915999999997</v>
      </c>
      <c r="S23" s="16">
        <f t="shared" si="3"/>
        <v>25276</v>
      </c>
      <c r="T23" s="16">
        <f t="shared" si="25"/>
        <v>65.847749004049547</v>
      </c>
      <c r="U23" s="51"/>
      <c r="V23" s="51"/>
      <c r="W23" s="51"/>
      <c r="X23" s="51"/>
      <c r="Y23" s="51"/>
      <c r="Z23" s="51"/>
      <c r="AA23" s="56"/>
      <c r="AB23" s="58"/>
      <c r="AC23" s="58"/>
      <c r="AD23" s="58"/>
      <c r="AE23" s="59"/>
      <c r="AF23" s="51">
        <f t="shared" si="26"/>
        <v>0</v>
      </c>
      <c r="AG23" s="51"/>
      <c r="AH23" s="56">
        <f t="shared" si="4"/>
        <v>0</v>
      </c>
      <c r="AI23" s="56">
        <f t="shared" si="27"/>
        <v>0</v>
      </c>
      <c r="AJ23" s="56">
        <f t="shared" si="28"/>
        <v>0</v>
      </c>
      <c r="AK23" s="56">
        <f t="shared" si="29"/>
        <v>0</v>
      </c>
      <c r="AL23" s="56">
        <f t="shared" si="30"/>
        <v>0</v>
      </c>
      <c r="AM23" s="56">
        <f t="shared" si="5"/>
        <v>0</v>
      </c>
      <c r="AN23" s="51"/>
      <c r="AO23" s="51">
        <f t="shared" si="31"/>
        <v>0</v>
      </c>
      <c r="BB23" s="5">
        <f>Inputs!C23</f>
        <v>1810448</v>
      </c>
      <c r="BC23" s="19">
        <f t="shared" si="49"/>
        <v>30776</v>
      </c>
      <c r="BD23" s="82">
        <f t="shared" si="32"/>
        <v>0.18769630474424731</v>
      </c>
      <c r="BE23" s="23">
        <f>Inputs!F23</f>
        <v>1.0087921329167813</v>
      </c>
      <c r="BF23" s="19">
        <f t="shared" si="50"/>
        <v>30507.771616948976</v>
      </c>
      <c r="BG23" s="19">
        <f t="shared" si="51"/>
        <v>25055.706894658251</v>
      </c>
      <c r="BH23" s="82">
        <f t="shared" si="33"/>
        <v>0.18618550872365877</v>
      </c>
      <c r="BI23" s="29">
        <f t="shared" ref="BI23:BK86" si="68">BI11</f>
        <v>1</v>
      </c>
      <c r="BJ23" s="29">
        <f t="shared" ref="BJ23" si="69">BJ11</f>
        <v>1.0640378926785252</v>
      </c>
      <c r="BK23" s="29">
        <f t="shared" si="68"/>
        <v>1.0655199120409484</v>
      </c>
      <c r="BL23" s="29">
        <f t="shared" si="34"/>
        <v>1.0655199120409484</v>
      </c>
      <c r="BM23" s="39">
        <f t="shared" si="6"/>
        <v>0.17473677086618686</v>
      </c>
      <c r="BN23" s="39">
        <f t="shared" si="35"/>
        <v>0.17494612588297839</v>
      </c>
      <c r="BO23" s="40">
        <f>AttrRateTrend!$D$11</f>
        <v>0</v>
      </c>
      <c r="BP23" s="40">
        <f>AttrRateTrend!$D$31</f>
        <v>0</v>
      </c>
      <c r="BQ23" s="39">
        <f t="shared" si="36"/>
        <v>0.1754</v>
      </c>
      <c r="BR23" s="39">
        <f t="shared" si="8"/>
        <v>0.18853537357018391</v>
      </c>
      <c r="BS23" s="39"/>
      <c r="BT23" s="39"/>
      <c r="BU23" s="39">
        <f t="shared" si="9"/>
        <v>0.1754</v>
      </c>
      <c r="BV23" s="39">
        <f t="shared" si="10"/>
        <v>0.18769630474424731</v>
      </c>
      <c r="BW23" s="39">
        <f t="shared" si="11"/>
        <v>8.3906882593659526E-4</v>
      </c>
      <c r="BX23" s="39">
        <f t="shared" ref="BX23:BX54" si="70">SUM(BF12:BF23)/(BB11+(NewBusMonths/12)*SUM(BG12:BG23))</f>
        <v>0.1762302255277681</v>
      </c>
      <c r="CB23" s="19">
        <f t="shared" si="37"/>
        <v>30776</v>
      </c>
      <c r="CC23" s="23">
        <f>Inputs!F23</f>
        <v>1.0087921329167813</v>
      </c>
      <c r="CD23" s="19">
        <f t="shared" si="12"/>
        <v>30507.771616948976</v>
      </c>
      <c r="CE23" s="29">
        <f t="shared" ref="CE23:CG38" si="71">CE11</f>
        <v>1.0640378926785252</v>
      </c>
      <c r="CF23" s="29">
        <f t="shared" si="71"/>
        <v>1.050178644595479</v>
      </c>
      <c r="CG23" s="29">
        <f t="shared" si="71"/>
        <v>1.0513886503907897</v>
      </c>
      <c r="CH23" s="29">
        <f t="shared" si="39"/>
        <v>1.050178644595479</v>
      </c>
      <c r="CI23" s="19">
        <f t="shared" si="40"/>
        <v>29050.078073812234</v>
      </c>
      <c r="CJ23" s="19">
        <f t="shared" si="13"/>
        <v>29093.533258407097</v>
      </c>
      <c r="CK23" s="40">
        <f>AttrTrend!$D$11</f>
        <v>0</v>
      </c>
      <c r="CL23" s="40">
        <f>AttrTrend!$D$31</f>
        <v>0</v>
      </c>
      <c r="CM23" s="19">
        <f t="shared" si="41"/>
        <v>29070</v>
      </c>
      <c r="CN23" s="19">
        <f t="shared" si="14"/>
        <v>30797.105526766463</v>
      </c>
      <c r="CO23" s="39"/>
      <c r="CP23" s="39"/>
      <c r="CQ23" s="19">
        <f t="shared" si="15"/>
        <v>29070</v>
      </c>
      <c r="CR23" s="19">
        <f t="shared" si="42"/>
        <v>30776</v>
      </c>
      <c r="CS23" s="19">
        <f t="shared" si="16"/>
        <v>21.105526766463299</v>
      </c>
      <c r="CT23" s="2"/>
      <c r="CU23" s="2"/>
      <c r="CV23" s="2"/>
      <c r="CW23" s="2"/>
      <c r="CX23" s="2"/>
      <c r="CY23" s="2"/>
      <c r="CZ23" s="2"/>
      <c r="DA23" s="2"/>
      <c r="DB23" s="16">
        <f t="shared" si="43"/>
        <v>29050.078073812234</v>
      </c>
      <c r="DC23" s="16">
        <f t="shared" si="44"/>
        <v>699.3362657806174</v>
      </c>
      <c r="DD23" s="16" t="e">
        <f t="shared" si="45"/>
        <v>#N/A</v>
      </c>
      <c r="DE23" s="16">
        <f t="shared" si="52"/>
        <v>29749.414339592851</v>
      </c>
      <c r="DF23" s="16">
        <f t="shared" si="53"/>
        <v>29093.533258407097</v>
      </c>
      <c r="DG23" s="16">
        <f t="shared" si="54"/>
        <v>776.26231982272657</v>
      </c>
      <c r="DH23" s="16" t="e">
        <f t="shared" si="55"/>
        <v>#N/A</v>
      </c>
      <c r="DI23" s="16">
        <f t="shared" si="56"/>
        <v>29869.795578229823</v>
      </c>
      <c r="DJ23" s="16">
        <f t="shared" si="57"/>
        <v>29070</v>
      </c>
      <c r="DK23" s="16">
        <f t="shared" si="58"/>
        <v>756.91599999999744</v>
      </c>
      <c r="DL23" s="16" t="e">
        <f t="shared" si="59"/>
        <v>#N/A</v>
      </c>
      <c r="DM23" s="16">
        <f t="shared" si="60"/>
        <v>29826.915999999997</v>
      </c>
      <c r="DN23" s="16">
        <f t="shared" si="17"/>
        <v>28764.097041912988</v>
      </c>
      <c r="DO23" s="16">
        <f t="shared" si="46"/>
        <v>1105.6985363168351</v>
      </c>
      <c r="DP23" s="16" t="e">
        <f t="shared" si="18"/>
        <v>#N/A</v>
      </c>
      <c r="DQ23" s="16">
        <f t="shared" si="19"/>
        <v>29869.795578229823</v>
      </c>
      <c r="DR23" s="101"/>
      <c r="DS23" s="16">
        <f t="shared" si="61"/>
        <v>28651.064108616061</v>
      </c>
      <c r="DT23" s="16">
        <f t="shared" si="62"/>
        <v>28764.097041912988</v>
      </c>
      <c r="DV23" s="16">
        <f t="shared" si="47"/>
        <v>1810448</v>
      </c>
      <c r="DW23" s="16">
        <f t="shared" si="63"/>
        <v>1810448</v>
      </c>
      <c r="DX23" s="16">
        <f t="shared" si="64"/>
        <v>1814936.4421359133</v>
      </c>
      <c r="DY23" s="16">
        <f t="shared" si="65"/>
        <v>1815026.8640313733</v>
      </c>
      <c r="DZ23" s="16">
        <f t="shared" si="66"/>
        <v>1814902.8434632008</v>
      </c>
      <c r="EA23" s="16">
        <f t="shared" si="48"/>
        <v>-4578.8640313732903</v>
      </c>
    </row>
    <row r="24" spans="1:131" x14ac:dyDescent="0.2">
      <c r="A24" s="2">
        <v>37288</v>
      </c>
      <c r="B24" s="5">
        <f>Inputs!B24</f>
        <v>24328</v>
      </c>
      <c r="C24" s="5"/>
      <c r="D24" s="19">
        <f t="shared" si="20"/>
        <v>24328</v>
      </c>
      <c r="E24" s="20">
        <f>Inputs!E24</f>
        <v>0.9232514511194434</v>
      </c>
      <c r="F24" s="19">
        <f t="shared" si="21"/>
        <v>26350.351218513952</v>
      </c>
      <c r="G24" s="24">
        <f t="shared" ref="G24" si="72">G12</f>
        <v>0.88</v>
      </c>
      <c r="H24" s="24">
        <f t="shared" si="67"/>
        <v>0.88432880479802423</v>
      </c>
      <c r="I24" s="29">
        <f t="shared" si="0"/>
        <v>0.88432880479802423</v>
      </c>
      <c r="J24" s="19">
        <f t="shared" si="22"/>
        <v>29797.006583464423</v>
      </c>
      <c r="K24" s="19">
        <f t="shared" si="23"/>
        <v>29805.002341224947</v>
      </c>
      <c r="L24" s="40">
        <f>SalesTrend!$D$12</f>
        <v>0</v>
      </c>
      <c r="M24" s="40">
        <f>SalesTrend!$D$32</f>
        <v>0</v>
      </c>
      <c r="N24" s="16">
        <f t="shared" si="24"/>
        <v>29826.915999999997</v>
      </c>
      <c r="O24" s="16">
        <f t="shared" si="1"/>
        <v>24352.419777988078</v>
      </c>
      <c r="R24" s="16">
        <f t="shared" si="2"/>
        <v>29826.915999999997</v>
      </c>
      <c r="S24" s="16">
        <f t="shared" si="3"/>
        <v>24328</v>
      </c>
      <c r="T24" s="16">
        <f t="shared" si="25"/>
        <v>24.41977798807784</v>
      </c>
      <c r="U24" s="51"/>
      <c r="V24" s="51"/>
      <c r="W24" s="51"/>
      <c r="X24" s="51"/>
      <c r="Y24" s="51"/>
      <c r="Z24" s="51"/>
      <c r="AA24" s="56"/>
      <c r="AB24" s="51"/>
      <c r="AC24" s="51"/>
      <c r="AD24" s="51"/>
      <c r="AE24" s="52"/>
      <c r="AF24" s="51">
        <f t="shared" si="26"/>
        <v>0</v>
      </c>
      <c r="AG24" s="51"/>
      <c r="AH24" s="56">
        <f t="shared" si="4"/>
        <v>0</v>
      </c>
      <c r="AI24" s="56">
        <f t="shared" si="27"/>
        <v>0</v>
      </c>
      <c r="AJ24" s="56">
        <f t="shared" si="28"/>
        <v>0</v>
      </c>
      <c r="AK24" s="56">
        <f t="shared" si="29"/>
        <v>0</v>
      </c>
      <c r="AL24" s="56">
        <f t="shared" si="30"/>
        <v>0</v>
      </c>
      <c r="AM24" s="56">
        <f t="shared" si="5"/>
        <v>0</v>
      </c>
      <c r="AN24" s="51"/>
      <c r="AO24" s="51">
        <f t="shared" si="31"/>
        <v>0</v>
      </c>
      <c r="BB24" s="5">
        <f>Inputs!C24</f>
        <v>1806833</v>
      </c>
      <c r="BC24" s="19">
        <f t="shared" si="49"/>
        <v>27943</v>
      </c>
      <c r="BD24" s="82">
        <f t="shared" si="32"/>
        <v>0.17139299617259315</v>
      </c>
      <c r="BE24" s="23">
        <f>Inputs!F24</f>
        <v>0.9232514511194434</v>
      </c>
      <c r="BF24" s="19">
        <f t="shared" si="50"/>
        <v>30265.860905086131</v>
      </c>
      <c r="BG24" s="19">
        <f t="shared" si="51"/>
        <v>26350.351218513952</v>
      </c>
      <c r="BH24" s="82">
        <f t="shared" si="33"/>
        <v>0.18449636080492199</v>
      </c>
      <c r="BI24" s="29">
        <f t="shared" si="68"/>
        <v>1</v>
      </c>
      <c r="BJ24" s="29">
        <f t="shared" ref="BJ24" si="73">BJ12</f>
        <v>1.0614460265295658</v>
      </c>
      <c r="BK24" s="29">
        <f t="shared" si="68"/>
        <v>1.0637633708504286</v>
      </c>
      <c r="BL24" s="29">
        <f t="shared" si="34"/>
        <v>1.0637633708504286</v>
      </c>
      <c r="BM24" s="39">
        <f t="shared" si="6"/>
        <v>0.17343740709686767</v>
      </c>
      <c r="BN24" s="39">
        <f t="shared" si="35"/>
        <v>0.17262580706237404</v>
      </c>
      <c r="BO24" s="40">
        <f>AttrRateTrend!$D$12</f>
        <v>0</v>
      </c>
      <c r="BP24" s="40">
        <f>AttrRateTrend!$D$32</f>
        <v>0</v>
      </c>
      <c r="BQ24" s="39">
        <f t="shared" si="36"/>
        <v>0.1754</v>
      </c>
      <c r="BR24" s="39">
        <f t="shared" si="8"/>
        <v>0.1722640366927537</v>
      </c>
      <c r="BS24" s="39"/>
      <c r="BT24" s="39"/>
      <c r="BU24" s="39">
        <f t="shared" si="9"/>
        <v>0.1754</v>
      </c>
      <c r="BV24" s="39">
        <f t="shared" si="10"/>
        <v>0.17139299617259315</v>
      </c>
      <c r="BW24" s="39">
        <f t="shared" si="11"/>
        <v>8.7104052016054312E-4</v>
      </c>
      <c r="BX24" s="39">
        <f t="shared" si="70"/>
        <v>0.17655773379811882</v>
      </c>
      <c r="CB24" s="19">
        <f t="shared" si="37"/>
        <v>27943</v>
      </c>
      <c r="CC24" s="23">
        <f>Inputs!F24</f>
        <v>0.9232514511194434</v>
      </c>
      <c r="CD24" s="19">
        <f t="shared" si="12"/>
        <v>30265.860905086131</v>
      </c>
      <c r="CE24" s="29">
        <f t="shared" ref="CE24" si="74">CE12</f>
        <v>1.0614460265295658</v>
      </c>
      <c r="CF24" s="29">
        <f t="shared" si="71"/>
        <v>1.0460735031613095</v>
      </c>
      <c r="CG24" s="29">
        <f t="shared" si="71"/>
        <v>1.0476496316129991</v>
      </c>
      <c r="CH24" s="29">
        <f t="shared" si="39"/>
        <v>1.0460735031613095</v>
      </c>
      <c r="CI24" s="19">
        <f t="shared" si="40"/>
        <v>28932.82433177068</v>
      </c>
      <c r="CJ24" s="19">
        <f t="shared" si="13"/>
        <v>28731.720492120206</v>
      </c>
      <c r="CK24" s="40">
        <f>AttrTrend!$D$12</f>
        <v>0</v>
      </c>
      <c r="CL24" s="40">
        <f>AttrTrend!$D$32</f>
        <v>0</v>
      </c>
      <c r="CM24" s="19">
        <f t="shared" si="41"/>
        <v>29070</v>
      </c>
      <c r="CN24" s="19">
        <f t="shared" si="14"/>
        <v>28075.482734951071</v>
      </c>
      <c r="CO24" s="39"/>
      <c r="CP24" s="39"/>
      <c r="CQ24" s="19">
        <f t="shared" si="15"/>
        <v>29070</v>
      </c>
      <c r="CR24" s="19">
        <f t="shared" si="42"/>
        <v>27943</v>
      </c>
      <c r="CS24" s="19">
        <f t="shared" si="16"/>
        <v>132.4827349510706</v>
      </c>
      <c r="CT24" s="2"/>
      <c r="CU24" s="2"/>
      <c r="CV24" s="2"/>
      <c r="CW24" s="2"/>
      <c r="CX24" s="2"/>
      <c r="CY24" s="2"/>
      <c r="CZ24" s="2"/>
      <c r="DA24" s="2"/>
      <c r="DB24" s="16">
        <f t="shared" si="43"/>
        <v>28932.82433177068</v>
      </c>
      <c r="DC24" s="16">
        <f t="shared" si="44"/>
        <v>864.18225169374273</v>
      </c>
      <c r="DD24" s="16" t="e">
        <f t="shared" si="45"/>
        <v>#N/A</v>
      </c>
      <c r="DE24" s="16">
        <f t="shared" si="52"/>
        <v>29797.006583464423</v>
      </c>
      <c r="DF24" s="16">
        <f t="shared" si="53"/>
        <v>28731.720492120206</v>
      </c>
      <c r="DG24" s="16">
        <f t="shared" si="54"/>
        <v>1073.2818491047401</v>
      </c>
      <c r="DH24" s="16" t="e">
        <f t="shared" si="55"/>
        <v>#N/A</v>
      </c>
      <c r="DI24" s="16">
        <f t="shared" si="56"/>
        <v>29805.002341224947</v>
      </c>
      <c r="DJ24" s="16">
        <f t="shared" si="57"/>
        <v>29070</v>
      </c>
      <c r="DK24" s="16">
        <f t="shared" si="58"/>
        <v>756.91599999999744</v>
      </c>
      <c r="DL24" s="16" t="e">
        <f t="shared" si="59"/>
        <v>#N/A</v>
      </c>
      <c r="DM24" s="16">
        <f t="shared" si="60"/>
        <v>29826.915999999997</v>
      </c>
      <c r="DN24" s="16">
        <f t="shared" si="17"/>
        <v>28318.515823711641</v>
      </c>
      <c r="DO24" s="16">
        <f t="shared" si="46"/>
        <v>1486.4865175133054</v>
      </c>
      <c r="DP24" s="16" t="e">
        <f t="shared" si="18"/>
        <v>#N/A</v>
      </c>
      <c r="DQ24" s="16">
        <f t="shared" si="19"/>
        <v>29805.002341224947</v>
      </c>
      <c r="DR24" s="101"/>
      <c r="DS24" s="16">
        <f t="shared" si="61"/>
        <v>28276.30985356879</v>
      </c>
      <c r="DT24" s="16">
        <f t="shared" si="62"/>
        <v>28318.515823711641</v>
      </c>
      <c r="DV24" s="16">
        <f t="shared" si="47"/>
        <v>1806833</v>
      </c>
      <c r="DW24" s="16">
        <f t="shared" si="63"/>
        <v>1806833</v>
      </c>
      <c r="DX24" s="16">
        <f t="shared" si="64"/>
        <v>1815800.624387607</v>
      </c>
      <c r="DY24" s="16">
        <f t="shared" si="65"/>
        <v>1816100.1458804782</v>
      </c>
      <c r="DZ24" s="16">
        <f t="shared" si="66"/>
        <v>1815659.7594632008</v>
      </c>
      <c r="EA24" s="16">
        <f t="shared" si="48"/>
        <v>-9267.1458804782014</v>
      </c>
    </row>
    <row r="25" spans="1:131" x14ac:dyDescent="0.2">
      <c r="A25" s="2">
        <v>37316</v>
      </c>
      <c r="B25" s="5">
        <f>Inputs!B25</f>
        <v>29181</v>
      </c>
      <c r="C25" s="5"/>
      <c r="D25" s="19">
        <f t="shared" si="20"/>
        <v>29181</v>
      </c>
      <c r="E25" s="20">
        <f>Inputs!E25</f>
        <v>1.0363948397528646</v>
      </c>
      <c r="F25" s="19">
        <f t="shared" si="21"/>
        <v>28156.257519536095</v>
      </c>
      <c r="G25" s="24">
        <f t="shared" ref="G25" si="75">G13</f>
        <v>0.94</v>
      </c>
      <c r="H25" s="24">
        <f t="shared" si="67"/>
        <v>0.94267125416271147</v>
      </c>
      <c r="I25" s="29">
        <f t="shared" si="0"/>
        <v>0.94267125416271147</v>
      </c>
      <c r="J25" s="19">
        <f t="shared" si="22"/>
        <v>29868.586100617569</v>
      </c>
      <c r="K25" s="19">
        <f t="shared" si="23"/>
        <v>28837.542902029123</v>
      </c>
      <c r="L25" s="40">
        <f>SalesTrend!$D$13</f>
        <v>0</v>
      </c>
      <c r="M25" s="40">
        <f>SalesTrend!$D$33</f>
        <v>0</v>
      </c>
      <c r="N25" s="16">
        <f t="shared" si="24"/>
        <v>29826.915999999997</v>
      </c>
      <c r="O25" s="16">
        <f t="shared" si="1"/>
        <v>29140.289160791704</v>
      </c>
      <c r="R25" s="16">
        <f t="shared" si="2"/>
        <v>29826.915999999997</v>
      </c>
      <c r="S25" s="16">
        <f t="shared" si="3"/>
        <v>29181</v>
      </c>
      <c r="T25" s="16">
        <f t="shared" si="25"/>
        <v>-40.710839208295511</v>
      </c>
      <c r="U25" s="51"/>
      <c r="V25" s="51"/>
      <c r="W25" s="51"/>
      <c r="X25" s="51"/>
      <c r="Y25" s="51"/>
      <c r="Z25" s="51"/>
      <c r="AA25" s="56"/>
      <c r="AB25" s="51"/>
      <c r="AC25" s="51"/>
      <c r="AD25" s="51"/>
      <c r="AE25" s="52"/>
      <c r="AF25" s="51">
        <f t="shared" si="26"/>
        <v>0</v>
      </c>
      <c r="AG25" s="51"/>
      <c r="AH25" s="56">
        <f t="shared" si="4"/>
        <v>0</v>
      </c>
      <c r="AI25" s="56">
        <f t="shared" si="27"/>
        <v>0</v>
      </c>
      <c r="AJ25" s="56">
        <f t="shared" si="28"/>
        <v>0</v>
      </c>
      <c r="AK25" s="56">
        <f t="shared" si="29"/>
        <v>0</v>
      </c>
      <c r="AL25" s="56">
        <f t="shared" si="30"/>
        <v>0</v>
      </c>
      <c r="AM25" s="56">
        <f t="shared" si="5"/>
        <v>0</v>
      </c>
      <c r="AN25" s="51"/>
      <c r="AO25" s="51">
        <f t="shared" si="31"/>
        <v>0</v>
      </c>
      <c r="BB25" s="5">
        <f>Inputs!C25</f>
        <v>1805281</v>
      </c>
      <c r="BC25" s="19">
        <f t="shared" si="49"/>
        <v>30733</v>
      </c>
      <c r="BD25" s="82">
        <f t="shared" si="32"/>
        <v>0.18608025857767144</v>
      </c>
      <c r="BE25" s="23">
        <f>Inputs!F25</f>
        <v>1.0363948397528646</v>
      </c>
      <c r="BF25" s="19">
        <f t="shared" si="50"/>
        <v>29653.75629169332</v>
      </c>
      <c r="BG25" s="19">
        <f t="shared" si="51"/>
        <v>28156.257519536095</v>
      </c>
      <c r="BH25" s="82">
        <f t="shared" si="33"/>
        <v>0.18010445412283874</v>
      </c>
      <c r="BI25" s="29">
        <f t="shared" si="68"/>
        <v>1</v>
      </c>
      <c r="BJ25" s="29">
        <f t="shared" ref="BJ25" si="76">BJ13</f>
        <v>1.0610964637018976</v>
      </c>
      <c r="BK25" s="29">
        <f t="shared" si="68"/>
        <v>1.061290584087647</v>
      </c>
      <c r="BL25" s="29">
        <f t="shared" si="34"/>
        <v>1.061290584087647</v>
      </c>
      <c r="BM25" s="39">
        <f t="shared" si="6"/>
        <v>0.1697032432240676</v>
      </c>
      <c r="BN25" s="39">
        <f t="shared" si="35"/>
        <v>0.17082238949739259</v>
      </c>
      <c r="BO25" s="40">
        <f>AttrRateTrend!$D$13</f>
        <v>0</v>
      </c>
      <c r="BP25" s="40">
        <f>AttrRateTrend!$D$33</f>
        <v>-3.5000000000000003E-2</v>
      </c>
      <c r="BQ25" s="39">
        <f t="shared" si="36"/>
        <v>0.16926099999999999</v>
      </c>
      <c r="BR25" s="39">
        <f t="shared" si="8"/>
        <v>0.18617289643385898</v>
      </c>
      <c r="BS25" s="39"/>
      <c r="BT25" s="39"/>
      <c r="BU25" s="39">
        <f t="shared" si="9"/>
        <v>0.16926099999999999</v>
      </c>
      <c r="BV25" s="39">
        <f t="shared" si="10"/>
        <v>0.18608025857767144</v>
      </c>
      <c r="BW25" s="39">
        <f t="shared" si="11"/>
        <v>9.2637856187544054E-5</v>
      </c>
      <c r="BX25" s="39">
        <f t="shared" si="70"/>
        <v>0.17635492187509449</v>
      </c>
      <c r="CB25" s="19">
        <f t="shared" si="37"/>
        <v>30733</v>
      </c>
      <c r="CC25" s="23">
        <f>Inputs!F25</f>
        <v>1.0363948397528646</v>
      </c>
      <c r="CD25" s="19">
        <f t="shared" si="12"/>
        <v>29653.75629169332</v>
      </c>
      <c r="CE25" s="29">
        <f t="shared" ref="CE25" si="77">CE13</f>
        <v>1.0610964637018976</v>
      </c>
      <c r="CF25" s="29">
        <f t="shared" si="71"/>
        <v>1.0510947108949782</v>
      </c>
      <c r="CG25" s="29">
        <f t="shared" si="71"/>
        <v>1.0502436880673314</v>
      </c>
      <c r="CH25" s="29">
        <f t="shared" si="39"/>
        <v>1.0510947108949782</v>
      </c>
      <c r="CI25" s="19">
        <f t="shared" si="40"/>
        <v>28212.259070777709</v>
      </c>
      <c r="CJ25" s="19">
        <f t="shared" si="13"/>
        <v>28356.215892874858</v>
      </c>
      <c r="CK25" s="40">
        <f>AttrTrend!$D$13</f>
        <v>0</v>
      </c>
      <c r="CL25" s="40">
        <f>AttrTrend!$D$33</f>
        <v>-0.04</v>
      </c>
      <c r="CM25" s="19">
        <f t="shared" si="41"/>
        <v>27907.200000000001</v>
      </c>
      <c r="CN25" s="19">
        <f t="shared" si="14"/>
        <v>30400.684165288192</v>
      </c>
      <c r="CO25" s="39"/>
      <c r="CP25" s="39"/>
      <c r="CQ25" s="19">
        <f t="shared" si="15"/>
        <v>27907.200000000001</v>
      </c>
      <c r="CR25" s="19">
        <f t="shared" si="42"/>
        <v>30733</v>
      </c>
      <c r="CS25" s="19">
        <f t="shared" si="16"/>
        <v>-332.31583471180784</v>
      </c>
      <c r="CT25" s="2"/>
      <c r="CU25" s="2"/>
      <c r="CV25" s="2"/>
      <c r="CW25" s="2"/>
      <c r="CX25" s="2"/>
      <c r="CY25" s="2"/>
      <c r="CZ25" s="2"/>
      <c r="DA25" s="2"/>
      <c r="DB25" s="16">
        <f t="shared" si="43"/>
        <v>28212.259070777709</v>
      </c>
      <c r="DC25" s="16">
        <f t="shared" si="44"/>
        <v>1656.3270298398602</v>
      </c>
      <c r="DD25" s="16" t="e">
        <f t="shared" si="45"/>
        <v>#N/A</v>
      </c>
      <c r="DE25" s="16">
        <f t="shared" si="52"/>
        <v>29868.586100617569</v>
      </c>
      <c r="DF25" s="16">
        <f t="shared" si="53"/>
        <v>28356.215892874858</v>
      </c>
      <c r="DG25" s="16">
        <f t="shared" si="54"/>
        <v>481.3270091542654</v>
      </c>
      <c r="DH25" s="16" t="e">
        <f t="shared" si="55"/>
        <v>#N/A</v>
      </c>
      <c r="DI25" s="16">
        <f t="shared" si="56"/>
        <v>28837.542902029123</v>
      </c>
      <c r="DJ25" s="16">
        <f t="shared" si="57"/>
        <v>27907.200000000001</v>
      </c>
      <c r="DK25" s="16">
        <f t="shared" si="58"/>
        <v>1919.7159999999967</v>
      </c>
      <c r="DL25" s="16" t="e">
        <f t="shared" si="59"/>
        <v>#N/A</v>
      </c>
      <c r="DM25" s="16">
        <f t="shared" si="60"/>
        <v>29826.915999999997</v>
      </c>
      <c r="DN25" s="16">
        <f t="shared" si="17"/>
        <v>28089.167333385485</v>
      </c>
      <c r="DO25" s="16">
        <f t="shared" si="46"/>
        <v>748.37556864363796</v>
      </c>
      <c r="DP25" s="16" t="e">
        <f t="shared" si="18"/>
        <v>#N/A</v>
      </c>
      <c r="DQ25" s="16">
        <f t="shared" si="19"/>
        <v>28837.542902029123</v>
      </c>
      <c r="DR25" s="101"/>
      <c r="DS25" s="16">
        <f t="shared" si="61"/>
        <v>28028.173508950069</v>
      </c>
      <c r="DT25" s="16">
        <f t="shared" si="62"/>
        <v>28089.167333385485</v>
      </c>
      <c r="DV25" s="16">
        <f t="shared" si="47"/>
        <v>1805281</v>
      </c>
      <c r="DW25" s="16">
        <f t="shared" si="63"/>
        <v>1805281</v>
      </c>
      <c r="DX25" s="16">
        <f t="shared" si="64"/>
        <v>1817456.9514174468</v>
      </c>
      <c r="DY25" s="16">
        <f t="shared" si="65"/>
        <v>1816581.4728896325</v>
      </c>
      <c r="DZ25" s="16">
        <f t="shared" si="66"/>
        <v>1817579.4754632008</v>
      </c>
      <c r="EA25" s="16">
        <f t="shared" si="48"/>
        <v>-11300.472889632452</v>
      </c>
    </row>
    <row r="26" spans="1:131" x14ac:dyDescent="0.2">
      <c r="A26" s="2">
        <v>37347</v>
      </c>
      <c r="B26" s="5">
        <f>Inputs!B26</f>
        <v>29405</v>
      </c>
      <c r="C26" s="5"/>
      <c r="D26" s="19">
        <f t="shared" si="20"/>
        <v>29405</v>
      </c>
      <c r="E26" s="20">
        <f>Inputs!E26</f>
        <v>1.0097292671120266</v>
      </c>
      <c r="F26" s="19">
        <f t="shared" si="21"/>
        <v>29121.66751797004</v>
      </c>
      <c r="G26" s="24">
        <f t="shared" ref="G26" si="78">G14</f>
        <v>1.08</v>
      </c>
      <c r="H26" s="24">
        <f t="shared" si="67"/>
        <v>1.0847256097134981</v>
      </c>
      <c r="I26" s="29">
        <f t="shared" si="0"/>
        <v>1.0847256097134981</v>
      </c>
      <c r="J26" s="19">
        <f t="shared" si="22"/>
        <v>26847.036022005388</v>
      </c>
      <c r="K26" s="19">
        <f t="shared" si="23"/>
        <v>27883.239942316151</v>
      </c>
      <c r="L26" s="40">
        <f>SalesTrend!$D$14</f>
        <v>0.06</v>
      </c>
      <c r="M26" s="40">
        <f>SalesTrend!$D$34</f>
        <v>-0.1</v>
      </c>
      <c r="N26" s="16">
        <f t="shared" si="24"/>
        <v>26978.445521999998</v>
      </c>
      <c r="O26" s="16">
        <f t="shared" si="1"/>
        <v>29548.930091358103</v>
      </c>
      <c r="R26" s="16">
        <f t="shared" si="2"/>
        <v>26978.445521999998</v>
      </c>
      <c r="S26" s="16">
        <f t="shared" si="3"/>
        <v>29405</v>
      </c>
      <c r="T26" s="16">
        <f t="shared" si="25"/>
        <v>143.9300913581028</v>
      </c>
      <c r="U26" s="51"/>
      <c r="V26" s="51"/>
      <c r="W26" s="51"/>
      <c r="X26" s="51"/>
      <c r="Y26" s="51"/>
      <c r="Z26" s="51"/>
      <c r="AA26" s="56">
        <v>0.14000000000000001</v>
      </c>
      <c r="AB26" s="51"/>
      <c r="AC26" s="51"/>
      <c r="AD26" s="51"/>
      <c r="AE26" s="52"/>
      <c r="AF26" s="51">
        <f t="shared" si="26"/>
        <v>1</v>
      </c>
      <c r="AG26" s="51"/>
      <c r="AH26" s="56">
        <f t="shared" si="4"/>
        <v>0.14000000000000001</v>
      </c>
      <c r="AI26" s="56">
        <f t="shared" si="27"/>
        <v>0</v>
      </c>
      <c r="AJ26" s="56">
        <f t="shared" si="28"/>
        <v>0</v>
      </c>
      <c r="AK26" s="56">
        <f t="shared" si="29"/>
        <v>0</v>
      </c>
      <c r="AL26" s="56">
        <f t="shared" si="30"/>
        <v>-0.1</v>
      </c>
      <c r="AM26" s="56">
        <f t="shared" si="5"/>
        <v>0</v>
      </c>
      <c r="AN26" s="51"/>
      <c r="AO26" s="51">
        <f t="shared" si="31"/>
        <v>999999</v>
      </c>
      <c r="BB26" s="5">
        <f>Inputs!C26</f>
        <v>1805979</v>
      </c>
      <c r="BC26" s="19">
        <f t="shared" si="49"/>
        <v>28707</v>
      </c>
      <c r="BD26" s="82">
        <f t="shared" si="32"/>
        <v>0.17383160309449763</v>
      </c>
      <c r="BE26" s="23">
        <f>Inputs!F26</f>
        <v>1.0097292671120266</v>
      </c>
      <c r="BF26" s="19">
        <f t="shared" si="50"/>
        <v>28430.393111320045</v>
      </c>
      <c r="BG26" s="19">
        <f t="shared" si="51"/>
        <v>29121.66751797004</v>
      </c>
      <c r="BH26" s="82">
        <f t="shared" si="33"/>
        <v>0.17230445510441122</v>
      </c>
      <c r="BI26" s="29">
        <f t="shared" si="68"/>
        <v>1</v>
      </c>
      <c r="BJ26" s="29">
        <f t="shared" ref="BJ26" si="79">BJ14</f>
        <v>1.0182207657395119</v>
      </c>
      <c r="BK26" s="29">
        <f t="shared" si="68"/>
        <v>1.0175869495536261</v>
      </c>
      <c r="BL26" s="29">
        <f t="shared" si="34"/>
        <v>1.0175869495536261</v>
      </c>
      <c r="BM26" s="39">
        <f t="shared" si="6"/>
        <v>0.16932651817124245</v>
      </c>
      <c r="BN26" s="39">
        <f t="shared" si="35"/>
        <v>0.16941985150934177</v>
      </c>
      <c r="BO26" s="40">
        <f>AttrRateTrend!$D$14</f>
        <v>0</v>
      </c>
      <c r="BP26" s="40">
        <f>AttrRateTrend!$D$34</f>
        <v>0</v>
      </c>
      <c r="BQ26" s="39">
        <f t="shared" si="36"/>
        <v>0.16926099999999999</v>
      </c>
      <c r="BR26" s="39">
        <f t="shared" si="8"/>
        <v>0.17391353208221882</v>
      </c>
      <c r="BS26" s="39"/>
      <c r="BT26" s="39"/>
      <c r="BU26" s="39">
        <f t="shared" si="9"/>
        <v>0.16926099999999999</v>
      </c>
      <c r="BV26" s="39">
        <f t="shared" si="10"/>
        <v>0.17383160309449763</v>
      </c>
      <c r="BW26" s="39">
        <f t="shared" si="11"/>
        <v>8.1928987721191504E-5</v>
      </c>
      <c r="BX26" s="39">
        <f t="shared" si="70"/>
        <v>0.17559600580525839</v>
      </c>
      <c r="CB26" s="19">
        <f t="shared" si="37"/>
        <v>28707</v>
      </c>
      <c r="CC26" s="23">
        <f>Inputs!F26</f>
        <v>1.0097292671120266</v>
      </c>
      <c r="CD26" s="19">
        <f t="shared" si="12"/>
        <v>28430.393111320045</v>
      </c>
      <c r="CE26" s="29">
        <f t="shared" ref="CE26" si="80">CE14</f>
        <v>1.0182207657395119</v>
      </c>
      <c r="CF26" s="29">
        <f t="shared" si="71"/>
        <v>1.0181505781365485</v>
      </c>
      <c r="CG26" s="29">
        <f t="shared" si="71"/>
        <v>1.0198183309302309</v>
      </c>
      <c r="CH26" s="29">
        <f t="shared" si="39"/>
        <v>1.0181505781365485</v>
      </c>
      <c r="CI26" s="19">
        <f t="shared" si="40"/>
        <v>27923.564276076188</v>
      </c>
      <c r="CJ26" s="19">
        <f t="shared" si="13"/>
        <v>27995.163692172504</v>
      </c>
      <c r="CK26" s="40">
        <f>AttrTrend!$D$14</f>
        <v>0</v>
      </c>
      <c r="CL26" s="40">
        <f>AttrTrend!$D$34</f>
        <v>0</v>
      </c>
      <c r="CM26" s="19">
        <f t="shared" si="41"/>
        <v>27907.200000000001</v>
      </c>
      <c r="CN26" s="19">
        <f t="shared" si="14"/>
        <v>28690.176600641858</v>
      </c>
      <c r="CO26" s="39"/>
      <c r="CP26" s="39"/>
      <c r="CQ26" s="19">
        <f t="shared" si="15"/>
        <v>27907.200000000001</v>
      </c>
      <c r="CR26" s="19">
        <f t="shared" si="42"/>
        <v>28707</v>
      </c>
      <c r="CS26" s="19">
        <f t="shared" si="16"/>
        <v>-16.823399358141614</v>
      </c>
      <c r="CT26" s="2"/>
      <c r="CU26" s="2"/>
      <c r="CV26" s="2"/>
      <c r="CW26" s="2"/>
      <c r="CX26" s="2"/>
      <c r="CY26" s="2"/>
      <c r="CZ26" s="2"/>
      <c r="DA26" s="2"/>
      <c r="DB26" s="16">
        <f t="shared" si="43"/>
        <v>26847.036022005388</v>
      </c>
      <c r="DC26" s="16" t="e">
        <f t="shared" si="44"/>
        <v>#N/A</v>
      </c>
      <c r="DD26" s="16">
        <f t="shared" si="45"/>
        <v>1076.5282540707994</v>
      </c>
      <c r="DE26" s="16">
        <f t="shared" si="52"/>
        <v>26847.036022005388</v>
      </c>
      <c r="DF26" s="16">
        <f t="shared" si="53"/>
        <v>27883.239942316151</v>
      </c>
      <c r="DG26" s="16" t="e">
        <f t="shared" si="54"/>
        <v>#N/A</v>
      </c>
      <c r="DH26" s="16">
        <f t="shared" si="55"/>
        <v>111.92374985635252</v>
      </c>
      <c r="DI26" s="16">
        <f t="shared" si="56"/>
        <v>27883.239942316151</v>
      </c>
      <c r="DJ26" s="16">
        <f t="shared" si="57"/>
        <v>26978.445521999998</v>
      </c>
      <c r="DK26" s="16" t="e">
        <f t="shared" si="58"/>
        <v>#N/A</v>
      </c>
      <c r="DL26" s="16">
        <f t="shared" si="59"/>
        <v>928.75447800000256</v>
      </c>
      <c r="DM26" s="16">
        <f t="shared" si="60"/>
        <v>26978.445521999998</v>
      </c>
      <c r="DN26" s="16">
        <f t="shared" si="17"/>
        <v>27883.239942316151</v>
      </c>
      <c r="DO26" s="16" t="e">
        <f t="shared" si="46"/>
        <v>#N/A</v>
      </c>
      <c r="DP26" s="16">
        <f t="shared" si="18"/>
        <v>151.52005552336414</v>
      </c>
      <c r="DQ26" s="16">
        <f t="shared" si="19"/>
        <v>27883.239942316151</v>
      </c>
      <c r="DR26" s="101"/>
      <c r="DS26" s="16">
        <f t="shared" si="61"/>
        <v>27963.01863763759</v>
      </c>
      <c r="DT26" s="16">
        <f t="shared" si="62"/>
        <v>28034.759997839516</v>
      </c>
      <c r="DV26" s="16">
        <f t="shared" si="47"/>
        <v>1805979</v>
      </c>
      <c r="DW26" s="16">
        <f t="shared" si="63"/>
        <v>1805979</v>
      </c>
      <c r="DX26" s="16">
        <f t="shared" si="64"/>
        <v>1816380.4231633761</v>
      </c>
      <c r="DY26" s="16">
        <f t="shared" si="65"/>
        <v>1816469.549139776</v>
      </c>
      <c r="DZ26" s="16">
        <f t="shared" si="66"/>
        <v>1816650.720985201</v>
      </c>
      <c r="EA26" s="16">
        <f t="shared" si="48"/>
        <v>-10490.549139776034</v>
      </c>
    </row>
    <row r="27" spans="1:131" x14ac:dyDescent="0.2">
      <c r="A27" s="2">
        <v>37377</v>
      </c>
      <c r="B27" s="5">
        <f>Inputs!B27</f>
        <v>31251</v>
      </c>
      <c r="C27" s="5"/>
      <c r="D27" s="19">
        <f t="shared" si="20"/>
        <v>31251</v>
      </c>
      <c r="E27" s="20">
        <f>Inputs!E27</f>
        <v>1.0340843814542966</v>
      </c>
      <c r="F27" s="19">
        <f t="shared" si="21"/>
        <v>30220.938020599242</v>
      </c>
      <c r="G27" s="24">
        <f t="shared" ref="G27" si="81">G15</f>
        <v>1.1200000000000001</v>
      </c>
      <c r="H27" s="24">
        <f t="shared" si="67"/>
        <v>1.1220326870554826</v>
      </c>
      <c r="I27" s="29">
        <f t="shared" si="0"/>
        <v>1.1220326870554826</v>
      </c>
      <c r="J27" s="19">
        <f t="shared" si="22"/>
        <v>26934.097704325497</v>
      </c>
      <c r="K27" s="19">
        <f t="shared" si="23"/>
        <v>26983.391947863242</v>
      </c>
      <c r="L27" s="40">
        <f>SalesTrend!$D$15</f>
        <v>0.06</v>
      </c>
      <c r="M27" s="40">
        <f>SalesTrend!$D$35</f>
        <v>0</v>
      </c>
      <c r="N27" s="16">
        <f t="shared" si="24"/>
        <v>27113.337749609997</v>
      </c>
      <c r="O27" s="16">
        <f t="shared" si="1"/>
        <v>31458.968008309646</v>
      </c>
      <c r="R27" s="16">
        <f t="shared" si="2"/>
        <v>27113.337749609997</v>
      </c>
      <c r="S27" s="16">
        <f t="shared" si="3"/>
        <v>31251</v>
      </c>
      <c r="T27" s="16">
        <f t="shared" si="25"/>
        <v>207.96800830964639</v>
      </c>
      <c r="U27" s="51"/>
      <c r="V27" s="51"/>
      <c r="W27" s="51"/>
      <c r="X27" s="51"/>
      <c r="Y27" s="51"/>
      <c r="Z27" s="51"/>
      <c r="AA27" s="56"/>
      <c r="AB27" s="51"/>
      <c r="AC27" s="51"/>
      <c r="AD27" s="51"/>
      <c r="AE27" s="52"/>
      <c r="AF27" s="51">
        <f t="shared" si="26"/>
        <v>0</v>
      </c>
      <c r="AG27" s="51"/>
      <c r="AH27" s="56">
        <f t="shared" si="4"/>
        <v>0</v>
      </c>
      <c r="AI27" s="56">
        <f t="shared" si="27"/>
        <v>0</v>
      </c>
      <c r="AJ27" s="56">
        <f t="shared" si="28"/>
        <v>0</v>
      </c>
      <c r="AK27" s="56">
        <f t="shared" si="29"/>
        <v>0</v>
      </c>
      <c r="AL27" s="56">
        <f t="shared" si="30"/>
        <v>0</v>
      </c>
      <c r="AM27" s="56">
        <f t="shared" si="5"/>
        <v>0</v>
      </c>
      <c r="AN27" s="51"/>
      <c r="AO27" s="51">
        <f t="shared" si="31"/>
        <v>0</v>
      </c>
      <c r="BB27" s="5">
        <f>Inputs!C27</f>
        <v>1807821</v>
      </c>
      <c r="BC27" s="19">
        <f t="shared" si="49"/>
        <v>29409</v>
      </c>
      <c r="BD27" s="82">
        <f t="shared" si="32"/>
        <v>0.17703067743173387</v>
      </c>
      <c r="BE27" s="23">
        <f>Inputs!F27</f>
        <v>1.0340843814542966</v>
      </c>
      <c r="BF27" s="19">
        <f t="shared" si="50"/>
        <v>28439.652051064062</v>
      </c>
      <c r="BG27" s="19">
        <f t="shared" si="51"/>
        <v>30220.938020599242</v>
      </c>
      <c r="BH27" s="82">
        <f t="shared" si="33"/>
        <v>0.17172798763871441</v>
      </c>
      <c r="BI27" s="29">
        <f t="shared" si="68"/>
        <v>1</v>
      </c>
      <c r="BJ27" s="29">
        <f t="shared" ref="BJ27" si="82">BJ15</f>
        <v>1.0153534458706819</v>
      </c>
      <c r="BK27" s="29">
        <f t="shared" si="68"/>
        <v>1.0147621435904024</v>
      </c>
      <c r="BL27" s="29">
        <f t="shared" si="34"/>
        <v>1.0147621435904024</v>
      </c>
      <c r="BM27" s="39">
        <f t="shared" si="6"/>
        <v>0.16922979313271519</v>
      </c>
      <c r="BN27" s="39">
        <f t="shared" si="35"/>
        <v>0.16906874276545403</v>
      </c>
      <c r="BO27" s="40">
        <f>AttrRateTrend!$D$15</f>
        <v>0</v>
      </c>
      <c r="BP27" s="40">
        <f>AttrRateTrend!$D$35</f>
        <v>0</v>
      </c>
      <c r="BQ27" s="39">
        <f t="shared" si="36"/>
        <v>0.16926099999999999</v>
      </c>
      <c r="BR27" s="39">
        <f t="shared" si="8"/>
        <v>0.17761397679208188</v>
      </c>
      <c r="BS27" s="39"/>
      <c r="BT27" s="39"/>
      <c r="BU27" s="39">
        <f t="shared" si="9"/>
        <v>0.16926099999999999</v>
      </c>
      <c r="BV27" s="39">
        <f t="shared" si="10"/>
        <v>0.17703067743173387</v>
      </c>
      <c r="BW27" s="39">
        <f t="shared" si="11"/>
        <v>5.8329936034801078E-4</v>
      </c>
      <c r="BX27" s="39">
        <f t="shared" si="70"/>
        <v>0.17483141211120318</v>
      </c>
      <c r="CB27" s="19">
        <f t="shared" si="37"/>
        <v>29409</v>
      </c>
      <c r="CC27" s="23">
        <f>Inputs!F27</f>
        <v>1.0340843814542966</v>
      </c>
      <c r="CD27" s="19">
        <f t="shared" si="12"/>
        <v>28439.652051064062</v>
      </c>
      <c r="CE27" s="29">
        <f t="shared" ref="CE27" si="83">CE15</f>
        <v>1.0153534458706819</v>
      </c>
      <c r="CF27" s="29">
        <f t="shared" si="71"/>
        <v>1.0211846089916554</v>
      </c>
      <c r="CG27" s="29">
        <f t="shared" si="71"/>
        <v>1.0198824623701856</v>
      </c>
      <c r="CH27" s="29">
        <f t="shared" si="39"/>
        <v>1.0211846089916554</v>
      </c>
      <c r="CI27" s="19">
        <f t="shared" si="40"/>
        <v>27849.667729663615</v>
      </c>
      <c r="CJ27" s="19">
        <f t="shared" si="13"/>
        <v>27860.556790091174</v>
      </c>
      <c r="CK27" s="40">
        <f>AttrTrend!$D$15</f>
        <v>0</v>
      </c>
      <c r="CL27" s="40">
        <f>AttrTrend!$D$35</f>
        <v>0</v>
      </c>
      <c r="CM27" s="19">
        <f t="shared" si="41"/>
        <v>27907.200000000001</v>
      </c>
      <c r="CN27" s="19">
        <f t="shared" si="14"/>
        <v>29469.753562834096</v>
      </c>
      <c r="CO27" s="39"/>
      <c r="CP27" s="39"/>
      <c r="CQ27" s="19">
        <f t="shared" si="15"/>
        <v>27907.200000000001</v>
      </c>
      <c r="CR27" s="19">
        <f t="shared" si="42"/>
        <v>29409</v>
      </c>
      <c r="CS27" s="19">
        <f t="shared" si="16"/>
        <v>60.753562834095646</v>
      </c>
      <c r="CT27" s="2"/>
      <c r="CU27" s="2"/>
      <c r="CV27" s="2"/>
      <c r="CW27" s="2"/>
      <c r="CX27" s="2"/>
      <c r="CY27" s="2"/>
      <c r="CZ27" s="2"/>
      <c r="DA27" s="2"/>
      <c r="DB27" s="16">
        <f t="shared" si="43"/>
        <v>26934.097704325497</v>
      </c>
      <c r="DC27" s="16" t="e">
        <f t="shared" si="44"/>
        <v>#N/A</v>
      </c>
      <c r="DD27" s="16">
        <f t="shared" si="45"/>
        <v>915.57002533811828</v>
      </c>
      <c r="DE27" s="16">
        <f t="shared" si="52"/>
        <v>26934.097704325497</v>
      </c>
      <c r="DF27" s="16">
        <f t="shared" si="53"/>
        <v>26983.391947863242</v>
      </c>
      <c r="DG27" s="16" t="e">
        <f t="shared" si="54"/>
        <v>#N/A</v>
      </c>
      <c r="DH27" s="16">
        <f t="shared" si="55"/>
        <v>877.16484222793224</v>
      </c>
      <c r="DI27" s="16">
        <f t="shared" si="56"/>
        <v>26983.391947863242</v>
      </c>
      <c r="DJ27" s="16">
        <f t="shared" si="57"/>
        <v>27113.337749609997</v>
      </c>
      <c r="DK27" s="16" t="e">
        <f t="shared" si="58"/>
        <v>#N/A</v>
      </c>
      <c r="DL27" s="16">
        <f t="shared" si="59"/>
        <v>793.86225039000419</v>
      </c>
      <c r="DM27" s="16">
        <f t="shared" si="60"/>
        <v>27113.337749609997</v>
      </c>
      <c r="DN27" s="16">
        <f t="shared" si="17"/>
        <v>26983.391947863242</v>
      </c>
      <c r="DO27" s="16" t="e">
        <f t="shared" si="46"/>
        <v>#N/A</v>
      </c>
      <c r="DP27" s="16">
        <f t="shared" si="18"/>
        <v>1046.1289053541332</v>
      </c>
      <c r="DQ27" s="16">
        <f t="shared" si="19"/>
        <v>26983.391947863242</v>
      </c>
      <c r="DR27" s="101"/>
      <c r="DS27" s="16">
        <f t="shared" si="61"/>
        <v>28113.087846930895</v>
      </c>
      <c r="DT27" s="16">
        <f t="shared" si="62"/>
        <v>28029.520853217375</v>
      </c>
      <c r="DV27" s="16">
        <f t="shared" si="47"/>
        <v>1807821</v>
      </c>
      <c r="DW27" s="16">
        <f t="shared" si="63"/>
        <v>1807821</v>
      </c>
      <c r="DX27" s="16">
        <f t="shared" si="64"/>
        <v>1815464.853138038</v>
      </c>
      <c r="DY27" s="16">
        <f t="shared" si="65"/>
        <v>1815592.3842975481</v>
      </c>
      <c r="DZ27" s="16">
        <f t="shared" si="66"/>
        <v>1815856.858734811</v>
      </c>
      <c r="EA27" s="16">
        <f t="shared" si="48"/>
        <v>-7771.3842975480948</v>
      </c>
    </row>
    <row r="28" spans="1:131" x14ac:dyDescent="0.2">
      <c r="A28" s="2">
        <v>37408</v>
      </c>
      <c r="B28" s="5">
        <f>Inputs!B28</f>
        <v>30893</v>
      </c>
      <c r="C28" s="5"/>
      <c r="D28" s="19">
        <f t="shared" si="20"/>
        <v>30893</v>
      </c>
      <c r="E28" s="20">
        <f>Inputs!E28</f>
        <v>0.97954012736741258</v>
      </c>
      <c r="F28" s="19">
        <f t="shared" si="21"/>
        <v>31538.268966098662</v>
      </c>
      <c r="G28" s="24">
        <f t="shared" ref="G28" si="84">G16</f>
        <v>1.1599999999999999</v>
      </c>
      <c r="H28" s="24">
        <f t="shared" si="67"/>
        <v>1.1608163743860633</v>
      </c>
      <c r="I28" s="29">
        <f t="shared" si="0"/>
        <v>1.1608163743860633</v>
      </c>
      <c r="J28" s="19">
        <f t="shared" si="22"/>
        <v>27169.042117258839</v>
      </c>
      <c r="K28" s="19">
        <f t="shared" si="23"/>
        <v>27171.79318198725</v>
      </c>
      <c r="L28" s="40">
        <f>SalesTrend!$D$16</f>
        <v>0.06</v>
      </c>
      <c r="M28" s="40">
        <f>SalesTrend!$D$36</f>
        <v>0</v>
      </c>
      <c r="N28" s="16">
        <f t="shared" si="24"/>
        <v>27248.904438358044</v>
      </c>
      <c r="O28" s="16">
        <f t="shared" si="1"/>
        <v>30983.808747510106</v>
      </c>
      <c r="R28" s="16">
        <f t="shared" si="2"/>
        <v>27248.904438358044</v>
      </c>
      <c r="S28" s="16">
        <f t="shared" si="3"/>
        <v>30893</v>
      </c>
      <c r="T28" s="16">
        <f t="shared" si="25"/>
        <v>90.808747510105604</v>
      </c>
      <c r="U28" s="51"/>
      <c r="V28" s="51"/>
      <c r="W28" s="51"/>
      <c r="X28" s="51"/>
      <c r="Y28" s="51"/>
      <c r="Z28" s="51"/>
      <c r="AA28" s="56"/>
      <c r="AB28" s="51"/>
      <c r="AC28" s="51"/>
      <c r="AD28" s="51"/>
      <c r="AE28" s="52"/>
      <c r="AF28" s="51">
        <f t="shared" si="26"/>
        <v>0</v>
      </c>
      <c r="AG28" s="51"/>
      <c r="AH28" s="56">
        <f t="shared" si="4"/>
        <v>0</v>
      </c>
      <c r="AI28" s="56">
        <f t="shared" si="27"/>
        <v>0</v>
      </c>
      <c r="AJ28" s="56">
        <f t="shared" si="28"/>
        <v>0</v>
      </c>
      <c r="AK28" s="56">
        <f t="shared" si="29"/>
        <v>0</v>
      </c>
      <c r="AL28" s="56">
        <f t="shared" si="30"/>
        <v>0</v>
      </c>
      <c r="AM28" s="56">
        <f t="shared" si="5"/>
        <v>0</v>
      </c>
      <c r="AN28" s="51"/>
      <c r="AO28" s="51">
        <f t="shared" si="31"/>
        <v>0</v>
      </c>
      <c r="BB28" s="5">
        <f>Inputs!C28</f>
        <v>1812918</v>
      </c>
      <c r="BC28" s="19">
        <f t="shared" si="49"/>
        <v>25796</v>
      </c>
      <c r="BD28" s="82">
        <f t="shared" si="32"/>
        <v>0.15530566998749235</v>
      </c>
      <c r="BE28" s="23">
        <f>Inputs!F28</f>
        <v>0.97954012736741258</v>
      </c>
      <c r="BF28" s="19">
        <f t="shared" si="50"/>
        <v>26334.806792784162</v>
      </c>
      <c r="BG28" s="19">
        <f t="shared" si="51"/>
        <v>31538.268966098662</v>
      </c>
      <c r="BH28" s="82">
        <f t="shared" si="33"/>
        <v>0.15824219943661261</v>
      </c>
      <c r="BI28" s="29">
        <f t="shared" si="68"/>
        <v>1</v>
      </c>
      <c r="BJ28" s="29">
        <f t="shared" ref="BJ28" si="85">BJ16</f>
        <v>0.93698194478176766</v>
      </c>
      <c r="BK28" s="29">
        <f t="shared" si="68"/>
        <v>0.93828803629793345</v>
      </c>
      <c r="BL28" s="29">
        <f t="shared" si="34"/>
        <v>0.93828803629793345</v>
      </c>
      <c r="BM28" s="39">
        <f t="shared" si="6"/>
        <v>0.16864991699240439</v>
      </c>
      <c r="BN28" s="39">
        <f t="shared" si="35"/>
        <v>0.16990856269661614</v>
      </c>
      <c r="BO28" s="40">
        <f>AttrRateTrend!$D$16</f>
        <v>0</v>
      </c>
      <c r="BP28" s="40">
        <f>AttrRateTrend!$D$36</f>
        <v>0</v>
      </c>
      <c r="BQ28" s="39">
        <f t="shared" si="36"/>
        <v>0.16926099999999999</v>
      </c>
      <c r="BR28" s="39">
        <f t="shared" si="8"/>
        <v>0.15556622495071298</v>
      </c>
      <c r="BS28" s="39"/>
      <c r="BT28" s="39"/>
      <c r="BU28" s="39">
        <f t="shared" si="9"/>
        <v>0.16926099999999999</v>
      </c>
      <c r="BV28" s="39">
        <f t="shared" si="10"/>
        <v>0.15530566998749235</v>
      </c>
      <c r="BW28" s="39">
        <f t="shared" si="11"/>
        <v>2.6055496322063831E-4</v>
      </c>
      <c r="BX28" s="39">
        <f t="shared" si="70"/>
        <v>0.173722433866563</v>
      </c>
      <c r="CB28" s="19">
        <f t="shared" si="37"/>
        <v>25796</v>
      </c>
      <c r="CC28" s="23">
        <f>Inputs!F28</f>
        <v>0.97954012736741258</v>
      </c>
      <c r="CD28" s="19">
        <f t="shared" si="12"/>
        <v>26334.806792784162</v>
      </c>
      <c r="CE28" s="29">
        <f t="shared" ref="CE28" si="86">CE16</f>
        <v>0.93698194478176766</v>
      </c>
      <c r="CF28" s="29">
        <f t="shared" si="71"/>
        <v>0.94700775525644054</v>
      </c>
      <c r="CG28" s="29">
        <f t="shared" si="71"/>
        <v>0.94800834264764722</v>
      </c>
      <c r="CH28" s="29">
        <f t="shared" si="39"/>
        <v>0.94700775525644054</v>
      </c>
      <c r="CI28" s="19">
        <f t="shared" si="40"/>
        <v>27808.438364533722</v>
      </c>
      <c r="CJ28" s="19">
        <f t="shared" si="13"/>
        <v>27960.582684030556</v>
      </c>
      <c r="CK28" s="40">
        <f>AttrTrend!$D$16</f>
        <v>0</v>
      </c>
      <c r="CL28" s="40">
        <f>AttrTrend!$D$36</f>
        <v>0</v>
      </c>
      <c r="CM28" s="19">
        <f t="shared" si="41"/>
        <v>27907.200000000001</v>
      </c>
      <c r="CN28" s="19">
        <f t="shared" si="14"/>
        <v>25887.614463030666</v>
      </c>
      <c r="CO28" s="39"/>
      <c r="CP28" s="39"/>
      <c r="CQ28" s="19">
        <f t="shared" si="15"/>
        <v>27907.200000000001</v>
      </c>
      <c r="CR28" s="19">
        <f t="shared" si="42"/>
        <v>25796</v>
      </c>
      <c r="CS28" s="19">
        <f t="shared" si="16"/>
        <v>91.614463030666229</v>
      </c>
      <c r="CT28" s="2"/>
      <c r="CU28" s="2"/>
      <c r="CV28" s="2"/>
      <c r="CW28" s="2"/>
      <c r="CX28" s="2"/>
      <c r="CY28" s="2"/>
      <c r="CZ28" s="2"/>
      <c r="DA28" s="2"/>
      <c r="DB28" s="16">
        <f t="shared" si="43"/>
        <v>27169.042117258839</v>
      </c>
      <c r="DC28" s="16" t="e">
        <f t="shared" si="44"/>
        <v>#N/A</v>
      </c>
      <c r="DD28" s="16">
        <f t="shared" si="45"/>
        <v>639.39624727488263</v>
      </c>
      <c r="DE28" s="16">
        <f t="shared" si="52"/>
        <v>27169.042117258839</v>
      </c>
      <c r="DF28" s="16">
        <f t="shared" si="53"/>
        <v>27171.79318198725</v>
      </c>
      <c r="DG28" s="16" t="e">
        <f t="shared" si="54"/>
        <v>#N/A</v>
      </c>
      <c r="DH28" s="16">
        <f t="shared" si="55"/>
        <v>788.78950204330613</v>
      </c>
      <c r="DI28" s="16">
        <f t="shared" si="56"/>
        <v>27171.79318198725</v>
      </c>
      <c r="DJ28" s="16">
        <f t="shared" si="57"/>
        <v>27248.904438358044</v>
      </c>
      <c r="DK28" s="16" t="e">
        <f t="shared" si="58"/>
        <v>#N/A</v>
      </c>
      <c r="DL28" s="16">
        <f t="shared" si="59"/>
        <v>658.29556164195674</v>
      </c>
      <c r="DM28" s="16">
        <f t="shared" si="60"/>
        <v>27248.904438358044</v>
      </c>
      <c r="DN28" s="16">
        <f t="shared" si="17"/>
        <v>27171.79318198725</v>
      </c>
      <c r="DO28" s="16" t="e">
        <f t="shared" si="46"/>
        <v>#N/A</v>
      </c>
      <c r="DP28" s="16">
        <f t="shared" si="18"/>
        <v>1085.515070272384</v>
      </c>
      <c r="DQ28" s="16">
        <f t="shared" si="19"/>
        <v>27171.79318198725</v>
      </c>
      <c r="DR28" s="101"/>
      <c r="DS28" s="16">
        <f t="shared" si="61"/>
        <v>28012.456075083635</v>
      </c>
      <c r="DT28" s="16">
        <f t="shared" si="62"/>
        <v>28257.308252259634</v>
      </c>
      <c r="DV28" s="16">
        <f t="shared" si="47"/>
        <v>1812918</v>
      </c>
      <c r="DW28" s="16">
        <f t="shared" si="63"/>
        <v>1812918</v>
      </c>
      <c r="DX28" s="16">
        <f t="shared" si="64"/>
        <v>1814825.456890763</v>
      </c>
      <c r="DY28" s="16">
        <f t="shared" si="65"/>
        <v>1814803.5947955048</v>
      </c>
      <c r="DZ28" s="16">
        <f t="shared" si="66"/>
        <v>1815198.563173169</v>
      </c>
      <c r="EA28" s="16">
        <f t="shared" si="48"/>
        <v>-1885.5947955048177</v>
      </c>
    </row>
    <row r="29" spans="1:131" x14ac:dyDescent="0.2">
      <c r="A29" s="2">
        <v>37438</v>
      </c>
      <c r="B29" s="5">
        <f>Inputs!B29</f>
        <v>31243</v>
      </c>
      <c r="C29" s="5"/>
      <c r="D29" s="19">
        <f t="shared" si="20"/>
        <v>31243</v>
      </c>
      <c r="E29" s="20">
        <f>Inputs!E29</f>
        <v>0.98497929473316348</v>
      </c>
      <c r="F29" s="19">
        <f t="shared" si="21"/>
        <v>31719.448486949066</v>
      </c>
      <c r="G29" s="24">
        <f t="shared" ref="G29" si="87">G17</f>
        <v>1.1599999999999999</v>
      </c>
      <c r="H29" s="24">
        <f t="shared" si="67"/>
        <v>1.1571272105409649</v>
      </c>
      <c r="I29" s="29">
        <f t="shared" si="0"/>
        <v>1.1571272105409649</v>
      </c>
      <c r="J29" s="19">
        <f t="shared" si="22"/>
        <v>27412.239724377414</v>
      </c>
      <c r="K29" s="19">
        <f t="shared" si="23"/>
        <v>27348.653085765578</v>
      </c>
      <c r="L29" s="40">
        <f>SalesTrend!$D$17</f>
        <v>0.06</v>
      </c>
      <c r="M29" s="40">
        <f>SalesTrend!$D$37</f>
        <v>0</v>
      </c>
      <c r="N29" s="16">
        <f t="shared" si="24"/>
        <v>27385.148960549832</v>
      </c>
      <c r="O29" s="16">
        <f t="shared" si="1"/>
        <v>31212.12340097798</v>
      </c>
      <c r="R29" s="16">
        <f t="shared" si="2"/>
        <v>27385.148960549832</v>
      </c>
      <c r="S29" s="16">
        <f t="shared" si="3"/>
        <v>31243</v>
      </c>
      <c r="T29" s="16">
        <f t="shared" si="25"/>
        <v>-30.876599022019946</v>
      </c>
      <c r="U29" s="51"/>
      <c r="V29" s="51"/>
      <c r="W29" s="51"/>
      <c r="X29" s="51"/>
      <c r="Y29" s="51"/>
      <c r="Z29" s="51"/>
      <c r="AA29" s="56"/>
      <c r="AB29" s="51"/>
      <c r="AC29" s="51"/>
      <c r="AD29" s="51"/>
      <c r="AE29" s="52"/>
      <c r="AF29" s="51">
        <f t="shared" si="26"/>
        <v>0</v>
      </c>
      <c r="AG29" s="51"/>
      <c r="AH29" s="56">
        <f t="shared" si="4"/>
        <v>0</v>
      </c>
      <c r="AI29" s="56">
        <f t="shared" si="27"/>
        <v>0</v>
      </c>
      <c r="AJ29" s="56">
        <f t="shared" si="28"/>
        <v>0</v>
      </c>
      <c r="AK29" s="56">
        <f t="shared" si="29"/>
        <v>0</v>
      </c>
      <c r="AL29" s="56">
        <f t="shared" si="30"/>
        <v>0</v>
      </c>
      <c r="AM29" s="56">
        <f t="shared" si="5"/>
        <v>0</v>
      </c>
      <c r="AN29" s="51"/>
      <c r="AO29" s="51">
        <f t="shared" si="31"/>
        <v>0</v>
      </c>
      <c r="BB29" s="5">
        <f>Inputs!C29</f>
        <v>1818330</v>
      </c>
      <c r="BC29" s="19">
        <f t="shared" si="49"/>
        <v>25831</v>
      </c>
      <c r="BD29" s="82">
        <f t="shared" si="32"/>
        <v>0.15495686810879555</v>
      </c>
      <c r="BE29" s="23">
        <f>Inputs!F29</f>
        <v>0.98497929473316348</v>
      </c>
      <c r="BF29" s="19">
        <f t="shared" si="50"/>
        <v>26224.916745075097</v>
      </c>
      <c r="BG29" s="19">
        <f t="shared" si="51"/>
        <v>31719.448486949066</v>
      </c>
      <c r="BH29" s="82">
        <f t="shared" si="33"/>
        <v>0.1570954229013013</v>
      </c>
      <c r="BI29" s="29">
        <f t="shared" si="68"/>
        <v>1</v>
      </c>
      <c r="BJ29" s="29">
        <f t="shared" ref="BJ29" si="88">BJ17</f>
        <v>0.9145269668889856</v>
      </c>
      <c r="BK29" s="29">
        <f t="shared" si="68"/>
        <v>0.91416409485908934</v>
      </c>
      <c r="BL29" s="29">
        <f t="shared" si="34"/>
        <v>0.91416409485908934</v>
      </c>
      <c r="BM29" s="39">
        <f t="shared" si="6"/>
        <v>0.17184597796472878</v>
      </c>
      <c r="BN29" s="39">
        <f t="shared" si="35"/>
        <v>0.17073051595753838</v>
      </c>
      <c r="BO29" s="40">
        <f>AttrRateTrend!$D$17</f>
        <v>0</v>
      </c>
      <c r="BP29" s="40">
        <f>AttrRateTrend!$D$37</f>
        <v>1.4999999999999999E-2</v>
      </c>
      <c r="BQ29" s="39">
        <f t="shared" si="36"/>
        <v>0.17179991499999997</v>
      </c>
      <c r="BR29" s="39">
        <f t="shared" si="8"/>
        <v>0.15469426225518118</v>
      </c>
      <c r="BS29" s="39"/>
      <c r="BT29" s="39"/>
      <c r="BU29" s="39">
        <f t="shared" si="9"/>
        <v>0.17179991499999997</v>
      </c>
      <c r="BV29" s="39">
        <f t="shared" si="10"/>
        <v>0.15495686810879555</v>
      </c>
      <c r="BW29" s="39">
        <f t="shared" si="11"/>
        <v>-2.6260585361437272E-4</v>
      </c>
      <c r="BX29" s="39">
        <f t="shared" si="70"/>
        <v>0.17276083371109099</v>
      </c>
      <c r="CB29" s="19">
        <f t="shared" si="37"/>
        <v>25831</v>
      </c>
      <c r="CC29" s="23">
        <f>Inputs!F29</f>
        <v>0.98497929473316348</v>
      </c>
      <c r="CD29" s="19">
        <f t="shared" si="12"/>
        <v>26224.916745075097</v>
      </c>
      <c r="CE29" s="29">
        <f t="shared" ref="CE29" si="89">CE17</f>
        <v>0.9145269668889856</v>
      </c>
      <c r="CF29" s="29">
        <f t="shared" si="71"/>
        <v>0.92918259040413531</v>
      </c>
      <c r="CG29" s="29">
        <f t="shared" si="71"/>
        <v>0.92674365295329264</v>
      </c>
      <c r="CH29" s="29">
        <f t="shared" si="39"/>
        <v>0.92918259040413531</v>
      </c>
      <c r="CI29" s="19">
        <f t="shared" si="40"/>
        <v>28223.641957894331</v>
      </c>
      <c r="CJ29" s="19">
        <f t="shared" si="13"/>
        <v>28063.780742467188</v>
      </c>
      <c r="CK29" s="40">
        <f>AttrTrend!$D$17</f>
        <v>0</v>
      </c>
      <c r="CL29" s="40">
        <f>AttrTrend!$D$37</f>
        <v>0.01</v>
      </c>
      <c r="CM29" s="19">
        <f t="shared" si="41"/>
        <v>28186.272000000001</v>
      </c>
      <c r="CN29" s="19">
        <f t="shared" si="14"/>
        <v>25796.79805739427</v>
      </c>
      <c r="CO29" s="39"/>
      <c r="CP29" s="39"/>
      <c r="CQ29" s="19">
        <f t="shared" si="15"/>
        <v>28186.272000000001</v>
      </c>
      <c r="CR29" s="19">
        <f t="shared" si="42"/>
        <v>25831</v>
      </c>
      <c r="CS29" s="19">
        <f t="shared" si="16"/>
        <v>-34.201942605730437</v>
      </c>
      <c r="CT29" s="2"/>
      <c r="CU29" s="2"/>
      <c r="CV29" s="2"/>
      <c r="CW29" s="2"/>
      <c r="CX29" s="2"/>
      <c r="CY29" s="2"/>
      <c r="CZ29" s="2"/>
      <c r="DA29" s="2"/>
      <c r="DB29" s="16">
        <f t="shared" si="43"/>
        <v>27412.239724377414</v>
      </c>
      <c r="DC29" s="16" t="e">
        <f t="shared" si="44"/>
        <v>#N/A</v>
      </c>
      <c r="DD29" s="16">
        <f t="shared" si="45"/>
        <v>811.40223351691748</v>
      </c>
      <c r="DE29" s="16">
        <f t="shared" si="52"/>
        <v>27412.239724377414</v>
      </c>
      <c r="DF29" s="16">
        <f t="shared" si="53"/>
        <v>27348.653085765578</v>
      </c>
      <c r="DG29" s="16" t="e">
        <f t="shared" si="54"/>
        <v>#N/A</v>
      </c>
      <c r="DH29" s="16">
        <f t="shared" si="55"/>
        <v>715.12765670161025</v>
      </c>
      <c r="DI29" s="16">
        <f t="shared" si="56"/>
        <v>27348.653085765578</v>
      </c>
      <c r="DJ29" s="16">
        <f t="shared" si="57"/>
        <v>27385.148960549832</v>
      </c>
      <c r="DK29" s="16" t="e">
        <f t="shared" si="58"/>
        <v>#N/A</v>
      </c>
      <c r="DL29" s="16">
        <f t="shared" si="59"/>
        <v>801.12303945016902</v>
      </c>
      <c r="DM29" s="16">
        <f t="shared" si="60"/>
        <v>27385.148960549832</v>
      </c>
      <c r="DN29" s="16">
        <f t="shared" si="17"/>
        <v>27348.653085765578</v>
      </c>
      <c r="DO29" s="16" t="e">
        <f t="shared" si="46"/>
        <v>#N/A</v>
      </c>
      <c r="DP29" s="16">
        <f t="shared" si="18"/>
        <v>1137.1870705726578</v>
      </c>
      <c r="DQ29" s="16">
        <f t="shared" si="19"/>
        <v>27348.653085765578</v>
      </c>
      <c r="DR29" s="101"/>
      <c r="DS29" s="16">
        <f t="shared" si="61"/>
        <v>28646.380834764361</v>
      </c>
      <c r="DT29" s="16">
        <f t="shared" si="62"/>
        <v>28485.840156338236</v>
      </c>
      <c r="DV29" s="16">
        <f t="shared" si="47"/>
        <v>1818330</v>
      </c>
      <c r="DW29" s="16">
        <f t="shared" si="63"/>
        <v>1818330</v>
      </c>
      <c r="DX29" s="16">
        <f t="shared" si="64"/>
        <v>1814014.054657246</v>
      </c>
      <c r="DY29" s="16">
        <f t="shared" si="65"/>
        <v>1814088.4671388033</v>
      </c>
      <c r="DZ29" s="16">
        <f t="shared" si="66"/>
        <v>1814397.4401337188</v>
      </c>
      <c r="EA29" s="16">
        <f t="shared" si="48"/>
        <v>4241.5328611966688</v>
      </c>
    </row>
    <row r="30" spans="1:131" x14ac:dyDescent="0.2">
      <c r="A30" s="2">
        <v>37469</v>
      </c>
      <c r="B30" s="5">
        <f>Inputs!B30</f>
        <v>32407</v>
      </c>
      <c r="C30" s="5"/>
      <c r="D30" s="19">
        <f t="shared" si="20"/>
        <v>32407</v>
      </c>
      <c r="E30" s="20">
        <f>Inputs!E30</f>
        <v>1.0380246921046266</v>
      </c>
      <c r="F30" s="19">
        <f t="shared" si="21"/>
        <v>31219.873907135894</v>
      </c>
      <c r="G30" s="24">
        <f t="shared" ref="G30" si="90">G18</f>
        <v>1.1399999999999999</v>
      </c>
      <c r="H30" s="24">
        <f t="shared" si="67"/>
        <v>1.1367282212946797</v>
      </c>
      <c r="I30" s="29">
        <f t="shared" si="0"/>
        <v>1.1367282212946797</v>
      </c>
      <c r="J30" s="19">
        <f t="shared" si="22"/>
        <v>27464.677415660477</v>
      </c>
      <c r="K30" s="19">
        <f t="shared" si="23"/>
        <v>27514.120646462001</v>
      </c>
      <c r="L30" s="40">
        <f>SalesTrend!$D$18</f>
        <v>0.06</v>
      </c>
      <c r="M30" s="40">
        <f>SalesTrend!$D$38</f>
        <v>0</v>
      </c>
      <c r="N30" s="16">
        <f t="shared" si="24"/>
        <v>27522.074705352577</v>
      </c>
      <c r="O30" s="16">
        <f t="shared" si="1"/>
        <v>32474.726044580857</v>
      </c>
      <c r="R30" s="16">
        <f t="shared" si="2"/>
        <v>27522.074705352577</v>
      </c>
      <c r="S30" s="16">
        <f t="shared" si="3"/>
        <v>32407</v>
      </c>
      <c r="T30" s="16">
        <f t="shared" si="25"/>
        <v>67.726044580856978</v>
      </c>
      <c r="U30" s="51"/>
      <c r="V30" s="51"/>
      <c r="W30" s="51"/>
      <c r="X30" s="51"/>
      <c r="Y30" s="51"/>
      <c r="Z30" s="51"/>
      <c r="AA30" s="56"/>
      <c r="AB30" s="51"/>
      <c r="AC30" s="51"/>
      <c r="AD30" s="51"/>
      <c r="AE30" s="52"/>
      <c r="AF30" s="51">
        <f t="shared" si="26"/>
        <v>0</v>
      </c>
      <c r="AG30" s="51"/>
      <c r="AH30" s="56">
        <f t="shared" si="4"/>
        <v>0</v>
      </c>
      <c r="AI30" s="56">
        <f t="shared" si="27"/>
        <v>0</v>
      </c>
      <c r="AJ30" s="56">
        <f t="shared" si="28"/>
        <v>0</v>
      </c>
      <c r="AK30" s="56">
        <f t="shared" si="29"/>
        <v>0</v>
      </c>
      <c r="AL30" s="56">
        <f t="shared" si="30"/>
        <v>0</v>
      </c>
      <c r="AM30" s="56">
        <f t="shared" si="5"/>
        <v>0</v>
      </c>
      <c r="AN30" s="51"/>
      <c r="AO30" s="51">
        <f t="shared" si="31"/>
        <v>0</v>
      </c>
      <c r="BB30" s="5">
        <f>Inputs!C30</f>
        <v>1823076</v>
      </c>
      <c r="BC30" s="19">
        <f t="shared" si="49"/>
        <v>27661</v>
      </c>
      <c r="BD30" s="82">
        <f t="shared" si="32"/>
        <v>0.16491286643494643</v>
      </c>
      <c r="BE30" s="23">
        <f>Inputs!F30</f>
        <v>1.0380246921046266</v>
      </c>
      <c r="BF30" s="19">
        <f t="shared" si="50"/>
        <v>26647.728334782176</v>
      </c>
      <c r="BG30" s="19">
        <f t="shared" si="51"/>
        <v>31219.873907135894</v>
      </c>
      <c r="BH30" s="82">
        <f t="shared" si="33"/>
        <v>0.15943602355338929</v>
      </c>
      <c r="BI30" s="29">
        <f t="shared" si="68"/>
        <v>1</v>
      </c>
      <c r="BJ30" s="29">
        <f t="shared" ref="BJ30" si="91">BJ18</f>
        <v>0.92843078718831584</v>
      </c>
      <c r="BK30" s="29">
        <f t="shared" si="68"/>
        <v>0.92859673990623681</v>
      </c>
      <c r="BL30" s="29">
        <f t="shared" si="34"/>
        <v>0.92859673990623681</v>
      </c>
      <c r="BM30" s="39">
        <f t="shared" si="6"/>
        <v>0.17169565291548194</v>
      </c>
      <c r="BN30" s="39">
        <f t="shared" si="35"/>
        <v>0.17277650346627849</v>
      </c>
      <c r="BO30" s="40">
        <f>AttrRateTrend!$D$18</f>
        <v>0</v>
      </c>
      <c r="BP30" s="40">
        <f>AttrRateTrend!$D$38</f>
        <v>0</v>
      </c>
      <c r="BQ30" s="39">
        <f t="shared" si="36"/>
        <v>0.17179991499999997</v>
      </c>
      <c r="BR30" s="39">
        <f t="shared" si="8"/>
        <v>0.16559902814420593</v>
      </c>
      <c r="BS30" s="39"/>
      <c r="BT30" s="39"/>
      <c r="BU30" s="39">
        <f t="shared" si="9"/>
        <v>0.17179991499999997</v>
      </c>
      <c r="BV30" s="39">
        <f t="shared" si="10"/>
        <v>0.16491286643494643</v>
      </c>
      <c r="BW30" s="39">
        <f t="shared" si="11"/>
        <v>6.8616170925950293E-4</v>
      </c>
      <c r="BX30" s="39">
        <f t="shared" si="70"/>
        <v>0.17178413120939259</v>
      </c>
      <c r="CB30" s="19">
        <f t="shared" si="37"/>
        <v>27661</v>
      </c>
      <c r="CC30" s="23">
        <f>Inputs!F30</f>
        <v>1.0380246921046266</v>
      </c>
      <c r="CD30" s="19">
        <f t="shared" si="12"/>
        <v>26647.728334782176</v>
      </c>
      <c r="CE30" s="29">
        <f t="shared" ref="CE30" si="92">CE18</f>
        <v>0.92843078718831584</v>
      </c>
      <c r="CF30" s="29">
        <f t="shared" si="71"/>
        <v>0.94632197479848124</v>
      </c>
      <c r="CG30" s="29">
        <f t="shared" si="71"/>
        <v>0.94560278244728402</v>
      </c>
      <c r="CH30" s="29">
        <f t="shared" si="39"/>
        <v>0.94632197479848124</v>
      </c>
      <c r="CI30" s="19">
        <f t="shared" si="40"/>
        <v>28159.261904973511</v>
      </c>
      <c r="CJ30" s="19">
        <f t="shared" si="13"/>
        <v>28377.756996892818</v>
      </c>
      <c r="CK30" s="40">
        <f>AttrTrend!$D$18</f>
        <v>0</v>
      </c>
      <c r="CL30" s="40">
        <f>AttrTrend!$D$38</f>
        <v>0</v>
      </c>
      <c r="CM30" s="19">
        <f t="shared" si="41"/>
        <v>28186.272000000001</v>
      </c>
      <c r="CN30" s="19">
        <f t="shared" si="14"/>
        <v>27687.532166966914</v>
      </c>
      <c r="CO30" s="39"/>
      <c r="CP30" s="39"/>
      <c r="CQ30" s="19">
        <f t="shared" si="15"/>
        <v>28186.272000000001</v>
      </c>
      <c r="CR30" s="19">
        <f t="shared" si="42"/>
        <v>27661</v>
      </c>
      <c r="CS30" s="19">
        <f t="shared" si="16"/>
        <v>26.532166966913792</v>
      </c>
      <c r="CT30" s="2"/>
      <c r="CU30" s="2"/>
      <c r="CV30" s="2"/>
      <c r="CW30" s="2"/>
      <c r="CX30" s="2"/>
      <c r="CY30" s="2"/>
      <c r="CZ30" s="2"/>
      <c r="DA30" s="2"/>
      <c r="DB30" s="16">
        <f t="shared" si="43"/>
        <v>27464.677415660477</v>
      </c>
      <c r="DC30" s="16" t="e">
        <f t="shared" si="44"/>
        <v>#N/A</v>
      </c>
      <c r="DD30" s="16">
        <f t="shared" si="45"/>
        <v>694.58448931303428</v>
      </c>
      <c r="DE30" s="16">
        <f t="shared" si="52"/>
        <v>27464.677415660477</v>
      </c>
      <c r="DF30" s="16">
        <f t="shared" si="53"/>
        <v>27514.120646462001</v>
      </c>
      <c r="DG30" s="16" t="e">
        <f t="shared" si="54"/>
        <v>#N/A</v>
      </c>
      <c r="DH30" s="16">
        <f t="shared" si="55"/>
        <v>863.6363504308174</v>
      </c>
      <c r="DI30" s="16">
        <f t="shared" si="56"/>
        <v>27514.120646462001</v>
      </c>
      <c r="DJ30" s="16">
        <f t="shared" si="57"/>
        <v>27522.074705352577</v>
      </c>
      <c r="DK30" s="16" t="e">
        <f t="shared" si="58"/>
        <v>#N/A</v>
      </c>
      <c r="DL30" s="16">
        <f t="shared" si="59"/>
        <v>664.1972946474234</v>
      </c>
      <c r="DM30" s="16">
        <f t="shared" si="60"/>
        <v>27522.074705352577</v>
      </c>
      <c r="DN30" s="16">
        <f t="shared" si="17"/>
        <v>27514.120646462001</v>
      </c>
      <c r="DO30" s="16" t="e">
        <f t="shared" si="46"/>
        <v>#N/A</v>
      </c>
      <c r="DP30" s="16">
        <f t="shared" si="18"/>
        <v>1270.1442928105389</v>
      </c>
      <c r="DQ30" s="16">
        <f t="shared" si="19"/>
        <v>27514.120646462001</v>
      </c>
      <c r="DR30" s="101"/>
      <c r="DS30" s="16">
        <f t="shared" si="61"/>
        <v>28798.683559166704</v>
      </c>
      <c r="DT30" s="16">
        <f t="shared" si="62"/>
        <v>28784.26493927254</v>
      </c>
      <c r="DV30" s="16">
        <f t="shared" si="47"/>
        <v>1823076</v>
      </c>
      <c r="DW30" s="16">
        <f t="shared" si="63"/>
        <v>1823076</v>
      </c>
      <c r="DX30" s="16">
        <f t="shared" si="64"/>
        <v>1813319.470167933</v>
      </c>
      <c r="DY30" s="16">
        <f t="shared" si="65"/>
        <v>1813224.8307883726</v>
      </c>
      <c r="DZ30" s="16">
        <f t="shared" si="66"/>
        <v>1813733.2428390712</v>
      </c>
      <c r="EA30" s="16">
        <f t="shared" si="48"/>
        <v>9851.1692116274498</v>
      </c>
    </row>
    <row r="31" spans="1:131" x14ac:dyDescent="0.2">
      <c r="A31" s="2">
        <v>37500</v>
      </c>
      <c r="B31" s="5">
        <f>Inputs!B31</f>
        <v>26929</v>
      </c>
      <c r="C31" s="5"/>
      <c r="D31" s="19">
        <f t="shared" si="20"/>
        <v>26929</v>
      </c>
      <c r="E31" s="20">
        <f>Inputs!E31</f>
        <v>0.97594929991012169</v>
      </c>
      <c r="F31" s="19">
        <f t="shared" si="21"/>
        <v>27592.621873369833</v>
      </c>
      <c r="G31" s="24">
        <f t="shared" ref="G31" si="93">G19</f>
        <v>1</v>
      </c>
      <c r="H31" s="24">
        <f t="shared" si="67"/>
        <v>0.9973677297977156</v>
      </c>
      <c r="I31" s="29">
        <f t="shared" si="0"/>
        <v>0.9973677297977156</v>
      </c>
      <c r="J31" s="19">
        <f t="shared" si="22"/>
        <v>27665.444799348101</v>
      </c>
      <c r="K31" s="19">
        <f t="shared" si="23"/>
        <v>27628.292359185445</v>
      </c>
      <c r="L31" s="40">
        <f>SalesTrend!$D$19</f>
        <v>0.06</v>
      </c>
      <c r="M31" s="40">
        <f>SalesTrend!$D$39</f>
        <v>0</v>
      </c>
      <c r="N31" s="16">
        <f t="shared" si="24"/>
        <v>27659.685078879338</v>
      </c>
      <c r="O31" s="16">
        <f t="shared" si="1"/>
        <v>26923.393601345353</v>
      </c>
      <c r="R31" s="16">
        <f t="shared" si="2"/>
        <v>27659.685078879338</v>
      </c>
      <c r="S31" s="16">
        <f t="shared" si="3"/>
        <v>26929</v>
      </c>
      <c r="T31" s="16">
        <f t="shared" si="25"/>
        <v>-5.6063986546469096</v>
      </c>
      <c r="U31" s="51"/>
      <c r="V31" s="51"/>
      <c r="W31" s="51"/>
      <c r="X31" s="51"/>
      <c r="Y31" s="51"/>
      <c r="Z31" s="51"/>
      <c r="AA31" s="56"/>
      <c r="AB31" s="51"/>
      <c r="AC31" s="51"/>
      <c r="AD31" s="51"/>
      <c r="AE31" s="52"/>
      <c r="AF31" s="51">
        <f t="shared" si="26"/>
        <v>0</v>
      </c>
      <c r="AG31" s="51"/>
      <c r="AH31" s="56">
        <f t="shared" si="4"/>
        <v>0</v>
      </c>
      <c r="AI31" s="56">
        <f t="shared" si="27"/>
        <v>0</v>
      </c>
      <c r="AJ31" s="56">
        <f t="shared" si="28"/>
        <v>0</v>
      </c>
      <c r="AK31" s="56">
        <f t="shared" si="29"/>
        <v>0</v>
      </c>
      <c r="AL31" s="56">
        <f t="shared" si="30"/>
        <v>0</v>
      </c>
      <c r="AM31" s="56">
        <f t="shared" si="5"/>
        <v>0</v>
      </c>
      <c r="AN31" s="51"/>
      <c r="AO31" s="51">
        <f t="shared" si="31"/>
        <v>0</v>
      </c>
      <c r="BB31" s="5">
        <f>Inputs!C31</f>
        <v>1823165</v>
      </c>
      <c r="BC31" s="19">
        <f t="shared" si="49"/>
        <v>26840</v>
      </c>
      <c r="BD31" s="82">
        <f t="shared" si="32"/>
        <v>0.16228554153125235</v>
      </c>
      <c r="BE31" s="23">
        <f>Inputs!F31</f>
        <v>0.97594929991012169</v>
      </c>
      <c r="BF31" s="19">
        <f t="shared" si="50"/>
        <v>27501.428611580315</v>
      </c>
      <c r="BG31" s="19">
        <f t="shared" si="51"/>
        <v>27592.621873369833</v>
      </c>
      <c r="BH31" s="82">
        <f t="shared" si="33"/>
        <v>0.16595186436713807</v>
      </c>
      <c r="BI31" s="29">
        <f t="shared" si="68"/>
        <v>1</v>
      </c>
      <c r="BJ31" s="29">
        <f t="shared" ref="BJ31" si="94">BJ19</f>
        <v>0.94971354705726874</v>
      </c>
      <c r="BK31" s="29">
        <f t="shared" si="68"/>
        <v>0.94944720894937618</v>
      </c>
      <c r="BL31" s="29">
        <f t="shared" si="34"/>
        <v>0.94944720894937618</v>
      </c>
      <c r="BM31" s="39">
        <f t="shared" si="6"/>
        <v>0.17478787951862473</v>
      </c>
      <c r="BN31" s="39">
        <f t="shared" si="35"/>
        <v>0.17303809367997056</v>
      </c>
      <c r="BO31" s="40">
        <f>AttrRateTrend!$D$19</f>
        <v>0</v>
      </c>
      <c r="BP31" s="40">
        <f>AttrRateTrend!$D$39</f>
        <v>1.2E-2</v>
      </c>
      <c r="BQ31" s="39">
        <f t="shared" si="36"/>
        <v>0.17386151397999997</v>
      </c>
      <c r="BR31" s="39">
        <f t="shared" si="8"/>
        <v>0.16110222410948891</v>
      </c>
      <c r="BS31" s="39"/>
      <c r="BT31" s="39"/>
      <c r="BU31" s="39">
        <f t="shared" si="9"/>
        <v>0.17386151397999997</v>
      </c>
      <c r="BV31" s="39">
        <f t="shared" si="10"/>
        <v>0.16228554153125235</v>
      </c>
      <c r="BW31" s="39">
        <f t="shared" si="11"/>
        <v>-1.1833174217634468E-3</v>
      </c>
      <c r="BX31" s="39">
        <f t="shared" si="70"/>
        <v>0.17161257021463189</v>
      </c>
      <c r="CB31" s="19">
        <f t="shared" si="37"/>
        <v>26840</v>
      </c>
      <c r="CC31" s="23">
        <f>Inputs!F31</f>
        <v>0.97594929991012169</v>
      </c>
      <c r="CD31" s="19">
        <f t="shared" si="12"/>
        <v>27501.428611580315</v>
      </c>
      <c r="CE31" s="29">
        <f t="shared" ref="CE31" si="95">CE19</f>
        <v>0.94971354705726874</v>
      </c>
      <c r="CF31" s="29">
        <f t="shared" si="71"/>
        <v>0.95655921502921648</v>
      </c>
      <c r="CG31" s="29">
        <f t="shared" si="71"/>
        <v>0.95638120796616566</v>
      </c>
      <c r="CH31" s="29">
        <f t="shared" si="39"/>
        <v>0.95655921502921648</v>
      </c>
      <c r="CI31" s="19">
        <f t="shared" si="40"/>
        <v>28750.367127810619</v>
      </c>
      <c r="CJ31" s="19">
        <f t="shared" si="13"/>
        <v>28451.795391652715</v>
      </c>
      <c r="CK31" s="40">
        <f>AttrTrend!$D$19</f>
        <v>0</v>
      </c>
      <c r="CL31" s="40">
        <f>AttrTrend!$D$39</f>
        <v>1.4999999999999999E-2</v>
      </c>
      <c r="CM31" s="19">
        <f t="shared" si="41"/>
        <v>28609.066079999997</v>
      </c>
      <c r="CN31" s="19">
        <f t="shared" si="14"/>
        <v>26708.08794105559</v>
      </c>
      <c r="CO31" s="39"/>
      <c r="CP31" s="39"/>
      <c r="CQ31" s="19">
        <f t="shared" si="15"/>
        <v>28609.066079999997</v>
      </c>
      <c r="CR31" s="19">
        <f t="shared" si="42"/>
        <v>26840</v>
      </c>
      <c r="CS31" s="19">
        <f t="shared" si="16"/>
        <v>-131.91205894441009</v>
      </c>
      <c r="CT31" s="2"/>
      <c r="CU31" s="2"/>
      <c r="CV31" s="2"/>
      <c r="CW31" s="2"/>
      <c r="CX31" s="2"/>
      <c r="CY31" s="2"/>
      <c r="CZ31" s="2"/>
      <c r="DA31" s="2"/>
      <c r="DB31" s="16">
        <f t="shared" si="43"/>
        <v>27665.444799348101</v>
      </c>
      <c r="DC31" s="16" t="e">
        <f t="shared" si="44"/>
        <v>#N/A</v>
      </c>
      <c r="DD31" s="16">
        <f t="shared" si="45"/>
        <v>1084.9223284625186</v>
      </c>
      <c r="DE31" s="16">
        <f t="shared" si="52"/>
        <v>27665.444799348101</v>
      </c>
      <c r="DF31" s="16">
        <f t="shared" si="53"/>
        <v>27628.292359185445</v>
      </c>
      <c r="DG31" s="16" t="e">
        <f t="shared" si="54"/>
        <v>#N/A</v>
      </c>
      <c r="DH31" s="16">
        <f t="shared" si="55"/>
        <v>823.5030324672698</v>
      </c>
      <c r="DI31" s="16">
        <f t="shared" si="56"/>
        <v>27628.292359185445</v>
      </c>
      <c r="DJ31" s="16">
        <f t="shared" si="57"/>
        <v>27659.685078879338</v>
      </c>
      <c r="DK31" s="16" t="e">
        <f t="shared" si="58"/>
        <v>#N/A</v>
      </c>
      <c r="DL31" s="16">
        <f t="shared" si="59"/>
        <v>949.38100112065877</v>
      </c>
      <c r="DM31" s="16">
        <f t="shared" si="60"/>
        <v>27659.685078879338</v>
      </c>
      <c r="DN31" s="16">
        <f t="shared" si="17"/>
        <v>27628.292359185445</v>
      </c>
      <c r="DO31" s="16" t="e">
        <f t="shared" si="46"/>
        <v>#N/A</v>
      </c>
      <c r="DP31" s="16">
        <f t="shared" si="18"/>
        <v>1024.4116839785347</v>
      </c>
      <c r="DQ31" s="16">
        <f t="shared" si="19"/>
        <v>27628.292359185445</v>
      </c>
      <c r="DR31" s="101"/>
      <c r="DS31" s="16">
        <f t="shared" si="61"/>
        <v>28907.730423886547</v>
      </c>
      <c r="DT31" s="16">
        <f t="shared" si="62"/>
        <v>28652.70404316398</v>
      </c>
      <c r="DV31" s="16">
        <f t="shared" si="47"/>
        <v>1823165</v>
      </c>
      <c r="DW31" s="16">
        <f t="shared" si="63"/>
        <v>1823165</v>
      </c>
      <c r="DX31" s="16">
        <f t="shared" si="64"/>
        <v>1812234.5478394704</v>
      </c>
      <c r="DY31" s="16">
        <f t="shared" si="65"/>
        <v>1812401.3277559052</v>
      </c>
      <c r="DZ31" s="16">
        <f t="shared" si="66"/>
        <v>1812783.8618379505</v>
      </c>
      <c r="EA31" s="16">
        <f t="shared" si="48"/>
        <v>10763.672244094778</v>
      </c>
    </row>
    <row r="32" spans="1:131" x14ac:dyDescent="0.2">
      <c r="A32" s="2">
        <v>37530</v>
      </c>
      <c r="B32" s="5">
        <f>Inputs!B32</f>
        <v>23447</v>
      </c>
      <c r="C32" s="5"/>
      <c r="D32" s="19">
        <f t="shared" si="20"/>
        <v>23447</v>
      </c>
      <c r="E32" s="20">
        <f>Inputs!E32</f>
        <v>1.0330435166244329</v>
      </c>
      <c r="F32" s="19">
        <f t="shared" si="21"/>
        <v>22697.010941625464</v>
      </c>
      <c r="G32" s="24">
        <f t="shared" ref="G32" si="96">G20</f>
        <v>0.82</v>
      </c>
      <c r="H32" s="24">
        <f t="shared" si="67"/>
        <v>0.81777018222750719</v>
      </c>
      <c r="I32" s="29">
        <f t="shared" si="0"/>
        <v>0.81777018222750719</v>
      </c>
      <c r="J32" s="19">
        <f t="shared" si="22"/>
        <v>27754.75486254775</v>
      </c>
      <c r="K32" s="19">
        <f t="shared" si="23"/>
        <v>27819.458605978565</v>
      </c>
      <c r="L32" s="40">
        <f>SalesTrend!$D$20</f>
        <v>0.06</v>
      </c>
      <c r="M32" s="40">
        <f>SalesTrend!$D$40</f>
        <v>0</v>
      </c>
      <c r="N32" s="16">
        <f t="shared" si="24"/>
        <v>27797.983504273732</v>
      </c>
      <c r="O32" s="16">
        <f t="shared" si="1"/>
        <v>23483.519218691312</v>
      </c>
      <c r="R32" s="16">
        <f t="shared" si="2"/>
        <v>27797.983504273732</v>
      </c>
      <c r="S32" s="16">
        <f t="shared" si="3"/>
        <v>23447</v>
      </c>
      <c r="T32" s="16">
        <f t="shared" si="25"/>
        <v>36.519218691311835</v>
      </c>
      <c r="U32" s="51"/>
      <c r="V32" s="51"/>
      <c r="W32" s="51"/>
      <c r="X32" s="51"/>
      <c r="Y32" s="51"/>
      <c r="Z32" s="51"/>
      <c r="AA32" s="56"/>
      <c r="AB32" s="51"/>
      <c r="AC32" s="51"/>
      <c r="AD32" s="51"/>
      <c r="AE32" s="52"/>
      <c r="AF32" s="51">
        <f t="shared" si="26"/>
        <v>0</v>
      </c>
      <c r="AG32" s="51"/>
      <c r="AH32" s="56">
        <f t="shared" si="4"/>
        <v>0</v>
      </c>
      <c r="AI32" s="56">
        <f t="shared" si="27"/>
        <v>0</v>
      </c>
      <c r="AJ32" s="56">
        <f t="shared" si="28"/>
        <v>0</v>
      </c>
      <c r="AK32" s="56">
        <f t="shared" si="29"/>
        <v>0</v>
      </c>
      <c r="AL32" s="56">
        <f t="shared" si="30"/>
        <v>0</v>
      </c>
      <c r="AM32" s="56">
        <f t="shared" si="5"/>
        <v>0</v>
      </c>
      <c r="AN32" s="51"/>
      <c r="AO32" s="51">
        <f t="shared" si="31"/>
        <v>0</v>
      </c>
      <c r="BB32" s="5">
        <f>Inputs!C32</f>
        <v>1817826</v>
      </c>
      <c r="BC32" s="19">
        <f t="shared" si="49"/>
        <v>28786</v>
      </c>
      <c r="BD32" s="82">
        <f t="shared" si="32"/>
        <v>0.17589557638655151</v>
      </c>
      <c r="BE32" s="23">
        <f>Inputs!F32</f>
        <v>1.0330435166244329</v>
      </c>
      <c r="BF32" s="19">
        <f t="shared" si="50"/>
        <v>27865.234655419907</v>
      </c>
      <c r="BG32" s="19">
        <f t="shared" si="51"/>
        <v>22697.010941625464</v>
      </c>
      <c r="BH32" s="82">
        <f t="shared" si="33"/>
        <v>0.17066032951857454</v>
      </c>
      <c r="BI32" s="29">
        <f t="shared" si="68"/>
        <v>1</v>
      </c>
      <c r="BJ32" s="29">
        <f t="shared" ref="BJ32" si="97">BJ20</f>
        <v>0.98882875967055073</v>
      </c>
      <c r="BK32" s="29">
        <f t="shared" si="68"/>
        <v>0.98858593209411483</v>
      </c>
      <c r="BL32" s="29">
        <f t="shared" si="34"/>
        <v>0.98858593209411483</v>
      </c>
      <c r="BM32" s="39">
        <f t="shared" si="6"/>
        <v>0.17263074860580499</v>
      </c>
      <c r="BN32" s="39">
        <f t="shared" si="35"/>
        <v>0.17357703482750353</v>
      </c>
      <c r="BO32" s="40">
        <f>AttrRateTrend!$D$20</f>
        <v>0</v>
      </c>
      <c r="BP32" s="40">
        <f>AttrRateTrend!$D$40</f>
        <v>0</v>
      </c>
      <c r="BQ32" s="39">
        <f t="shared" si="36"/>
        <v>0.17386151397999997</v>
      </c>
      <c r="BR32" s="39">
        <f t="shared" si="8"/>
        <v>0.17755646890826479</v>
      </c>
      <c r="BS32" s="39"/>
      <c r="BT32" s="39"/>
      <c r="BU32" s="39">
        <f t="shared" si="9"/>
        <v>0.17386151397999997</v>
      </c>
      <c r="BV32" s="39">
        <f t="shared" si="10"/>
        <v>0.17589557638655151</v>
      </c>
      <c r="BW32" s="39">
        <f t="shared" si="11"/>
        <v>1.6608925217132808E-3</v>
      </c>
      <c r="BX32" s="39">
        <f t="shared" si="70"/>
        <v>0.17189840162400571</v>
      </c>
      <c r="CB32" s="19">
        <f t="shared" si="37"/>
        <v>28786</v>
      </c>
      <c r="CC32" s="23">
        <f>Inputs!F32</f>
        <v>1.0330435166244329</v>
      </c>
      <c r="CD32" s="19">
        <f t="shared" si="12"/>
        <v>27865.234655419907</v>
      </c>
      <c r="CE32" s="29">
        <f t="shared" ref="CE32" si="98">CE20</f>
        <v>0.98882875967055073</v>
      </c>
      <c r="CF32" s="29">
        <f t="shared" si="71"/>
        <v>0.97959194814704309</v>
      </c>
      <c r="CG32" s="29">
        <f t="shared" si="71"/>
        <v>0.97922550463391755</v>
      </c>
      <c r="CH32" s="29">
        <f t="shared" si="39"/>
        <v>0.97959194814704309</v>
      </c>
      <c r="CI32" s="19">
        <f t="shared" si="40"/>
        <v>28445.757142174014</v>
      </c>
      <c r="CJ32" s="19">
        <f t="shared" si="13"/>
        <v>28573.409482139559</v>
      </c>
      <c r="CK32" s="40">
        <f>AttrTrend!$D$20</f>
        <v>0</v>
      </c>
      <c r="CL32" s="40">
        <f>AttrTrend!$D$40</f>
        <v>0</v>
      </c>
      <c r="CM32" s="19">
        <f t="shared" si="41"/>
        <v>28609.066079999997</v>
      </c>
      <c r="CN32" s="19">
        <f t="shared" si="14"/>
        <v>28951.262294153843</v>
      </c>
      <c r="CO32" s="39"/>
      <c r="CP32" s="39"/>
      <c r="CQ32" s="19">
        <f t="shared" si="15"/>
        <v>28609.066079999997</v>
      </c>
      <c r="CR32" s="19">
        <f t="shared" si="42"/>
        <v>28786</v>
      </c>
      <c r="CS32" s="19">
        <f t="shared" si="16"/>
        <v>165.26229415384296</v>
      </c>
      <c r="CT32" s="2"/>
      <c r="CU32" s="2"/>
      <c r="CV32" s="2"/>
      <c r="CW32" s="2"/>
      <c r="CX32" s="2"/>
      <c r="CY32" s="2"/>
      <c r="CZ32" s="2"/>
      <c r="DA32" s="2"/>
      <c r="DB32" s="16">
        <f t="shared" si="43"/>
        <v>27754.75486254775</v>
      </c>
      <c r="DC32" s="16" t="e">
        <f t="shared" si="44"/>
        <v>#N/A</v>
      </c>
      <c r="DD32" s="16">
        <f t="shared" si="45"/>
        <v>691.00227962626377</v>
      </c>
      <c r="DE32" s="16">
        <f t="shared" si="52"/>
        <v>27754.75486254775</v>
      </c>
      <c r="DF32" s="16">
        <f t="shared" si="53"/>
        <v>27819.458605978565</v>
      </c>
      <c r="DG32" s="16" t="e">
        <f t="shared" si="54"/>
        <v>#N/A</v>
      </c>
      <c r="DH32" s="16">
        <f t="shared" si="55"/>
        <v>753.95087616099408</v>
      </c>
      <c r="DI32" s="16">
        <f t="shared" si="56"/>
        <v>27819.458605978565</v>
      </c>
      <c r="DJ32" s="16">
        <f t="shared" si="57"/>
        <v>27797.983504273732</v>
      </c>
      <c r="DK32" s="16" t="e">
        <f t="shared" si="58"/>
        <v>#N/A</v>
      </c>
      <c r="DL32" s="16">
        <f t="shared" si="59"/>
        <v>811.08257572626462</v>
      </c>
      <c r="DM32" s="16">
        <f t="shared" si="60"/>
        <v>27797.983504273732</v>
      </c>
      <c r="DN32" s="16">
        <f t="shared" si="17"/>
        <v>27819.458605978565</v>
      </c>
      <c r="DO32" s="16" t="e">
        <f t="shared" si="46"/>
        <v>#N/A</v>
      </c>
      <c r="DP32" s="16">
        <f t="shared" si="18"/>
        <v>684.38470118993791</v>
      </c>
      <c r="DQ32" s="16">
        <f t="shared" si="19"/>
        <v>27819.458605978565</v>
      </c>
      <c r="DR32" s="101"/>
      <c r="DS32" s="16">
        <f t="shared" si="61"/>
        <v>28251.698146438692</v>
      </c>
      <c r="DT32" s="16">
        <f t="shared" si="62"/>
        <v>28503.843307168503</v>
      </c>
      <c r="DV32" s="16">
        <f t="shared" si="47"/>
        <v>1817826</v>
      </c>
      <c r="DW32" s="16">
        <f t="shared" si="63"/>
        <v>1817826</v>
      </c>
      <c r="DX32" s="16">
        <f t="shared" si="64"/>
        <v>1811543.5455598442</v>
      </c>
      <c r="DY32" s="16">
        <f t="shared" si="65"/>
        <v>1811647.3768797442</v>
      </c>
      <c r="DZ32" s="16">
        <f t="shared" si="66"/>
        <v>1811972.7792622242</v>
      </c>
      <c r="EA32" s="16">
        <f t="shared" si="48"/>
        <v>6178.6231202557683</v>
      </c>
    </row>
    <row r="33" spans="1:131" x14ac:dyDescent="0.2">
      <c r="A33" s="2">
        <v>37561</v>
      </c>
      <c r="B33" s="5">
        <f>Inputs!B33</f>
        <v>24208</v>
      </c>
      <c r="C33" s="5"/>
      <c r="D33" s="19">
        <f t="shared" si="20"/>
        <v>24208</v>
      </c>
      <c r="E33" s="20">
        <f>Inputs!E33</f>
        <v>0.98507673537198048</v>
      </c>
      <c r="F33" s="19">
        <f t="shared" si="21"/>
        <v>24574.735277712836</v>
      </c>
      <c r="G33" s="24">
        <f t="shared" ref="G33" si="99">G21</f>
        <v>0.88</v>
      </c>
      <c r="H33" s="24">
        <f t="shared" si="67"/>
        <v>0.87647410234346035</v>
      </c>
      <c r="I33" s="29">
        <f t="shared" si="0"/>
        <v>0.87647410234346035</v>
      </c>
      <c r="J33" s="19">
        <f t="shared" si="22"/>
        <v>28038.176156039844</v>
      </c>
      <c r="K33" s="19">
        <f t="shared" si="23"/>
        <v>27932.267656691201</v>
      </c>
      <c r="L33" s="40">
        <f>SalesTrend!$D$21</f>
        <v>0.06</v>
      </c>
      <c r="M33" s="40">
        <f>SalesTrend!$D$41</f>
        <v>0</v>
      </c>
      <c r="N33" s="16">
        <f t="shared" si="24"/>
        <v>27936.973421795097</v>
      </c>
      <c r="O33" s="16">
        <f t="shared" si="1"/>
        <v>24120.622141434509</v>
      </c>
      <c r="R33" s="16">
        <f t="shared" si="2"/>
        <v>27936.973421795097</v>
      </c>
      <c r="S33" s="16">
        <f t="shared" si="3"/>
        <v>24208</v>
      </c>
      <c r="T33" s="16">
        <f t="shared" si="25"/>
        <v>-87.377858565490897</v>
      </c>
      <c r="U33" s="51"/>
      <c r="V33" s="51"/>
      <c r="W33" s="51"/>
      <c r="X33" s="51"/>
      <c r="Y33" s="51"/>
      <c r="Z33" s="51"/>
      <c r="AA33" s="56"/>
      <c r="AB33" s="51"/>
      <c r="AC33" s="51"/>
      <c r="AD33" s="51"/>
      <c r="AE33" s="52"/>
      <c r="AF33" s="51">
        <f t="shared" si="26"/>
        <v>0</v>
      </c>
      <c r="AG33" s="51"/>
      <c r="AH33" s="56">
        <f t="shared" si="4"/>
        <v>0</v>
      </c>
      <c r="AI33" s="56">
        <f t="shared" si="27"/>
        <v>0</v>
      </c>
      <c r="AJ33" s="56">
        <f t="shared" si="28"/>
        <v>0</v>
      </c>
      <c r="AK33" s="56">
        <f t="shared" si="29"/>
        <v>0</v>
      </c>
      <c r="AL33" s="56">
        <f t="shared" si="30"/>
        <v>0</v>
      </c>
      <c r="AM33" s="56">
        <f t="shared" si="5"/>
        <v>0</v>
      </c>
      <c r="AN33" s="51"/>
      <c r="AO33" s="51">
        <f t="shared" si="31"/>
        <v>0</v>
      </c>
      <c r="BB33" s="5">
        <f>Inputs!C33</f>
        <v>1813438</v>
      </c>
      <c r="BC33" s="19">
        <f t="shared" si="49"/>
        <v>28596</v>
      </c>
      <c r="BD33" s="82">
        <f t="shared" si="32"/>
        <v>0.17480339508342529</v>
      </c>
      <c r="BE33" s="23">
        <f>Inputs!F33</f>
        <v>0.98507673537198048</v>
      </c>
      <c r="BF33" s="19">
        <f t="shared" si="50"/>
        <v>29029.210591600968</v>
      </c>
      <c r="BG33" s="19">
        <f t="shared" si="51"/>
        <v>24574.735277712836</v>
      </c>
      <c r="BH33" s="82">
        <f t="shared" si="33"/>
        <v>0.17725286862299255</v>
      </c>
      <c r="BI33" s="29">
        <f t="shared" si="68"/>
        <v>1</v>
      </c>
      <c r="BJ33" s="29">
        <f t="shared" ref="BJ33" si="100">BJ21</f>
        <v>1.0243246402286739</v>
      </c>
      <c r="BK33" s="29">
        <f t="shared" si="68"/>
        <v>1.0227357680630584</v>
      </c>
      <c r="BL33" s="29">
        <f t="shared" si="34"/>
        <v>1.0227357680630584</v>
      </c>
      <c r="BM33" s="39">
        <f t="shared" si="6"/>
        <v>0.17331247635808092</v>
      </c>
      <c r="BN33" s="39">
        <f t="shared" si="35"/>
        <v>0.17405587974578154</v>
      </c>
      <c r="BO33" s="40">
        <f>AttrRateTrend!$D$21</f>
        <v>0</v>
      </c>
      <c r="BP33" s="40">
        <f>AttrRateTrend!$D$41</f>
        <v>0</v>
      </c>
      <c r="BQ33" s="39">
        <f t="shared" si="36"/>
        <v>0.17386151397999997</v>
      </c>
      <c r="BR33" s="39">
        <f t="shared" si="8"/>
        <v>0.17516081785467355</v>
      </c>
      <c r="BS33" s="39"/>
      <c r="BT33" s="39"/>
      <c r="BU33" s="39">
        <f t="shared" si="9"/>
        <v>0.17386151397999997</v>
      </c>
      <c r="BV33" s="39">
        <f t="shared" si="10"/>
        <v>0.17480339508342529</v>
      </c>
      <c r="BW33" s="39">
        <f t="shared" si="11"/>
        <v>3.5742277124825583E-4</v>
      </c>
      <c r="BX33" s="39">
        <f t="shared" si="70"/>
        <v>0.1718639321603144</v>
      </c>
      <c r="CB33" s="19">
        <f t="shared" si="37"/>
        <v>28596</v>
      </c>
      <c r="CC33" s="23">
        <f>Inputs!F33</f>
        <v>0.98507673537198048</v>
      </c>
      <c r="CD33" s="19">
        <f t="shared" si="12"/>
        <v>29029.210591600968</v>
      </c>
      <c r="CE33" s="29">
        <f t="shared" ref="CE33" si="101">CE21</f>
        <v>1.0243246402286739</v>
      </c>
      <c r="CF33" s="29">
        <f t="shared" si="71"/>
        <v>1.0177080553360278</v>
      </c>
      <c r="CG33" s="29">
        <f t="shared" si="71"/>
        <v>1.0158685232408595</v>
      </c>
      <c r="CH33" s="29">
        <f t="shared" si="39"/>
        <v>1.0177080553360278</v>
      </c>
      <c r="CI33" s="19">
        <f t="shared" si="40"/>
        <v>28524.104176434052</v>
      </c>
      <c r="CJ33" s="19">
        <f t="shared" si="13"/>
        <v>28655.382973670512</v>
      </c>
      <c r="CK33" s="40">
        <f>AttrTrend!$D$21</f>
        <v>0</v>
      </c>
      <c r="CL33" s="40">
        <f>AttrTrend!$D$41</f>
        <v>0</v>
      </c>
      <c r="CM33" s="19">
        <f t="shared" si="41"/>
        <v>28609.066079999997</v>
      </c>
      <c r="CN33" s="19">
        <f t="shared" si="14"/>
        <v>28681.176052483323</v>
      </c>
      <c r="CO33" s="39"/>
      <c r="CP33" s="39"/>
      <c r="CQ33" s="19">
        <f t="shared" si="15"/>
        <v>28609.066079999997</v>
      </c>
      <c r="CR33" s="19">
        <f t="shared" si="42"/>
        <v>28596</v>
      </c>
      <c r="CS33" s="19">
        <f t="shared" si="16"/>
        <v>85.176052483322565</v>
      </c>
      <c r="CT33" s="2"/>
      <c r="CU33" s="2"/>
      <c r="CV33" s="2"/>
      <c r="CW33" s="2"/>
      <c r="CX33" s="2"/>
      <c r="CY33" s="2"/>
      <c r="CZ33" s="2"/>
      <c r="DA33" s="2"/>
      <c r="DB33" s="16">
        <f t="shared" si="43"/>
        <v>28038.176156039844</v>
      </c>
      <c r="DC33" s="16" t="e">
        <f t="shared" si="44"/>
        <v>#N/A</v>
      </c>
      <c r="DD33" s="16">
        <f t="shared" si="45"/>
        <v>485.92802039420712</v>
      </c>
      <c r="DE33" s="16">
        <f t="shared" si="52"/>
        <v>28038.176156039844</v>
      </c>
      <c r="DF33" s="16">
        <f t="shared" si="53"/>
        <v>27932.267656691201</v>
      </c>
      <c r="DG33" s="16" t="e">
        <f t="shared" si="54"/>
        <v>#N/A</v>
      </c>
      <c r="DH33" s="16">
        <f t="shared" si="55"/>
        <v>723.11531697931059</v>
      </c>
      <c r="DI33" s="16">
        <f t="shared" si="56"/>
        <v>27932.267656691201</v>
      </c>
      <c r="DJ33" s="16">
        <f t="shared" si="57"/>
        <v>27936.973421795097</v>
      </c>
      <c r="DK33" s="16" t="e">
        <f t="shared" si="58"/>
        <v>#N/A</v>
      </c>
      <c r="DL33" s="16">
        <f t="shared" si="59"/>
        <v>672.09265820489964</v>
      </c>
      <c r="DM33" s="16">
        <f t="shared" si="60"/>
        <v>27936.973421795097</v>
      </c>
      <c r="DN33" s="16">
        <f t="shared" si="17"/>
        <v>27932.267656691201</v>
      </c>
      <c r="DO33" s="16" t="e">
        <f t="shared" si="46"/>
        <v>#N/A</v>
      </c>
      <c r="DP33" s="16">
        <f t="shared" si="18"/>
        <v>613.16628244210006</v>
      </c>
      <c r="DQ33" s="16">
        <f t="shared" si="19"/>
        <v>27932.267656691201</v>
      </c>
      <c r="DR33" s="101"/>
      <c r="DS33" s="16">
        <f t="shared" si="61"/>
        <v>28352.101351180278</v>
      </c>
      <c r="DT33" s="16">
        <f t="shared" si="62"/>
        <v>28545.433939133301</v>
      </c>
      <c r="DV33" s="16">
        <f t="shared" si="47"/>
        <v>1813438</v>
      </c>
      <c r="DW33" s="16">
        <f t="shared" si="63"/>
        <v>1813438</v>
      </c>
      <c r="DX33" s="16">
        <f t="shared" si="64"/>
        <v>1811057.6175394501</v>
      </c>
      <c r="DY33" s="16">
        <f t="shared" si="65"/>
        <v>1810924.2615627649</v>
      </c>
      <c r="DZ33" s="16">
        <f t="shared" si="66"/>
        <v>1811300.6866040193</v>
      </c>
      <c r="EA33" s="16">
        <f t="shared" si="48"/>
        <v>2513.7384372351225</v>
      </c>
    </row>
    <row r="34" spans="1:131" x14ac:dyDescent="0.2">
      <c r="A34" s="2">
        <v>37591</v>
      </c>
      <c r="B34" s="5">
        <f>Inputs!B34</f>
        <v>27255</v>
      </c>
      <c r="C34" s="5"/>
      <c r="D34" s="19">
        <f t="shared" si="20"/>
        <v>27255</v>
      </c>
      <c r="E34" s="20">
        <f>Inputs!E34</f>
        <v>0.99542376175955438</v>
      </c>
      <c r="F34" s="19">
        <f t="shared" si="21"/>
        <v>27380.298770267324</v>
      </c>
      <c r="G34" s="24">
        <f t="shared" ref="G34" si="102">G22</f>
        <v>0.98</v>
      </c>
      <c r="H34" s="24">
        <f t="shared" si="67"/>
        <v>0.97773260846575172</v>
      </c>
      <c r="I34" s="29">
        <f t="shared" si="0"/>
        <v>0.97773260846575172</v>
      </c>
      <c r="J34" s="19">
        <f t="shared" si="22"/>
        <v>28003.871951486017</v>
      </c>
      <c r="K34" s="19">
        <f t="shared" si="23"/>
        <v>28006.85664277483</v>
      </c>
      <c r="L34" s="40">
        <f>SalesTrend!$D$22</f>
        <v>0.06</v>
      </c>
      <c r="M34" s="40">
        <f>SalesTrend!$D$42</f>
        <v>0</v>
      </c>
      <c r="N34" s="16">
        <f t="shared" si="24"/>
        <v>28076.658288904069</v>
      </c>
      <c r="O34" s="16">
        <f t="shared" si="1"/>
        <v>27325.839904916211</v>
      </c>
      <c r="R34" s="16">
        <f t="shared" si="2"/>
        <v>28076.658288904069</v>
      </c>
      <c r="S34" s="16">
        <f t="shared" si="3"/>
        <v>27255</v>
      </c>
      <c r="T34" s="16">
        <f t="shared" si="25"/>
        <v>70.839904916210799</v>
      </c>
      <c r="U34" s="51"/>
      <c r="V34" s="51"/>
      <c r="W34" s="51"/>
      <c r="X34" s="51"/>
      <c r="Y34" s="51"/>
      <c r="Z34" s="51"/>
      <c r="AA34" s="56"/>
      <c r="AB34" s="51"/>
      <c r="AC34" s="51"/>
      <c r="AD34" s="51"/>
      <c r="AE34" s="52"/>
      <c r="AF34" s="51">
        <f t="shared" si="26"/>
        <v>0</v>
      </c>
      <c r="AG34" s="51"/>
      <c r="AH34" s="56">
        <f t="shared" si="4"/>
        <v>0</v>
      </c>
      <c r="AI34" s="56">
        <f t="shared" si="27"/>
        <v>0</v>
      </c>
      <c r="AJ34" s="56">
        <f t="shared" si="28"/>
        <v>0</v>
      </c>
      <c r="AK34" s="56">
        <f t="shared" si="29"/>
        <v>0</v>
      </c>
      <c r="AL34" s="56">
        <f t="shared" si="30"/>
        <v>0</v>
      </c>
      <c r="AM34" s="56">
        <f t="shared" si="5"/>
        <v>0</v>
      </c>
      <c r="AN34" s="51"/>
      <c r="AO34" s="51">
        <f t="shared" si="31"/>
        <v>0</v>
      </c>
      <c r="BB34" s="5">
        <f>Inputs!C34</f>
        <v>1810763</v>
      </c>
      <c r="BC34" s="19">
        <f t="shared" si="49"/>
        <v>29930</v>
      </c>
      <c r="BD34" s="82">
        <f t="shared" si="32"/>
        <v>0.18167213632188281</v>
      </c>
      <c r="BE34" s="23">
        <f>Inputs!F34</f>
        <v>0.99542376175955438</v>
      </c>
      <c r="BF34" s="19">
        <f t="shared" si="50"/>
        <v>30067.596484832178</v>
      </c>
      <c r="BG34" s="19">
        <f t="shared" si="51"/>
        <v>27380.298770267324</v>
      </c>
      <c r="BH34" s="82">
        <f t="shared" si="33"/>
        <v>0.18243795666306503</v>
      </c>
      <c r="BI34" s="29">
        <f t="shared" si="68"/>
        <v>1</v>
      </c>
      <c r="BJ34" s="29">
        <f t="shared" ref="BJ34" si="103">BJ22</f>
        <v>1.0370387596642554</v>
      </c>
      <c r="BK34" s="29">
        <f t="shared" si="68"/>
        <v>1.0352592597071386</v>
      </c>
      <c r="BL34" s="29">
        <f t="shared" si="34"/>
        <v>1.0352592597071386</v>
      </c>
      <c r="BM34" s="39">
        <f t="shared" si="6"/>
        <v>0.17622441427345875</v>
      </c>
      <c r="BN34" s="39">
        <f t="shared" si="35"/>
        <v>0.17375692938693088</v>
      </c>
      <c r="BO34" s="40">
        <f>AttrRateTrend!$D$22</f>
        <v>0</v>
      </c>
      <c r="BP34" s="40">
        <f>AttrRateTrend!$D$42</f>
        <v>0</v>
      </c>
      <c r="BQ34" s="39">
        <f t="shared" si="36"/>
        <v>0.17386151397999997</v>
      </c>
      <c r="BR34" s="39">
        <f t="shared" si="8"/>
        <v>0.17916805716062764</v>
      </c>
      <c r="BS34" s="39"/>
      <c r="BT34" s="39"/>
      <c r="BU34" s="39">
        <f t="shared" si="9"/>
        <v>0.17386151397999997</v>
      </c>
      <c r="BV34" s="39">
        <f t="shared" si="10"/>
        <v>0.18167213632188281</v>
      </c>
      <c r="BW34" s="39">
        <f t="shared" si="11"/>
        <v>-2.5040791612551683E-3</v>
      </c>
      <c r="BX34" s="39">
        <f t="shared" si="70"/>
        <v>0.17187970467974903</v>
      </c>
      <c r="CB34" s="19">
        <f t="shared" si="37"/>
        <v>29930</v>
      </c>
      <c r="CC34" s="23">
        <f>Inputs!F34</f>
        <v>0.99542376175955438</v>
      </c>
      <c r="CD34" s="19">
        <f t="shared" si="12"/>
        <v>30067.596484832178</v>
      </c>
      <c r="CE34" s="29">
        <f t="shared" ref="CE34" si="104">CE22</f>
        <v>1.0370387596642554</v>
      </c>
      <c r="CF34" s="29">
        <f t="shared" si="71"/>
        <v>1.0369464152486854</v>
      </c>
      <c r="CG34" s="29">
        <f t="shared" si="71"/>
        <v>1.0391872227392958</v>
      </c>
      <c r="CH34" s="29">
        <f t="shared" si="39"/>
        <v>1.0369464152486854</v>
      </c>
      <c r="CI34" s="19">
        <f t="shared" si="40"/>
        <v>28996.287602403474</v>
      </c>
      <c r="CJ34" s="19">
        <f t="shared" si="13"/>
        <v>28622.004227158526</v>
      </c>
      <c r="CK34" s="40">
        <f>AttrTrend!$D$22</f>
        <v>0</v>
      </c>
      <c r="CL34" s="40">
        <f>AttrTrend!$D$42</f>
        <v>0</v>
      </c>
      <c r="CM34" s="19">
        <f t="shared" si="41"/>
        <v>28609.066079999997</v>
      </c>
      <c r="CN34" s="19">
        <f t="shared" si="14"/>
        <v>29530.309518085502</v>
      </c>
      <c r="CO34" s="39"/>
      <c r="CP34" s="39"/>
      <c r="CQ34" s="19">
        <f t="shared" si="15"/>
        <v>28609.066079999997</v>
      </c>
      <c r="CR34" s="19">
        <f t="shared" si="42"/>
        <v>29930</v>
      </c>
      <c r="CS34" s="19">
        <f t="shared" si="16"/>
        <v>-399.69048191449838</v>
      </c>
      <c r="CT34" s="2"/>
      <c r="CU34" s="2"/>
      <c r="CV34" s="2"/>
      <c r="CW34" s="2"/>
      <c r="CX34" s="2"/>
      <c r="CY34" s="2"/>
      <c r="CZ34" s="2"/>
      <c r="DA34" s="2"/>
      <c r="DB34" s="16">
        <f t="shared" si="43"/>
        <v>28003.871951486017</v>
      </c>
      <c r="DC34" s="16" t="e">
        <f t="shared" si="44"/>
        <v>#N/A</v>
      </c>
      <c r="DD34" s="16">
        <f t="shared" si="45"/>
        <v>992.41565091745724</v>
      </c>
      <c r="DE34" s="16">
        <f t="shared" si="52"/>
        <v>28003.871951486017</v>
      </c>
      <c r="DF34" s="16">
        <f t="shared" si="53"/>
        <v>28006.85664277483</v>
      </c>
      <c r="DG34" s="16" t="e">
        <f t="shared" si="54"/>
        <v>#N/A</v>
      </c>
      <c r="DH34" s="16">
        <f t="shared" si="55"/>
        <v>615.14758438369608</v>
      </c>
      <c r="DI34" s="16">
        <f t="shared" si="56"/>
        <v>28006.85664277483</v>
      </c>
      <c r="DJ34" s="16">
        <f t="shared" si="57"/>
        <v>28076.658288904069</v>
      </c>
      <c r="DK34" s="16" t="e">
        <f t="shared" si="58"/>
        <v>#N/A</v>
      </c>
      <c r="DL34" s="16">
        <f t="shared" si="59"/>
        <v>532.40779109592768</v>
      </c>
      <c r="DM34" s="16">
        <f t="shared" si="60"/>
        <v>28076.658288904069</v>
      </c>
      <c r="DN34" s="16">
        <f t="shared" si="17"/>
        <v>28006.85664277483</v>
      </c>
      <c r="DO34" s="16" t="e">
        <f t="shared" si="46"/>
        <v>#N/A</v>
      </c>
      <c r="DP34" s="16">
        <f t="shared" si="18"/>
        <v>431.80719809254515</v>
      </c>
      <c r="DQ34" s="16">
        <f t="shared" si="19"/>
        <v>28006.85664277483</v>
      </c>
      <c r="DR34" s="101"/>
      <c r="DS34" s="16">
        <f t="shared" si="61"/>
        <v>29032.502319780935</v>
      </c>
      <c r="DT34" s="16">
        <f t="shared" si="62"/>
        <v>28438.663840867375</v>
      </c>
      <c r="DV34" s="16">
        <f t="shared" si="47"/>
        <v>1810763</v>
      </c>
      <c r="DW34" s="16">
        <f t="shared" si="63"/>
        <v>1810763</v>
      </c>
      <c r="DX34" s="16">
        <f t="shared" si="64"/>
        <v>1810065.2018885326</v>
      </c>
      <c r="DY34" s="16">
        <f t="shared" si="65"/>
        <v>1810309.113978381</v>
      </c>
      <c r="DZ34" s="16">
        <f t="shared" si="66"/>
        <v>1810768.2788129232</v>
      </c>
      <c r="EA34" s="16">
        <f t="shared" si="48"/>
        <v>453.88602161896415</v>
      </c>
    </row>
    <row r="35" spans="1:131" x14ac:dyDescent="0.2">
      <c r="A35" s="2">
        <v>37622</v>
      </c>
      <c r="B35" s="5">
        <f>Inputs!B35</f>
        <v>23493</v>
      </c>
      <c r="C35" s="6"/>
      <c r="D35" s="19">
        <f t="shared" si="20"/>
        <v>23493</v>
      </c>
      <c r="E35" s="20">
        <f>Inputs!E35</f>
        <v>0.99697776661877902</v>
      </c>
      <c r="F35" s="19">
        <f t="shared" si="21"/>
        <v>23564.216561895682</v>
      </c>
      <c r="G35" s="24">
        <f t="shared" ref="G35" si="105">G23</f>
        <v>0.84</v>
      </c>
      <c r="H35" s="24">
        <f t="shared" si="67"/>
        <v>0.84222521521414129</v>
      </c>
      <c r="I35" s="29">
        <f t="shared" si="0"/>
        <v>0.84222521521414129</v>
      </c>
      <c r="J35" s="19">
        <f t="shared" si="22"/>
        <v>27978.52182079864</v>
      </c>
      <c r="K35" s="19">
        <f t="shared" si="23"/>
        <v>27814.628665932327</v>
      </c>
      <c r="L35" s="40">
        <f>SalesTrend!$E$11</f>
        <v>0</v>
      </c>
      <c r="M35" s="40">
        <f>SalesTrend!$E$31</f>
        <v>0</v>
      </c>
      <c r="N35" s="47">
        <f t="shared" si="24"/>
        <v>28076.658288904069</v>
      </c>
      <c r="O35" s="47">
        <f t="shared" si="1"/>
        <v>23575.403211290708</v>
      </c>
      <c r="R35" s="47">
        <f t="shared" si="2"/>
        <v>28076.658288904069</v>
      </c>
      <c r="S35" s="47">
        <f t="shared" si="3"/>
        <v>23493</v>
      </c>
      <c r="T35" s="47">
        <f t="shared" si="25"/>
        <v>82.403211290707986</v>
      </c>
      <c r="U35" s="51"/>
      <c r="V35" s="51"/>
      <c r="W35" s="51"/>
      <c r="X35" s="51"/>
      <c r="Y35" s="51"/>
      <c r="Z35" s="51"/>
      <c r="AA35" s="56"/>
      <c r="AB35" s="51"/>
      <c r="AC35" s="51"/>
      <c r="AD35" s="51"/>
      <c r="AE35" s="52"/>
      <c r="AF35" s="58">
        <f t="shared" si="26"/>
        <v>0</v>
      </c>
      <c r="AG35" s="58"/>
      <c r="AH35" s="56">
        <f t="shared" si="4"/>
        <v>0</v>
      </c>
      <c r="AI35" s="56">
        <f t="shared" si="27"/>
        <v>0</v>
      </c>
      <c r="AJ35" s="56">
        <f t="shared" si="28"/>
        <v>0</v>
      </c>
      <c r="AK35" s="56">
        <f t="shared" si="29"/>
        <v>0</v>
      </c>
      <c r="AL35" s="56">
        <f t="shared" si="30"/>
        <v>0</v>
      </c>
      <c r="AM35" s="56">
        <f t="shared" si="5"/>
        <v>0</v>
      </c>
      <c r="AN35" s="58"/>
      <c r="AO35" s="51">
        <f t="shared" si="31"/>
        <v>0</v>
      </c>
      <c r="BB35" s="5">
        <f>Inputs!C35</f>
        <v>1804578</v>
      </c>
      <c r="BC35" s="19">
        <f t="shared" si="49"/>
        <v>29678</v>
      </c>
      <c r="BD35" s="82">
        <f t="shared" si="32"/>
        <v>0.18247280220892229</v>
      </c>
      <c r="BE35" s="23">
        <f>Inputs!F35</f>
        <v>0.99697776661877902</v>
      </c>
      <c r="BF35" s="19">
        <f t="shared" si="50"/>
        <v>29767.965739749714</v>
      </c>
      <c r="BG35" s="19">
        <f t="shared" si="51"/>
        <v>23564.216561895682</v>
      </c>
      <c r="BH35" s="82">
        <f t="shared" si="33"/>
        <v>0.1829858873898188</v>
      </c>
      <c r="BI35" s="29">
        <f t="shared" si="68"/>
        <v>1</v>
      </c>
      <c r="BJ35" s="29">
        <f t="shared" ref="BJ35" si="106">BJ23</f>
        <v>1.0640378926785252</v>
      </c>
      <c r="BK35" s="29">
        <f t="shared" si="68"/>
        <v>1.0655199120409484</v>
      </c>
      <c r="BL35" s="29">
        <f t="shared" si="34"/>
        <v>1.0655199120409484</v>
      </c>
      <c r="BM35" s="39">
        <f t="shared" si="6"/>
        <v>0.17173389752925292</v>
      </c>
      <c r="BN35" s="39">
        <f t="shared" si="35"/>
        <v>0.1743555305518262</v>
      </c>
      <c r="BO35" s="40">
        <f>AttrRateTrend!$E$11</f>
        <v>0</v>
      </c>
      <c r="BP35" s="40">
        <f>AttrRateTrend!$E$31</f>
        <v>0</v>
      </c>
      <c r="BQ35" s="82">
        <f t="shared" si="36"/>
        <v>0.17386151397999997</v>
      </c>
      <c r="BR35" s="82">
        <f t="shared" si="8"/>
        <v>0.18469302756956485</v>
      </c>
      <c r="BS35" s="39"/>
      <c r="BT35" s="39"/>
      <c r="BU35" s="82">
        <f t="shared" si="9"/>
        <v>0.17386151397999997</v>
      </c>
      <c r="BV35" s="82">
        <f t="shared" si="10"/>
        <v>0.18247280220892229</v>
      </c>
      <c r="BW35" s="82">
        <f t="shared" si="11"/>
        <v>2.2202253606425637E-3</v>
      </c>
      <c r="BX35" s="39">
        <f t="shared" si="70"/>
        <v>0.17204845728844559</v>
      </c>
      <c r="CB35" s="19">
        <f t="shared" si="37"/>
        <v>29678</v>
      </c>
      <c r="CC35" s="23">
        <f>Inputs!F35</f>
        <v>0.99697776661877902</v>
      </c>
      <c r="CD35" s="19">
        <f t="shared" si="12"/>
        <v>29767.965739749714</v>
      </c>
      <c r="CE35" s="29">
        <f t="shared" ref="CE35" si="107">CE23</f>
        <v>1.0640378926785252</v>
      </c>
      <c r="CF35" s="29">
        <f t="shared" si="71"/>
        <v>1.050178644595479</v>
      </c>
      <c r="CG35" s="29">
        <f t="shared" si="71"/>
        <v>1.0513886503907897</v>
      </c>
      <c r="CH35" s="29">
        <f t="shared" si="39"/>
        <v>1.050178644595479</v>
      </c>
      <c r="CI35" s="19">
        <f t="shared" si="40"/>
        <v>28345.620902638057</v>
      </c>
      <c r="CJ35" s="19">
        <f t="shared" si="13"/>
        <v>28760.824366919405</v>
      </c>
      <c r="CK35" s="40">
        <f>AttrTrend!$E$11</f>
        <v>0</v>
      </c>
      <c r="CL35" s="40">
        <f>AttrTrend!$E$31</f>
        <v>0</v>
      </c>
      <c r="CM35" s="19">
        <f t="shared" si="41"/>
        <v>28609.066079999997</v>
      </c>
      <c r="CN35" s="19">
        <f t="shared" si="14"/>
        <v>29953.828354602032</v>
      </c>
      <c r="CO35" s="39"/>
      <c r="CP35" s="39"/>
      <c r="CQ35" s="19">
        <f t="shared" si="15"/>
        <v>28609.066079999997</v>
      </c>
      <c r="CR35" s="19">
        <f t="shared" si="42"/>
        <v>29678</v>
      </c>
      <c r="CS35" s="19">
        <f t="shared" si="16"/>
        <v>275.82835460203205</v>
      </c>
      <c r="CT35" s="2"/>
      <c r="CU35" s="2"/>
      <c r="CV35" s="2"/>
      <c r="CW35" s="2"/>
      <c r="CX35" s="2"/>
      <c r="CY35" s="2"/>
      <c r="CZ35" s="2"/>
      <c r="DA35" s="2"/>
      <c r="DB35" s="16">
        <f t="shared" si="43"/>
        <v>27978.52182079864</v>
      </c>
      <c r="DC35" s="16" t="e">
        <f t="shared" si="44"/>
        <v>#N/A</v>
      </c>
      <c r="DD35" s="16">
        <f t="shared" si="45"/>
        <v>367.09908183941661</v>
      </c>
      <c r="DE35" s="16">
        <f t="shared" si="52"/>
        <v>27978.52182079864</v>
      </c>
      <c r="DF35" s="16">
        <f t="shared" si="53"/>
        <v>27814.628665932327</v>
      </c>
      <c r="DG35" s="16" t="e">
        <f t="shared" si="54"/>
        <v>#N/A</v>
      </c>
      <c r="DH35" s="16">
        <f t="shared" si="55"/>
        <v>946.19570098707845</v>
      </c>
      <c r="DI35" s="16">
        <f t="shared" si="56"/>
        <v>27814.628665932327</v>
      </c>
      <c r="DJ35" s="16">
        <f t="shared" si="57"/>
        <v>28076.658288904069</v>
      </c>
      <c r="DK35" s="16" t="e">
        <f t="shared" si="58"/>
        <v>#N/A</v>
      </c>
      <c r="DL35" s="16">
        <f t="shared" si="59"/>
        <v>532.40779109592768</v>
      </c>
      <c r="DM35" s="16">
        <f t="shared" si="60"/>
        <v>28076.658288904069</v>
      </c>
      <c r="DN35" s="16">
        <f t="shared" si="17"/>
        <v>27814.628665932327</v>
      </c>
      <c r="DO35" s="16" t="e">
        <f t="shared" si="46"/>
        <v>#N/A</v>
      </c>
      <c r="DP35" s="16">
        <f t="shared" si="18"/>
        <v>605.68814237745755</v>
      </c>
      <c r="DQ35" s="16">
        <f t="shared" si="19"/>
        <v>27814.628665932327</v>
      </c>
      <c r="DR35" s="101"/>
      <c r="DS35" s="16">
        <f t="shared" si="61"/>
        <v>27931.387851640917</v>
      </c>
      <c r="DT35" s="16">
        <f t="shared" si="62"/>
        <v>28420.316808309784</v>
      </c>
      <c r="DV35" s="16">
        <f t="shared" si="47"/>
        <v>1804578</v>
      </c>
      <c r="DW35" s="16">
        <f t="shared" si="63"/>
        <v>1804578</v>
      </c>
      <c r="DX35" s="16">
        <f t="shared" si="64"/>
        <v>1809698.1028066934</v>
      </c>
      <c r="DY35" s="16">
        <f t="shared" si="65"/>
        <v>1809362.9182773938</v>
      </c>
      <c r="DZ35" s="16">
        <f t="shared" si="66"/>
        <v>1810235.8710218272</v>
      </c>
      <c r="EA35" s="16">
        <f t="shared" si="48"/>
        <v>-4784.9182773937937</v>
      </c>
    </row>
    <row r="36" spans="1:131" x14ac:dyDescent="0.2">
      <c r="A36" s="2">
        <v>37653</v>
      </c>
      <c r="B36" s="5">
        <f>Inputs!B36</f>
        <v>22432</v>
      </c>
      <c r="C36" s="5"/>
      <c r="D36" s="19">
        <f t="shared" si="20"/>
        <v>22432</v>
      </c>
      <c r="E36" s="20">
        <f>Inputs!E36</f>
        <v>0.92369818950919147</v>
      </c>
      <c r="F36" s="19">
        <f t="shared" si="21"/>
        <v>24284.988597757543</v>
      </c>
      <c r="G36" s="24">
        <f t="shared" ref="G36" si="108">G24</f>
        <v>0.88</v>
      </c>
      <c r="H36" s="24">
        <f t="shared" si="67"/>
        <v>0.88432880479802423</v>
      </c>
      <c r="I36" s="29">
        <f t="shared" si="0"/>
        <v>0.88432880479802423</v>
      </c>
      <c r="J36" s="19">
        <f t="shared" si="22"/>
        <v>27461.49222551232</v>
      </c>
      <c r="K36" s="19">
        <f t="shared" si="23"/>
        <v>27619.515886443271</v>
      </c>
      <c r="L36" s="40">
        <f>SalesTrend!$E$12</f>
        <v>0</v>
      </c>
      <c r="M36" s="40">
        <f>SalesTrend!$E$32</f>
        <v>-0.02</v>
      </c>
      <c r="N36" s="16">
        <f t="shared" si="24"/>
        <v>27515.125123125988</v>
      </c>
      <c r="O36" s="16">
        <f t="shared" si="1"/>
        <v>22475.810188805113</v>
      </c>
      <c r="R36" s="16">
        <f t="shared" si="2"/>
        <v>27515.125123125988</v>
      </c>
      <c r="S36" s="16">
        <f t="shared" si="3"/>
        <v>22432</v>
      </c>
      <c r="T36" s="16">
        <f t="shared" si="25"/>
        <v>43.810188805113285</v>
      </c>
      <c r="U36" s="51"/>
      <c r="V36" s="51"/>
      <c r="W36" s="51"/>
      <c r="X36" s="51"/>
      <c r="Y36" s="51"/>
      <c r="Z36" s="51"/>
      <c r="AA36" s="56"/>
      <c r="AB36" s="51"/>
      <c r="AC36" s="51"/>
      <c r="AD36" s="51"/>
      <c r="AE36" s="52"/>
      <c r="AF36" s="51">
        <f t="shared" si="26"/>
        <v>0</v>
      </c>
      <c r="AG36" s="51"/>
      <c r="AH36" s="56">
        <f t="shared" si="4"/>
        <v>0</v>
      </c>
      <c r="AI36" s="56">
        <f t="shared" si="27"/>
        <v>0</v>
      </c>
      <c r="AJ36" s="56">
        <f t="shared" si="28"/>
        <v>0</v>
      </c>
      <c r="AK36" s="56">
        <f t="shared" si="29"/>
        <v>0</v>
      </c>
      <c r="AL36" s="56">
        <f t="shared" si="30"/>
        <v>0</v>
      </c>
      <c r="AM36" s="56">
        <f t="shared" si="5"/>
        <v>0</v>
      </c>
      <c r="AN36" s="51"/>
      <c r="AO36" s="51">
        <f t="shared" si="31"/>
        <v>0</v>
      </c>
      <c r="BB36" s="5">
        <f>Inputs!C36</f>
        <v>1799046</v>
      </c>
      <c r="BC36" s="19">
        <f t="shared" si="49"/>
        <v>27964</v>
      </c>
      <c r="BD36" s="82">
        <f t="shared" si="32"/>
        <v>0.17304723154751775</v>
      </c>
      <c r="BE36" s="23">
        <f>Inputs!F36</f>
        <v>0.92369818950919147</v>
      </c>
      <c r="BF36" s="19">
        <f t="shared" si="50"/>
        <v>30273.957790107521</v>
      </c>
      <c r="BG36" s="19">
        <f t="shared" si="51"/>
        <v>24284.988597757543</v>
      </c>
      <c r="BH36" s="82">
        <f t="shared" si="33"/>
        <v>0.18627377403999956</v>
      </c>
      <c r="BI36" s="29">
        <f t="shared" si="68"/>
        <v>1</v>
      </c>
      <c r="BJ36" s="29">
        <f t="shared" ref="BJ36" si="109">BJ24</f>
        <v>1.0614460265295658</v>
      </c>
      <c r="BK36" s="29">
        <f t="shared" si="68"/>
        <v>1.0637633708504286</v>
      </c>
      <c r="BL36" s="29">
        <f t="shared" si="34"/>
        <v>1.0637633708504286</v>
      </c>
      <c r="BM36" s="39">
        <f t="shared" si="6"/>
        <v>0.17510827985276695</v>
      </c>
      <c r="BN36" s="39">
        <f t="shared" si="35"/>
        <v>0.17334123923342651</v>
      </c>
      <c r="BO36" s="40">
        <f>AttrRateTrend!$E$12</f>
        <v>0</v>
      </c>
      <c r="BP36" s="40">
        <f>AttrRateTrend!$E$32</f>
        <v>0</v>
      </c>
      <c r="BQ36" s="39">
        <f t="shared" si="36"/>
        <v>0.17386151397999997</v>
      </c>
      <c r="BR36" s="39">
        <f t="shared" si="8"/>
        <v>0.1708356803005929</v>
      </c>
      <c r="BS36" s="39"/>
      <c r="BT36" s="39"/>
      <c r="BU36" s="39">
        <f t="shared" si="9"/>
        <v>0.17386151397999997</v>
      </c>
      <c r="BV36" s="39">
        <f t="shared" si="10"/>
        <v>0.17304723154751775</v>
      </c>
      <c r="BW36" s="39">
        <f t="shared" si="11"/>
        <v>-2.2115512469248477E-3</v>
      </c>
      <c r="BX36" s="39">
        <f t="shared" si="70"/>
        <v>0.17245787303121968</v>
      </c>
      <c r="CB36" s="19">
        <f t="shared" si="37"/>
        <v>27964</v>
      </c>
      <c r="CC36" s="23">
        <f>Inputs!F36</f>
        <v>0.92369818950919147</v>
      </c>
      <c r="CD36" s="19">
        <f t="shared" si="12"/>
        <v>30273.957790107521</v>
      </c>
      <c r="CE36" s="29">
        <f t="shared" ref="CE36" si="110">CE24</f>
        <v>1.0614460265295658</v>
      </c>
      <c r="CF36" s="29">
        <f t="shared" si="71"/>
        <v>1.0460735031613095</v>
      </c>
      <c r="CG36" s="29">
        <f t="shared" si="71"/>
        <v>1.0476496316129991</v>
      </c>
      <c r="CH36" s="29">
        <f t="shared" si="39"/>
        <v>1.0460735031613095</v>
      </c>
      <c r="CI36" s="19">
        <f t="shared" si="40"/>
        <v>28940.564595716685</v>
      </c>
      <c r="CJ36" s="19">
        <f t="shared" si="13"/>
        <v>28587.097643381956</v>
      </c>
      <c r="CK36" s="40">
        <f>AttrTrend!$E$12</f>
        <v>0</v>
      </c>
      <c r="CL36" s="40">
        <f>AttrTrend!$E$32</f>
        <v>0</v>
      </c>
      <c r="CM36" s="19">
        <f t="shared" si="41"/>
        <v>28609.066079999997</v>
      </c>
      <c r="CN36" s="19">
        <f t="shared" si="14"/>
        <v>27643.687503578509</v>
      </c>
      <c r="CO36" s="39"/>
      <c r="CP36" s="39"/>
      <c r="CQ36" s="19">
        <f t="shared" si="15"/>
        <v>28609.066079999997</v>
      </c>
      <c r="CR36" s="19">
        <f t="shared" si="42"/>
        <v>27964</v>
      </c>
      <c r="CS36" s="19">
        <f t="shared" si="16"/>
        <v>-320.31249642149123</v>
      </c>
      <c r="CT36" s="2"/>
      <c r="CU36" s="2"/>
      <c r="CV36" s="2"/>
      <c r="CW36" s="2"/>
      <c r="CX36" s="2"/>
      <c r="CY36" s="2"/>
      <c r="CZ36" s="2"/>
      <c r="DA36" s="2"/>
      <c r="DB36" s="16">
        <f t="shared" si="43"/>
        <v>27461.49222551232</v>
      </c>
      <c r="DC36" s="16" t="e">
        <f t="shared" si="44"/>
        <v>#N/A</v>
      </c>
      <c r="DD36" s="16">
        <f t="shared" si="45"/>
        <v>1479.0723702043651</v>
      </c>
      <c r="DE36" s="16">
        <f t="shared" si="52"/>
        <v>27461.49222551232</v>
      </c>
      <c r="DF36" s="16">
        <f t="shared" si="53"/>
        <v>27619.515886443271</v>
      </c>
      <c r="DG36" s="16" t="e">
        <f t="shared" si="54"/>
        <v>#N/A</v>
      </c>
      <c r="DH36" s="16">
        <f t="shared" si="55"/>
        <v>967.58175693868543</v>
      </c>
      <c r="DI36" s="16">
        <f t="shared" si="56"/>
        <v>27619.515886443271</v>
      </c>
      <c r="DJ36" s="16">
        <f t="shared" si="57"/>
        <v>27515.125123125988</v>
      </c>
      <c r="DK36" s="16" t="e">
        <f t="shared" si="58"/>
        <v>#N/A</v>
      </c>
      <c r="DL36" s="16">
        <f t="shared" si="59"/>
        <v>1093.9409568740084</v>
      </c>
      <c r="DM36" s="16">
        <f t="shared" si="60"/>
        <v>27515.125123125988</v>
      </c>
      <c r="DN36" s="16">
        <f t="shared" si="17"/>
        <v>27619.515886443271</v>
      </c>
      <c r="DO36" s="16" t="e">
        <f t="shared" si="46"/>
        <v>#N/A</v>
      </c>
      <c r="DP36" s="16">
        <f t="shared" si="18"/>
        <v>539.64231315083453</v>
      </c>
      <c r="DQ36" s="16">
        <f t="shared" si="19"/>
        <v>27619.515886443271</v>
      </c>
      <c r="DR36" s="101"/>
      <c r="DS36" s="16">
        <f t="shared" si="61"/>
        <v>28297.060253507505</v>
      </c>
      <c r="DT36" s="16">
        <f t="shared" si="62"/>
        <v>28159.158199594105</v>
      </c>
      <c r="DV36" s="16">
        <f t="shared" si="47"/>
        <v>1799046</v>
      </c>
      <c r="DW36" s="16">
        <f t="shared" si="63"/>
        <v>1799046</v>
      </c>
      <c r="DX36" s="16">
        <f t="shared" si="64"/>
        <v>1808219.030436489</v>
      </c>
      <c r="DY36" s="16">
        <f t="shared" si="65"/>
        <v>1808395.3365204551</v>
      </c>
      <c r="DZ36" s="16">
        <f t="shared" si="66"/>
        <v>1809141.9300649532</v>
      </c>
      <c r="EA36" s="16">
        <f t="shared" si="48"/>
        <v>-9349.3365204550792</v>
      </c>
    </row>
    <row r="37" spans="1:131" x14ac:dyDescent="0.2">
      <c r="A37" s="2">
        <v>37681</v>
      </c>
      <c r="B37" s="5">
        <f>Inputs!B37</f>
        <v>26395</v>
      </c>
      <c r="C37" s="5"/>
      <c r="D37" s="19">
        <f t="shared" si="20"/>
        <v>26395</v>
      </c>
      <c r="E37" s="20">
        <f>Inputs!E37</f>
        <v>1.0212149832176927</v>
      </c>
      <c r="F37" s="19">
        <f t="shared" si="21"/>
        <v>25846.663468286941</v>
      </c>
      <c r="G37" s="24">
        <f t="shared" ref="G37" si="111">G25</f>
        <v>0.94</v>
      </c>
      <c r="H37" s="24">
        <f t="shared" si="67"/>
        <v>0.94267125416271147</v>
      </c>
      <c r="I37" s="29">
        <f t="shared" si="0"/>
        <v>0.94267125416271147</v>
      </c>
      <c r="J37" s="19">
        <f t="shared" si="22"/>
        <v>27418.533613018852</v>
      </c>
      <c r="K37" s="19">
        <f t="shared" si="23"/>
        <v>27421.624614527231</v>
      </c>
      <c r="L37" s="40">
        <f>SalesTrend!$E$13</f>
        <v>0</v>
      </c>
      <c r="M37" s="40">
        <f>SalesTrend!$E$33</f>
        <v>0</v>
      </c>
      <c r="N37" s="16">
        <f t="shared" si="24"/>
        <v>27515.125123125988</v>
      </c>
      <c r="O37" s="16">
        <f t="shared" si="1"/>
        <v>26487.985749904117</v>
      </c>
      <c r="R37" s="16">
        <f t="shared" si="2"/>
        <v>27515.125123125988</v>
      </c>
      <c r="S37" s="16">
        <f t="shared" si="3"/>
        <v>26395</v>
      </c>
      <c r="T37" s="16">
        <f t="shared" si="25"/>
        <v>92.985749904117256</v>
      </c>
      <c r="U37" s="51"/>
      <c r="V37" s="51"/>
      <c r="W37" s="51"/>
      <c r="X37" s="51"/>
      <c r="Y37" s="51"/>
      <c r="Z37" s="51"/>
      <c r="AA37" s="56"/>
      <c r="AB37" s="51"/>
      <c r="AC37" s="51"/>
      <c r="AD37" s="51"/>
      <c r="AE37" s="52"/>
      <c r="AF37" s="51">
        <f t="shared" si="26"/>
        <v>0</v>
      </c>
      <c r="AG37" s="51"/>
      <c r="AH37" s="56">
        <f t="shared" si="4"/>
        <v>0</v>
      </c>
      <c r="AI37" s="56">
        <f t="shared" si="27"/>
        <v>0</v>
      </c>
      <c r="AJ37" s="56">
        <f t="shared" si="28"/>
        <v>0</v>
      </c>
      <c r="AK37" s="56">
        <f t="shared" si="29"/>
        <v>0</v>
      </c>
      <c r="AL37" s="56">
        <f t="shared" si="30"/>
        <v>0</v>
      </c>
      <c r="AM37" s="56">
        <f t="shared" si="5"/>
        <v>0</v>
      </c>
      <c r="AN37" s="51"/>
      <c r="AO37" s="51">
        <f t="shared" si="31"/>
        <v>0</v>
      </c>
      <c r="BB37" s="5">
        <f>Inputs!C37</f>
        <v>1794876</v>
      </c>
      <c r="BC37" s="19">
        <f t="shared" si="49"/>
        <v>30565</v>
      </c>
      <c r="BD37" s="82">
        <f t="shared" si="32"/>
        <v>0.18737968832379015</v>
      </c>
      <c r="BE37" s="23">
        <f>Inputs!F37</f>
        <v>1.0212149832176927</v>
      </c>
      <c r="BF37" s="19">
        <f t="shared" si="50"/>
        <v>29930.034813721933</v>
      </c>
      <c r="BG37" s="19">
        <f t="shared" si="51"/>
        <v>25846.663468286941</v>
      </c>
      <c r="BH37" s="82">
        <f t="shared" si="33"/>
        <v>0.18379593807756431</v>
      </c>
      <c r="BI37" s="29">
        <f t="shared" si="68"/>
        <v>1</v>
      </c>
      <c r="BJ37" s="29">
        <f t="shared" ref="BJ37" si="112">BJ25</f>
        <v>1.0610964637018976</v>
      </c>
      <c r="BK37" s="29">
        <f t="shared" si="68"/>
        <v>1.061290584087647</v>
      </c>
      <c r="BL37" s="29">
        <f t="shared" si="34"/>
        <v>1.061290584087647</v>
      </c>
      <c r="BM37" s="39">
        <f t="shared" si="6"/>
        <v>0.17318154031825977</v>
      </c>
      <c r="BN37" s="39">
        <f t="shared" si="35"/>
        <v>0.17536102835948034</v>
      </c>
      <c r="BO37" s="40">
        <f>AttrRateTrend!$E$13</f>
        <v>0</v>
      </c>
      <c r="BP37" s="40">
        <f>AttrRateTrend!$E$33</f>
        <v>0</v>
      </c>
      <c r="BQ37" s="39">
        <f t="shared" si="36"/>
        <v>0.17386151397999997</v>
      </c>
      <c r="BR37" s="39">
        <f t="shared" si="8"/>
        <v>0.18843212524909231</v>
      </c>
      <c r="BS37" s="39"/>
      <c r="BT37" s="39"/>
      <c r="BU37" s="39">
        <f t="shared" si="9"/>
        <v>0.17386151397999997</v>
      </c>
      <c r="BV37" s="39">
        <f t="shared" si="10"/>
        <v>0.18737968832379015</v>
      </c>
      <c r="BW37" s="39">
        <f t="shared" si="11"/>
        <v>1.0524369253021582E-3</v>
      </c>
      <c r="BX37" s="39">
        <f t="shared" si="70"/>
        <v>0.17283504364909158</v>
      </c>
      <c r="CB37" s="19">
        <f t="shared" si="37"/>
        <v>30565</v>
      </c>
      <c r="CC37" s="23">
        <f>Inputs!F37</f>
        <v>1.0212149832176927</v>
      </c>
      <c r="CD37" s="19">
        <f t="shared" si="12"/>
        <v>29930.034813721933</v>
      </c>
      <c r="CE37" s="29">
        <f t="shared" ref="CE37" si="113">CE25</f>
        <v>1.0610964637018976</v>
      </c>
      <c r="CF37" s="29">
        <f t="shared" si="71"/>
        <v>1.0510947108949782</v>
      </c>
      <c r="CG37" s="29">
        <f t="shared" si="71"/>
        <v>1.0502436880673314</v>
      </c>
      <c r="CH37" s="29">
        <f t="shared" si="39"/>
        <v>1.0510947108949782</v>
      </c>
      <c r="CI37" s="19">
        <f t="shared" si="40"/>
        <v>28475.107431791123</v>
      </c>
      <c r="CJ37" s="19">
        <f t="shared" si="13"/>
        <v>28877.746449689479</v>
      </c>
      <c r="CK37" s="40">
        <f>AttrTrend!$E$13</f>
        <v>0</v>
      </c>
      <c r="CL37" s="40">
        <f>AttrTrend!$E$33</f>
        <v>0</v>
      </c>
      <c r="CM37" s="19">
        <f t="shared" si="41"/>
        <v>28609.066079999997</v>
      </c>
      <c r="CN37" s="19">
        <f t="shared" si="14"/>
        <v>30708.790364700541</v>
      </c>
      <c r="CO37" s="39"/>
      <c r="CP37" s="39"/>
      <c r="CQ37" s="19">
        <f t="shared" si="15"/>
        <v>28609.066079999997</v>
      </c>
      <c r="CR37" s="19">
        <f t="shared" si="42"/>
        <v>30565</v>
      </c>
      <c r="CS37" s="19">
        <f t="shared" si="16"/>
        <v>143.79036470054052</v>
      </c>
      <c r="CT37" s="2"/>
      <c r="CU37" s="2"/>
      <c r="CV37" s="2"/>
      <c r="CW37" s="2"/>
      <c r="CX37" s="2"/>
      <c r="CY37" s="2"/>
      <c r="CZ37" s="2"/>
      <c r="DA37" s="2"/>
      <c r="DB37" s="16">
        <f t="shared" si="43"/>
        <v>27418.533613018852</v>
      </c>
      <c r="DC37" s="16" t="e">
        <f t="shared" si="44"/>
        <v>#N/A</v>
      </c>
      <c r="DD37" s="16">
        <f t="shared" si="45"/>
        <v>1056.5738187722709</v>
      </c>
      <c r="DE37" s="16">
        <f t="shared" si="52"/>
        <v>27418.533613018852</v>
      </c>
      <c r="DF37" s="16">
        <f t="shared" si="53"/>
        <v>27421.624614527231</v>
      </c>
      <c r="DG37" s="16" t="e">
        <f t="shared" si="54"/>
        <v>#N/A</v>
      </c>
      <c r="DH37" s="16">
        <f t="shared" si="55"/>
        <v>1456.1218351622483</v>
      </c>
      <c r="DI37" s="16">
        <f t="shared" si="56"/>
        <v>27421.624614527231</v>
      </c>
      <c r="DJ37" s="16">
        <f t="shared" si="57"/>
        <v>27515.125123125988</v>
      </c>
      <c r="DK37" s="16" t="e">
        <f t="shared" si="58"/>
        <v>#N/A</v>
      </c>
      <c r="DL37" s="16">
        <f t="shared" si="59"/>
        <v>1093.9409568740084</v>
      </c>
      <c r="DM37" s="16">
        <f t="shared" si="60"/>
        <v>27515.125123125988</v>
      </c>
      <c r="DN37" s="16">
        <f t="shared" si="17"/>
        <v>27421.624614527231</v>
      </c>
      <c r="DO37" s="16" t="e">
        <f t="shared" si="46"/>
        <v>#N/A</v>
      </c>
      <c r="DP37" s="16">
        <f t="shared" si="18"/>
        <v>1175.0015673536727</v>
      </c>
      <c r="DQ37" s="16">
        <f t="shared" si="19"/>
        <v>27421.624614527231</v>
      </c>
      <c r="DR37" s="101"/>
      <c r="DS37" s="16">
        <f t="shared" si="61"/>
        <v>28249.026493633897</v>
      </c>
      <c r="DT37" s="16">
        <f t="shared" si="62"/>
        <v>28596.626181880903</v>
      </c>
      <c r="DV37" s="16">
        <f t="shared" si="47"/>
        <v>1794876</v>
      </c>
      <c r="DW37" s="16">
        <f t="shared" si="63"/>
        <v>1794876</v>
      </c>
      <c r="DX37" s="16">
        <f t="shared" si="64"/>
        <v>1807162.4566177169</v>
      </c>
      <c r="DY37" s="16">
        <f t="shared" si="65"/>
        <v>1806939.2146852929</v>
      </c>
      <c r="DZ37" s="16">
        <f t="shared" si="66"/>
        <v>1808047.9891080791</v>
      </c>
      <c r="EA37" s="16">
        <f t="shared" si="48"/>
        <v>-12063.214685292915</v>
      </c>
    </row>
    <row r="38" spans="1:131" x14ac:dyDescent="0.2">
      <c r="A38" s="2">
        <v>37712</v>
      </c>
      <c r="B38" s="5">
        <f>Inputs!B38</f>
        <v>29818</v>
      </c>
      <c r="C38" s="5"/>
      <c r="D38" s="19">
        <f t="shared" si="20"/>
        <v>29818</v>
      </c>
      <c r="E38" s="20">
        <f>Inputs!E38</f>
        <v>1.0038025206560297</v>
      </c>
      <c r="F38" s="19">
        <f t="shared" si="21"/>
        <v>29705.045949189895</v>
      </c>
      <c r="G38" s="24">
        <f t="shared" ref="G38" si="114">G26</f>
        <v>1.08</v>
      </c>
      <c r="H38" s="24">
        <f t="shared" si="67"/>
        <v>1.0847256097134981</v>
      </c>
      <c r="I38" s="29">
        <f t="shared" si="0"/>
        <v>1.0847256097134981</v>
      </c>
      <c r="J38" s="19">
        <f t="shared" si="22"/>
        <v>27384.848005050517</v>
      </c>
      <c r="K38" s="19">
        <f t="shared" si="23"/>
        <v>27478.77351358009</v>
      </c>
      <c r="L38" s="40">
        <f>SalesTrend!$E$14</f>
        <v>0</v>
      </c>
      <c r="M38" s="40">
        <f>SalesTrend!$E$34</f>
        <v>0</v>
      </c>
      <c r="N38" s="16">
        <f t="shared" si="24"/>
        <v>27515.125123125988</v>
      </c>
      <c r="O38" s="16">
        <f t="shared" si="1"/>
        <v>29959.852279262534</v>
      </c>
      <c r="R38" s="16">
        <f t="shared" si="2"/>
        <v>27515.125123125988</v>
      </c>
      <c r="S38" s="16">
        <f t="shared" si="3"/>
        <v>29818</v>
      </c>
      <c r="T38" s="16">
        <f t="shared" si="25"/>
        <v>141.85227926253356</v>
      </c>
      <c r="U38" s="51"/>
      <c r="V38" s="51"/>
      <c r="W38" s="51"/>
      <c r="X38" s="51"/>
      <c r="Y38" s="51"/>
      <c r="Z38" s="51"/>
      <c r="AA38" s="56"/>
      <c r="AB38" s="51"/>
      <c r="AC38" s="51"/>
      <c r="AD38" s="51"/>
      <c r="AE38" s="52"/>
      <c r="AF38" s="51">
        <f t="shared" si="26"/>
        <v>0</v>
      </c>
      <c r="AG38" s="51"/>
      <c r="AH38" s="56">
        <f t="shared" si="4"/>
        <v>0</v>
      </c>
      <c r="AI38" s="56">
        <f t="shared" si="27"/>
        <v>0</v>
      </c>
      <c r="AJ38" s="56">
        <f t="shared" si="28"/>
        <v>0</v>
      </c>
      <c r="AK38" s="56">
        <f t="shared" si="29"/>
        <v>0</v>
      </c>
      <c r="AL38" s="56">
        <f t="shared" si="30"/>
        <v>0</v>
      </c>
      <c r="AM38" s="56">
        <f t="shared" si="5"/>
        <v>0</v>
      </c>
      <c r="AN38" s="51"/>
      <c r="AO38" s="51">
        <f t="shared" si="31"/>
        <v>0</v>
      </c>
      <c r="BB38" s="5">
        <f>Inputs!C38</f>
        <v>1794833</v>
      </c>
      <c r="BC38" s="19">
        <f t="shared" si="49"/>
        <v>29861</v>
      </c>
      <c r="BD38" s="82">
        <f t="shared" si="32"/>
        <v>0.18154570104935494</v>
      </c>
      <c r="BE38" s="23">
        <f>Inputs!F38</f>
        <v>1.0038025206560297</v>
      </c>
      <c r="BF38" s="19">
        <f t="shared" si="50"/>
        <v>29747.88306019047</v>
      </c>
      <c r="BG38" s="19">
        <f t="shared" si="51"/>
        <v>29705.045949189895</v>
      </c>
      <c r="BH38" s="82">
        <f t="shared" si="33"/>
        <v>0.18092010608831546</v>
      </c>
      <c r="BI38" s="29">
        <f t="shared" si="68"/>
        <v>1</v>
      </c>
      <c r="BJ38" s="29">
        <f t="shared" ref="BJ38" si="115">BJ26</f>
        <v>1.0182207657395119</v>
      </c>
      <c r="BK38" s="29">
        <f t="shared" si="68"/>
        <v>1.0175869495536261</v>
      </c>
      <c r="BL38" s="29">
        <f t="shared" si="34"/>
        <v>1.0175869495536261</v>
      </c>
      <c r="BM38" s="39">
        <f t="shared" si="6"/>
        <v>0.17779326490741429</v>
      </c>
      <c r="BN38" s="39">
        <f t="shared" si="35"/>
        <v>0.17628497311418889</v>
      </c>
      <c r="BO38" s="40">
        <f>AttrRateTrend!$E$14</f>
        <v>0</v>
      </c>
      <c r="BP38" s="40">
        <f>AttrRateTrend!$E$34</f>
        <v>2.1999999999999999E-2</v>
      </c>
      <c r="BQ38" s="39">
        <f t="shared" si="36"/>
        <v>0.17768646728755996</v>
      </c>
      <c r="BR38" s="39">
        <f t="shared" si="8"/>
        <v>0.18149896942238175</v>
      </c>
      <c r="BS38" s="39"/>
      <c r="BT38" s="39"/>
      <c r="BU38" s="39">
        <f t="shared" si="9"/>
        <v>0.17768646728755996</v>
      </c>
      <c r="BV38" s="39">
        <f t="shared" si="10"/>
        <v>0.18154570104935494</v>
      </c>
      <c r="BW38" s="39">
        <f t="shared" si="11"/>
        <v>-4.6731626973189888E-5</v>
      </c>
      <c r="BX38" s="39">
        <f t="shared" si="70"/>
        <v>0.17341665152076874</v>
      </c>
      <c r="CB38" s="19">
        <f t="shared" si="37"/>
        <v>29861</v>
      </c>
      <c r="CC38" s="23">
        <f>Inputs!F38</f>
        <v>1.0038025206560297</v>
      </c>
      <c r="CD38" s="19">
        <f t="shared" si="12"/>
        <v>29747.88306019047</v>
      </c>
      <c r="CE38" s="29">
        <f t="shared" ref="CE38" si="116">CE26</f>
        <v>1.0182207657395119</v>
      </c>
      <c r="CF38" s="29">
        <f t="shared" si="71"/>
        <v>1.0181505781365485</v>
      </c>
      <c r="CG38" s="29">
        <f t="shared" si="71"/>
        <v>1.0198183309302309</v>
      </c>
      <c r="CH38" s="29">
        <f t="shared" si="39"/>
        <v>1.0181505781365485</v>
      </c>
      <c r="CI38" s="19">
        <f t="shared" si="40"/>
        <v>29217.567321560618</v>
      </c>
      <c r="CJ38" s="19">
        <f t="shared" si="13"/>
        <v>28957.00691536763</v>
      </c>
      <c r="CK38" s="40">
        <f>AttrTrend!$E$14</f>
        <v>0</v>
      </c>
      <c r="CL38" s="40">
        <f>AttrTrend!$E$34</f>
        <v>0.02</v>
      </c>
      <c r="CM38" s="19">
        <f t="shared" si="41"/>
        <v>29181.247401599998</v>
      </c>
      <c r="CN38" s="19">
        <f t="shared" si="14"/>
        <v>29823.88023852199</v>
      </c>
      <c r="CO38" s="39"/>
      <c r="CP38" s="39"/>
      <c r="CQ38" s="19">
        <f t="shared" si="15"/>
        <v>29181.247401599998</v>
      </c>
      <c r="CR38" s="19">
        <f t="shared" si="42"/>
        <v>29861</v>
      </c>
      <c r="CS38" s="19">
        <f t="shared" si="16"/>
        <v>-37.119761478010332</v>
      </c>
      <c r="CT38" s="2"/>
      <c r="CU38" s="2"/>
      <c r="CV38" s="2"/>
      <c r="CW38" s="2"/>
      <c r="CX38" s="2"/>
      <c r="CY38" s="2"/>
      <c r="CZ38" s="2"/>
      <c r="DA38" s="2"/>
      <c r="DB38" s="16">
        <f t="shared" si="43"/>
        <v>27384.848005050517</v>
      </c>
      <c r="DC38" s="16" t="e">
        <f t="shared" si="44"/>
        <v>#N/A</v>
      </c>
      <c r="DD38" s="16">
        <f t="shared" si="45"/>
        <v>1832.7193165101016</v>
      </c>
      <c r="DE38" s="16">
        <f t="shared" si="52"/>
        <v>27384.848005050517</v>
      </c>
      <c r="DF38" s="16">
        <f t="shared" si="53"/>
        <v>27478.77351358009</v>
      </c>
      <c r="DG38" s="16" t="e">
        <f t="shared" si="54"/>
        <v>#N/A</v>
      </c>
      <c r="DH38" s="16">
        <f t="shared" si="55"/>
        <v>1478.2334017875401</v>
      </c>
      <c r="DI38" s="16">
        <f t="shared" si="56"/>
        <v>27478.77351358009</v>
      </c>
      <c r="DJ38" s="16">
        <f t="shared" si="57"/>
        <v>27515.125123125988</v>
      </c>
      <c r="DK38" s="16" t="e">
        <f t="shared" si="58"/>
        <v>#N/A</v>
      </c>
      <c r="DL38" s="16">
        <f t="shared" si="59"/>
        <v>1666.1222784740094</v>
      </c>
      <c r="DM38" s="16">
        <f t="shared" si="60"/>
        <v>27515.125123125988</v>
      </c>
      <c r="DN38" s="16">
        <f t="shared" si="17"/>
        <v>27478.77351358009</v>
      </c>
      <c r="DO38" s="16" t="e">
        <f t="shared" si="46"/>
        <v>#N/A</v>
      </c>
      <c r="DP38" s="16">
        <f t="shared" si="18"/>
        <v>1499.3477319794729</v>
      </c>
      <c r="DQ38" s="16">
        <f t="shared" si="19"/>
        <v>27478.77351358009</v>
      </c>
      <c r="DR38" s="101"/>
      <c r="DS38" s="16">
        <f t="shared" si="61"/>
        <v>29243.791798501319</v>
      </c>
      <c r="DT38" s="16">
        <f t="shared" si="62"/>
        <v>28978.121245559563</v>
      </c>
      <c r="DV38" s="16">
        <f t="shared" si="47"/>
        <v>1794833</v>
      </c>
      <c r="DW38" s="16">
        <f t="shared" si="63"/>
        <v>1794833</v>
      </c>
      <c r="DX38" s="16">
        <f t="shared" si="64"/>
        <v>1805329.7373012069</v>
      </c>
      <c r="DY38" s="16">
        <f t="shared" si="65"/>
        <v>1805460.9812835054</v>
      </c>
      <c r="DZ38" s="16">
        <f t="shared" si="66"/>
        <v>1806381.8668296051</v>
      </c>
      <c r="EA38" s="16">
        <f t="shared" si="48"/>
        <v>-10627.981283505447</v>
      </c>
    </row>
    <row r="39" spans="1:131" x14ac:dyDescent="0.2">
      <c r="A39" s="2">
        <v>37742</v>
      </c>
      <c r="B39" s="5">
        <f>Inputs!B39</f>
        <v>31888</v>
      </c>
      <c r="C39" s="5"/>
      <c r="D39" s="19">
        <f t="shared" si="20"/>
        <v>31888</v>
      </c>
      <c r="E39" s="20">
        <f>Inputs!E39</f>
        <v>1.0284772636827126</v>
      </c>
      <c r="F39" s="19">
        <f t="shared" si="21"/>
        <v>31005.060710644462</v>
      </c>
      <c r="G39" s="24">
        <f t="shared" ref="G39" si="117">G27</f>
        <v>1.1200000000000001</v>
      </c>
      <c r="H39" s="24">
        <f t="shared" si="67"/>
        <v>1.1220326870554826</v>
      </c>
      <c r="I39" s="29">
        <f t="shared" si="0"/>
        <v>1.1220326870554826</v>
      </c>
      <c r="J39" s="19">
        <f t="shared" si="22"/>
        <v>27632.938922670899</v>
      </c>
      <c r="K39" s="19">
        <f t="shared" si="23"/>
        <v>28309.195172265103</v>
      </c>
      <c r="L39" s="40">
        <f>SalesTrend!$E$15</f>
        <v>0</v>
      </c>
      <c r="M39" s="40">
        <f>SalesTrend!$E$35</f>
        <v>0</v>
      </c>
      <c r="N39" s="16">
        <f t="shared" si="24"/>
        <v>27515.125123125988</v>
      </c>
      <c r="O39" s="16">
        <f t="shared" si="1"/>
        <v>31752.04462983827</v>
      </c>
      <c r="R39" s="16">
        <f t="shared" si="2"/>
        <v>27515.125123125988</v>
      </c>
      <c r="S39" s="16">
        <f t="shared" si="3"/>
        <v>31888</v>
      </c>
      <c r="T39" s="16">
        <f t="shared" si="25"/>
        <v>-135.95537016172966</v>
      </c>
      <c r="U39" s="51"/>
      <c r="V39" s="51"/>
      <c r="W39" s="51"/>
      <c r="X39" s="51"/>
      <c r="Y39" s="51"/>
      <c r="Z39" s="51"/>
      <c r="AA39" s="56"/>
      <c r="AB39" s="51"/>
      <c r="AC39" s="51"/>
      <c r="AD39" s="51"/>
      <c r="AE39" s="52"/>
      <c r="AF39" s="51">
        <f t="shared" si="26"/>
        <v>0</v>
      </c>
      <c r="AG39" s="51"/>
      <c r="AH39" s="56">
        <f t="shared" si="4"/>
        <v>0</v>
      </c>
      <c r="AI39" s="56">
        <f t="shared" si="27"/>
        <v>0</v>
      </c>
      <c r="AJ39" s="56">
        <f t="shared" si="28"/>
        <v>0</v>
      </c>
      <c r="AK39" s="56">
        <f t="shared" si="29"/>
        <v>0</v>
      </c>
      <c r="AL39" s="56">
        <f t="shared" si="30"/>
        <v>0</v>
      </c>
      <c r="AM39" s="56">
        <f t="shared" si="5"/>
        <v>0</v>
      </c>
      <c r="AN39" s="51"/>
      <c r="AO39" s="51">
        <f t="shared" si="31"/>
        <v>0</v>
      </c>
      <c r="BB39" s="5">
        <f>Inputs!C39</f>
        <v>1796076</v>
      </c>
      <c r="BC39" s="19">
        <f t="shared" si="49"/>
        <v>30645</v>
      </c>
      <c r="BD39" s="82">
        <f t="shared" si="32"/>
        <v>0.18515115340599278</v>
      </c>
      <c r="BE39" s="23">
        <f>Inputs!F39</f>
        <v>1.0284772636827126</v>
      </c>
      <c r="BF39" s="19">
        <f t="shared" si="50"/>
        <v>29796.477843630819</v>
      </c>
      <c r="BG39" s="19">
        <f t="shared" si="51"/>
        <v>31005.060710644462</v>
      </c>
      <c r="BH39" s="82">
        <f t="shared" si="33"/>
        <v>0.18050600590336338</v>
      </c>
      <c r="BI39" s="29">
        <f t="shared" si="68"/>
        <v>1</v>
      </c>
      <c r="BJ39" s="29">
        <f t="shared" ref="BJ39" si="118">BJ27</f>
        <v>1.0153534458706819</v>
      </c>
      <c r="BK39" s="29">
        <f t="shared" si="68"/>
        <v>1.0147621435904024</v>
      </c>
      <c r="BL39" s="29">
        <f t="shared" si="34"/>
        <v>1.0147621435904024</v>
      </c>
      <c r="BM39" s="39">
        <f t="shared" si="6"/>
        <v>0.17788011411689264</v>
      </c>
      <c r="BN39" s="39">
        <f t="shared" si="35"/>
        <v>0.17726124476494373</v>
      </c>
      <c r="BO39" s="40">
        <f>AttrRateTrend!$E$15</f>
        <v>0</v>
      </c>
      <c r="BP39" s="40">
        <f>AttrRateTrend!$E$35</f>
        <v>0</v>
      </c>
      <c r="BQ39" s="39">
        <f t="shared" si="36"/>
        <v>0.17768646728755996</v>
      </c>
      <c r="BR39" s="39">
        <f t="shared" si="8"/>
        <v>0.18544422162002283</v>
      </c>
      <c r="BS39" s="39"/>
      <c r="BT39" s="39"/>
      <c r="BU39" s="39">
        <f t="shared" si="9"/>
        <v>0.17768646728755996</v>
      </c>
      <c r="BV39" s="39">
        <f t="shared" si="10"/>
        <v>0.18515115340599278</v>
      </c>
      <c r="BW39" s="39">
        <f t="shared" si="11"/>
        <v>2.9306821403005112E-4</v>
      </c>
      <c r="BX39" s="39">
        <f t="shared" si="70"/>
        <v>0.17390788982321159</v>
      </c>
      <c r="CB39" s="19">
        <f t="shared" si="37"/>
        <v>30645</v>
      </c>
      <c r="CC39" s="23">
        <f>Inputs!F39</f>
        <v>1.0284772636827126</v>
      </c>
      <c r="CD39" s="19">
        <f t="shared" si="12"/>
        <v>29796.477843630819</v>
      </c>
      <c r="CE39" s="29">
        <f t="shared" ref="CE39:CG54" si="119">CE27</f>
        <v>1.0153534458706819</v>
      </c>
      <c r="CF39" s="29">
        <f t="shared" si="119"/>
        <v>1.0211846089916554</v>
      </c>
      <c r="CG39" s="29">
        <f t="shared" si="119"/>
        <v>1.0198824623701856</v>
      </c>
      <c r="CH39" s="29">
        <f t="shared" si="39"/>
        <v>1.0211846089916554</v>
      </c>
      <c r="CI39" s="19">
        <f t="shared" si="40"/>
        <v>29178.34599275115</v>
      </c>
      <c r="CJ39" s="19">
        <f t="shared" si="13"/>
        <v>29180.426964418733</v>
      </c>
      <c r="CK39" s="40">
        <f>AttrTrend!$E$15</f>
        <v>0</v>
      </c>
      <c r="CL39" s="40">
        <f>AttrTrend!$E$35</f>
        <v>0</v>
      </c>
      <c r="CM39" s="19">
        <f t="shared" si="41"/>
        <v>29181.247401599998</v>
      </c>
      <c r="CN39" s="19">
        <f t="shared" si="14"/>
        <v>30648.047248606723</v>
      </c>
      <c r="CO39" s="39"/>
      <c r="CP39" s="39"/>
      <c r="CQ39" s="19">
        <f t="shared" si="15"/>
        <v>29181.247401599998</v>
      </c>
      <c r="CR39" s="19">
        <f t="shared" si="42"/>
        <v>30645</v>
      </c>
      <c r="CS39" s="19">
        <f t="shared" si="16"/>
        <v>3.0472486067228601</v>
      </c>
      <c r="CT39" s="2"/>
      <c r="CU39" s="2"/>
      <c r="CV39" s="2"/>
      <c r="CW39" s="2"/>
      <c r="CX39" s="2"/>
      <c r="CY39" s="2"/>
      <c r="CZ39" s="2"/>
      <c r="DA39" s="2"/>
      <c r="DB39" s="16">
        <f t="shared" si="43"/>
        <v>27632.938922670899</v>
      </c>
      <c r="DC39" s="16" t="e">
        <f t="shared" si="44"/>
        <v>#N/A</v>
      </c>
      <c r="DD39" s="16">
        <f t="shared" si="45"/>
        <v>1545.4070700802513</v>
      </c>
      <c r="DE39" s="16">
        <f t="shared" si="52"/>
        <v>27632.938922670899</v>
      </c>
      <c r="DF39" s="16">
        <f t="shared" si="53"/>
        <v>28309.195172265103</v>
      </c>
      <c r="DG39" s="16" t="e">
        <f t="shared" si="54"/>
        <v>#N/A</v>
      </c>
      <c r="DH39" s="16">
        <f t="shared" si="55"/>
        <v>871.23179215363052</v>
      </c>
      <c r="DI39" s="16">
        <f t="shared" si="56"/>
        <v>28309.195172265103</v>
      </c>
      <c r="DJ39" s="16">
        <f t="shared" si="57"/>
        <v>27515.125123125988</v>
      </c>
      <c r="DK39" s="16" t="e">
        <f t="shared" si="58"/>
        <v>#N/A</v>
      </c>
      <c r="DL39" s="16">
        <f t="shared" si="59"/>
        <v>1666.1222784740094</v>
      </c>
      <c r="DM39" s="16">
        <f t="shared" si="60"/>
        <v>27515.125123125988</v>
      </c>
      <c r="DN39" s="16">
        <f t="shared" si="17"/>
        <v>28309.195172265103</v>
      </c>
      <c r="DO39" s="16" t="e">
        <f t="shared" si="46"/>
        <v>#N/A</v>
      </c>
      <c r="DP39" s="16">
        <f t="shared" si="18"/>
        <v>1054.8569313813277</v>
      </c>
      <c r="DQ39" s="16">
        <f t="shared" si="19"/>
        <v>28309.195172265103</v>
      </c>
      <c r="DR39" s="101"/>
      <c r="DS39" s="16">
        <f t="shared" si="61"/>
        <v>29441.54544454347</v>
      </c>
      <c r="DT39" s="16">
        <f t="shared" si="62"/>
        <v>29364.052103646431</v>
      </c>
      <c r="DV39" s="16">
        <f t="shared" si="47"/>
        <v>1796076</v>
      </c>
      <c r="DW39" s="16">
        <f t="shared" si="63"/>
        <v>1796076</v>
      </c>
      <c r="DX39" s="16">
        <f t="shared" si="64"/>
        <v>1803784.3302311266</v>
      </c>
      <c r="DY39" s="16">
        <f t="shared" si="65"/>
        <v>1804589.7494913519</v>
      </c>
      <c r="DZ39" s="16">
        <f t="shared" si="66"/>
        <v>1804715.744551131</v>
      </c>
      <c r="EA39" s="16">
        <f t="shared" si="48"/>
        <v>-8513.7494913518894</v>
      </c>
    </row>
    <row r="40" spans="1:131" x14ac:dyDescent="0.2">
      <c r="A40" s="2">
        <v>37773</v>
      </c>
      <c r="B40" s="5">
        <f>Inputs!B40</f>
        <v>34613</v>
      </c>
      <c r="C40" s="5"/>
      <c r="D40" s="19">
        <f t="shared" si="20"/>
        <v>34613</v>
      </c>
      <c r="E40" s="20">
        <f>Inputs!E40</f>
        <v>0.99692440607006461</v>
      </c>
      <c r="F40" s="19">
        <f t="shared" si="21"/>
        <v>34719.783956786159</v>
      </c>
      <c r="G40" s="24">
        <f t="shared" ref="G40" si="120">G28</f>
        <v>1.1599999999999999</v>
      </c>
      <c r="H40" s="24">
        <f t="shared" si="67"/>
        <v>1.1608163743860633</v>
      </c>
      <c r="I40" s="29">
        <f t="shared" si="0"/>
        <v>1.1608163743860633</v>
      </c>
      <c r="J40" s="19">
        <f t="shared" si="22"/>
        <v>29909.7985890739</v>
      </c>
      <c r="K40" s="19">
        <f t="shared" si="23"/>
        <v>29203.620368821343</v>
      </c>
      <c r="L40" s="40">
        <f>SalesTrend!$E$16</f>
        <v>0</v>
      </c>
      <c r="M40" s="40">
        <f>SalesTrend!$E$36</f>
        <v>0.09</v>
      </c>
      <c r="N40" s="16">
        <f t="shared" si="24"/>
        <v>29991.486384207328</v>
      </c>
      <c r="O40" s="16">
        <f t="shared" si="1"/>
        <v>34707.532888428948</v>
      </c>
      <c r="R40" s="16">
        <f t="shared" si="2"/>
        <v>29991.486384207328</v>
      </c>
      <c r="S40" s="16">
        <f t="shared" si="3"/>
        <v>34613</v>
      </c>
      <c r="T40" s="16">
        <f t="shared" si="25"/>
        <v>94.532888428948354</v>
      </c>
      <c r="U40" s="51"/>
      <c r="V40" s="51"/>
      <c r="W40" s="51"/>
      <c r="X40" s="51"/>
      <c r="Y40" s="51"/>
      <c r="Z40" s="51"/>
      <c r="AA40" s="56">
        <v>-0.1</v>
      </c>
      <c r="AB40" s="51"/>
      <c r="AC40" s="51"/>
      <c r="AD40" s="51"/>
      <c r="AE40" s="52"/>
      <c r="AF40" s="51">
        <f t="shared" si="26"/>
        <v>1</v>
      </c>
      <c r="AG40" s="51"/>
      <c r="AH40" s="56">
        <f t="shared" si="4"/>
        <v>0</v>
      </c>
      <c r="AI40" s="56">
        <f t="shared" si="27"/>
        <v>-0.1</v>
      </c>
      <c r="AJ40" s="56">
        <f t="shared" si="28"/>
        <v>0</v>
      </c>
      <c r="AK40" s="56">
        <f t="shared" si="29"/>
        <v>0</v>
      </c>
      <c r="AL40" s="56">
        <f t="shared" si="30"/>
        <v>0</v>
      </c>
      <c r="AM40" s="56">
        <f t="shared" si="5"/>
        <v>0.09</v>
      </c>
      <c r="AN40" s="51"/>
      <c r="AO40" s="51">
        <f t="shared" si="31"/>
        <v>999999</v>
      </c>
      <c r="BB40" s="5">
        <f>Inputs!C40</f>
        <v>1803173</v>
      </c>
      <c r="BC40" s="19">
        <f t="shared" si="49"/>
        <v>27516</v>
      </c>
      <c r="BD40" s="82">
        <f t="shared" si="32"/>
        <v>0.16478669537278529</v>
      </c>
      <c r="BE40" s="23">
        <f>Inputs!F40</f>
        <v>0.99692440607006461</v>
      </c>
      <c r="BF40" s="19">
        <f t="shared" si="50"/>
        <v>27600.889127060007</v>
      </c>
      <c r="BG40" s="19">
        <f t="shared" si="51"/>
        <v>34719.783956786159</v>
      </c>
      <c r="BH40" s="82">
        <f t="shared" si="33"/>
        <v>0.16524223941851154</v>
      </c>
      <c r="BI40" s="29">
        <f t="shared" si="68"/>
        <v>1</v>
      </c>
      <c r="BJ40" s="29">
        <f t="shared" ref="BJ40" si="121">BJ28</f>
        <v>0.93698194478176766</v>
      </c>
      <c r="BK40" s="29">
        <f t="shared" si="68"/>
        <v>0.93828803629793345</v>
      </c>
      <c r="BL40" s="29">
        <f t="shared" si="34"/>
        <v>0.93828803629793345</v>
      </c>
      <c r="BM40" s="39">
        <f t="shared" si="6"/>
        <v>0.17611035527052418</v>
      </c>
      <c r="BN40" s="39">
        <f t="shared" si="35"/>
        <v>0.17779684787152519</v>
      </c>
      <c r="BO40" s="40">
        <f>AttrRateTrend!$E$16</f>
        <v>0</v>
      </c>
      <c r="BP40" s="40">
        <f>AttrRateTrend!$E$36</f>
        <v>0</v>
      </c>
      <c r="BQ40" s="39">
        <f t="shared" si="36"/>
        <v>0.17768646728755996</v>
      </c>
      <c r="BR40" s="39">
        <f t="shared" si="8"/>
        <v>0.16620832010642853</v>
      </c>
      <c r="BS40" s="39"/>
      <c r="BT40" s="39"/>
      <c r="BU40" s="39">
        <f t="shared" si="9"/>
        <v>0.17768646728755996</v>
      </c>
      <c r="BV40" s="39">
        <f t="shared" si="10"/>
        <v>0.16478669537278529</v>
      </c>
      <c r="BW40" s="39">
        <f t="shared" si="11"/>
        <v>1.4216247336432397E-3</v>
      </c>
      <c r="BX40" s="39">
        <f t="shared" si="70"/>
        <v>0.17395992252460912</v>
      </c>
      <c r="CB40" s="19">
        <f t="shared" si="37"/>
        <v>27516</v>
      </c>
      <c r="CC40" s="23">
        <f>Inputs!F40</f>
        <v>0.99692440607006461</v>
      </c>
      <c r="CD40" s="19">
        <f t="shared" si="12"/>
        <v>27600.889127060007</v>
      </c>
      <c r="CE40" s="29">
        <f t="shared" ref="CE40" si="122">CE28</f>
        <v>0.93698194478176766</v>
      </c>
      <c r="CF40" s="29">
        <f t="shared" si="119"/>
        <v>0.94700775525644054</v>
      </c>
      <c r="CG40" s="29">
        <f t="shared" si="119"/>
        <v>0.94800834264764722</v>
      </c>
      <c r="CH40" s="29">
        <f t="shared" si="39"/>
        <v>0.94700775525644054</v>
      </c>
      <c r="CI40" s="19">
        <f t="shared" si="40"/>
        <v>29145.367578944435</v>
      </c>
      <c r="CJ40" s="19">
        <f t="shared" si="13"/>
        <v>29305.300793098188</v>
      </c>
      <c r="CK40" s="40">
        <f>AttrTrend!$E$16</f>
        <v>0</v>
      </c>
      <c r="CL40" s="40">
        <f>AttrTrend!$E$36</f>
        <v>0</v>
      </c>
      <c r="CM40" s="19">
        <f t="shared" si="41"/>
        <v>29181.247401599998</v>
      </c>
      <c r="CN40" s="19">
        <f t="shared" si="14"/>
        <v>27549.873966335006</v>
      </c>
      <c r="CO40" s="39"/>
      <c r="CP40" s="39"/>
      <c r="CQ40" s="19">
        <f t="shared" si="15"/>
        <v>29181.247401599998</v>
      </c>
      <c r="CR40" s="19">
        <f t="shared" si="42"/>
        <v>27516</v>
      </c>
      <c r="CS40" s="19">
        <f t="shared" si="16"/>
        <v>33.873966335006116</v>
      </c>
      <c r="CT40" s="2"/>
      <c r="CU40" s="2"/>
      <c r="CV40" s="2"/>
      <c r="CW40" s="2"/>
      <c r="CX40" s="2"/>
      <c r="CY40" s="2"/>
      <c r="CZ40" s="2"/>
      <c r="DA40" s="2"/>
      <c r="DB40" s="16">
        <f t="shared" si="43"/>
        <v>29145.367578944435</v>
      </c>
      <c r="DC40" s="16">
        <f t="shared" si="44"/>
        <v>764.43101012946499</v>
      </c>
      <c r="DD40" s="16" t="e">
        <f t="shared" si="45"/>
        <v>#N/A</v>
      </c>
      <c r="DE40" s="16">
        <f t="shared" si="52"/>
        <v>29909.7985890739</v>
      </c>
      <c r="DF40" s="16">
        <f t="shared" si="53"/>
        <v>29203.620368821343</v>
      </c>
      <c r="DG40" s="16" t="e">
        <f t="shared" si="54"/>
        <v>#N/A</v>
      </c>
      <c r="DH40" s="16">
        <f t="shared" si="55"/>
        <v>101.68042427684486</v>
      </c>
      <c r="DI40" s="16">
        <f t="shared" si="56"/>
        <v>29203.620368821343</v>
      </c>
      <c r="DJ40" s="16">
        <f t="shared" si="57"/>
        <v>29181.247401599998</v>
      </c>
      <c r="DK40" s="16">
        <f t="shared" si="58"/>
        <v>810.2389826073304</v>
      </c>
      <c r="DL40" s="16" t="e">
        <f t="shared" si="59"/>
        <v>#N/A</v>
      </c>
      <c r="DM40" s="16">
        <f t="shared" si="60"/>
        <v>29991.486384207328</v>
      </c>
      <c r="DN40" s="16">
        <f t="shared" si="17"/>
        <v>29203.620368821343</v>
      </c>
      <c r="DO40" s="16" t="e">
        <f t="shared" si="46"/>
        <v>#N/A</v>
      </c>
      <c r="DP40" s="16">
        <f t="shared" si="18"/>
        <v>425.77109500285951</v>
      </c>
      <c r="DQ40" s="16">
        <f t="shared" si="19"/>
        <v>29203.620368821343</v>
      </c>
      <c r="DR40" s="101"/>
      <c r="DS40" s="16">
        <f t="shared" si="61"/>
        <v>29406.819067894492</v>
      </c>
      <c r="DT40" s="16">
        <f t="shared" si="62"/>
        <v>29629.391463824202</v>
      </c>
      <c r="DV40" s="16">
        <f t="shared" si="47"/>
        <v>1803173</v>
      </c>
      <c r="DW40" s="16">
        <f t="shared" si="63"/>
        <v>1803173</v>
      </c>
      <c r="DX40" s="16">
        <f t="shared" si="64"/>
        <v>1804548.761241256</v>
      </c>
      <c r="DY40" s="16">
        <f t="shared" si="65"/>
        <v>1804488.0690670749</v>
      </c>
      <c r="DZ40" s="16">
        <f t="shared" si="66"/>
        <v>1805525.9835337384</v>
      </c>
      <c r="EA40" s="16">
        <f t="shared" si="48"/>
        <v>-1315.0690670749173</v>
      </c>
    </row>
    <row r="41" spans="1:131" x14ac:dyDescent="0.2">
      <c r="A41" s="2">
        <v>37803</v>
      </c>
      <c r="B41" s="5">
        <f>Inputs!B41</f>
        <v>34363</v>
      </c>
      <c r="C41" s="5"/>
      <c r="D41" s="19">
        <f t="shared" si="20"/>
        <v>34363</v>
      </c>
      <c r="E41" s="20">
        <f>Inputs!E41</f>
        <v>0.98765129831499365</v>
      </c>
      <c r="F41" s="19">
        <f t="shared" si="21"/>
        <v>34792.643981358429</v>
      </c>
      <c r="G41" s="24">
        <f t="shared" ref="G41" si="123">G29</f>
        <v>1.1599999999999999</v>
      </c>
      <c r="H41" s="24">
        <f t="shared" si="67"/>
        <v>1.1571272105409649</v>
      </c>
      <c r="I41" s="29">
        <f t="shared" si="0"/>
        <v>1.1571272105409649</v>
      </c>
      <c r="J41" s="19">
        <f t="shared" si="22"/>
        <v>30068.123594719225</v>
      </c>
      <c r="K41" s="19">
        <f t="shared" si="23"/>
        <v>30037.80222444277</v>
      </c>
      <c r="L41" s="40">
        <f>SalesTrend!$E$17</f>
        <v>0</v>
      </c>
      <c r="M41" s="40">
        <f>SalesTrend!$E$37</f>
        <v>0</v>
      </c>
      <c r="N41" s="16">
        <f t="shared" si="24"/>
        <v>29991.486384207328</v>
      </c>
      <c r="O41" s="16">
        <f t="shared" si="1"/>
        <v>34275.416068913502</v>
      </c>
      <c r="R41" s="16">
        <f t="shared" si="2"/>
        <v>29991.486384207328</v>
      </c>
      <c r="S41" s="16">
        <f t="shared" si="3"/>
        <v>34363</v>
      </c>
      <c r="T41" s="16">
        <f t="shared" si="25"/>
        <v>-87.583931086497614</v>
      </c>
      <c r="U41" s="51"/>
      <c r="V41" s="51"/>
      <c r="W41" s="51"/>
      <c r="X41" s="51"/>
      <c r="Y41" s="51"/>
      <c r="Z41" s="51"/>
      <c r="AA41" s="56"/>
      <c r="AB41" s="51"/>
      <c r="AC41" s="51"/>
      <c r="AD41" s="51"/>
      <c r="AE41" s="52"/>
      <c r="AF41" s="51">
        <f t="shared" si="26"/>
        <v>0</v>
      </c>
      <c r="AG41" s="51"/>
      <c r="AH41" s="56">
        <f t="shared" si="4"/>
        <v>0</v>
      </c>
      <c r="AI41" s="56">
        <f t="shared" si="27"/>
        <v>0</v>
      </c>
      <c r="AJ41" s="56">
        <f t="shared" si="28"/>
        <v>0</v>
      </c>
      <c r="AK41" s="56">
        <f t="shared" si="29"/>
        <v>0</v>
      </c>
      <c r="AL41" s="56">
        <f t="shared" si="30"/>
        <v>0</v>
      </c>
      <c r="AM41" s="56">
        <f t="shared" si="5"/>
        <v>0</v>
      </c>
      <c r="AN41" s="51"/>
      <c r="AO41" s="51">
        <f t="shared" si="31"/>
        <v>0</v>
      </c>
      <c r="BB41" s="5">
        <f>Inputs!C41</f>
        <v>1810379</v>
      </c>
      <c r="BC41" s="19">
        <f t="shared" si="49"/>
        <v>27157</v>
      </c>
      <c r="BD41" s="82">
        <f t="shared" si="32"/>
        <v>0.16218371006359764</v>
      </c>
      <c r="BE41" s="23">
        <f>Inputs!F41</f>
        <v>0.98765129831499365</v>
      </c>
      <c r="BF41" s="19">
        <f t="shared" si="50"/>
        <v>27496.546651973076</v>
      </c>
      <c r="BG41" s="19">
        <f t="shared" si="51"/>
        <v>34792.643981358429</v>
      </c>
      <c r="BH41" s="82">
        <f t="shared" si="33"/>
        <v>0.16400110647352409</v>
      </c>
      <c r="BI41" s="29">
        <f t="shared" si="68"/>
        <v>1</v>
      </c>
      <c r="BJ41" s="29">
        <f t="shared" ref="BJ41" si="124">BJ29</f>
        <v>0.9145269668889856</v>
      </c>
      <c r="BK41" s="29">
        <f t="shared" si="68"/>
        <v>0.91416409485908934</v>
      </c>
      <c r="BL41" s="29">
        <f t="shared" si="34"/>
        <v>0.91416409485908934</v>
      </c>
      <c r="BM41" s="39">
        <f t="shared" si="6"/>
        <v>0.17940007422715881</v>
      </c>
      <c r="BN41" s="39">
        <f t="shared" si="35"/>
        <v>0.17609646236181153</v>
      </c>
      <c r="BO41" s="40">
        <f>AttrRateTrend!$E$17</f>
        <v>0</v>
      </c>
      <c r="BP41" s="40">
        <f>AttrRateTrend!$E$37</f>
        <v>0</v>
      </c>
      <c r="BQ41" s="39">
        <f t="shared" si="36"/>
        <v>0.17768646728755996</v>
      </c>
      <c r="BR41" s="39">
        <f t="shared" si="8"/>
        <v>0.16042873225947571</v>
      </c>
      <c r="BS41" s="39"/>
      <c r="BT41" s="39"/>
      <c r="BU41" s="39">
        <f t="shared" si="9"/>
        <v>0.17768646728755996</v>
      </c>
      <c r="BV41" s="39">
        <f t="shared" si="10"/>
        <v>0.16218371006359764</v>
      </c>
      <c r="BW41" s="39">
        <f t="shared" si="11"/>
        <v>-1.7549778041219266E-3</v>
      </c>
      <c r="BX41" s="39">
        <f t="shared" si="70"/>
        <v>0.17399155398004398</v>
      </c>
      <c r="CB41" s="19">
        <f t="shared" si="37"/>
        <v>27157</v>
      </c>
      <c r="CC41" s="23">
        <f>Inputs!F41</f>
        <v>0.98765129831499365</v>
      </c>
      <c r="CD41" s="19">
        <f t="shared" si="12"/>
        <v>27496.546651973076</v>
      </c>
      <c r="CE41" s="29">
        <f t="shared" ref="CE41" si="125">CE29</f>
        <v>0.9145269668889856</v>
      </c>
      <c r="CF41" s="29">
        <f t="shared" si="119"/>
        <v>0.92918259040413531</v>
      </c>
      <c r="CG41" s="29">
        <f t="shared" si="119"/>
        <v>0.92674365295329264</v>
      </c>
      <c r="CH41" s="29">
        <f t="shared" si="39"/>
        <v>0.92918259040413531</v>
      </c>
      <c r="CI41" s="19">
        <f t="shared" si="40"/>
        <v>29592.188807598977</v>
      </c>
      <c r="CJ41" s="19">
        <f t="shared" si="13"/>
        <v>29073.17192373439</v>
      </c>
      <c r="CK41" s="40">
        <f>AttrTrend!$E$17</f>
        <v>0</v>
      </c>
      <c r="CL41" s="40">
        <f>AttrTrend!$E$37</f>
        <v>0</v>
      </c>
      <c r="CM41" s="19">
        <f t="shared" si="41"/>
        <v>29181.247401599998</v>
      </c>
      <c r="CN41" s="19">
        <f t="shared" si="14"/>
        <v>26779.875623183085</v>
      </c>
      <c r="CO41" s="39"/>
      <c r="CP41" s="39"/>
      <c r="CQ41" s="19">
        <f t="shared" si="15"/>
        <v>29181.247401599998</v>
      </c>
      <c r="CR41" s="19">
        <f t="shared" si="42"/>
        <v>27157</v>
      </c>
      <c r="CS41" s="19">
        <f t="shared" si="16"/>
        <v>-377.12437681691517</v>
      </c>
      <c r="CT41" s="2"/>
      <c r="CU41" s="2"/>
      <c r="CV41" s="2"/>
      <c r="CW41" s="2"/>
      <c r="CX41" s="2"/>
      <c r="CY41" s="2"/>
      <c r="CZ41" s="2"/>
      <c r="DA41" s="2"/>
      <c r="DB41" s="16">
        <f t="shared" si="43"/>
        <v>29592.188807598977</v>
      </c>
      <c r="DC41" s="16">
        <f t="shared" si="44"/>
        <v>475.93478712024807</v>
      </c>
      <c r="DD41" s="16" t="e">
        <f t="shared" si="45"/>
        <v>#N/A</v>
      </c>
      <c r="DE41" s="16">
        <f t="shared" si="52"/>
        <v>30068.123594719225</v>
      </c>
      <c r="DF41" s="16">
        <f t="shared" si="53"/>
        <v>29073.17192373439</v>
      </c>
      <c r="DG41" s="16">
        <f t="shared" si="54"/>
        <v>964.63030070838067</v>
      </c>
      <c r="DH41" s="16" t="e">
        <f t="shared" si="55"/>
        <v>#N/A</v>
      </c>
      <c r="DI41" s="16">
        <f t="shared" si="56"/>
        <v>30037.80222444277</v>
      </c>
      <c r="DJ41" s="16">
        <f t="shared" si="57"/>
        <v>29181.247401599998</v>
      </c>
      <c r="DK41" s="16">
        <f t="shared" si="58"/>
        <v>810.2389826073304</v>
      </c>
      <c r="DL41" s="16" t="e">
        <f t="shared" si="59"/>
        <v>#N/A</v>
      </c>
      <c r="DM41" s="16">
        <f t="shared" si="60"/>
        <v>29991.486384207328</v>
      </c>
      <c r="DN41" s="16">
        <f t="shared" si="17"/>
        <v>29520.5034341053</v>
      </c>
      <c r="DO41" s="16">
        <f t="shared" si="46"/>
        <v>517.29879033747056</v>
      </c>
      <c r="DP41" s="16" t="e">
        <f t="shared" si="18"/>
        <v>#N/A</v>
      </c>
      <c r="DQ41" s="16">
        <f t="shared" si="19"/>
        <v>30037.80222444277</v>
      </c>
      <c r="DR41" s="101"/>
      <c r="DS41" s="16">
        <f t="shared" si="61"/>
        <v>30039.809879034652</v>
      </c>
      <c r="DT41" s="16">
        <f t="shared" si="62"/>
        <v>29520.5034341053</v>
      </c>
      <c r="DV41" s="16">
        <f t="shared" si="47"/>
        <v>1810379</v>
      </c>
      <c r="DW41" s="16">
        <f t="shared" si="63"/>
        <v>1810379</v>
      </c>
      <c r="DX41" s="16">
        <f t="shared" si="64"/>
        <v>1805024.6960283762</v>
      </c>
      <c r="DY41" s="16">
        <f t="shared" si="65"/>
        <v>1805452.6993677833</v>
      </c>
      <c r="DZ41" s="16">
        <f t="shared" si="66"/>
        <v>1806336.2225163458</v>
      </c>
      <c r="EA41" s="16">
        <f t="shared" si="48"/>
        <v>4926.3006322167348</v>
      </c>
    </row>
    <row r="42" spans="1:131" x14ac:dyDescent="0.2">
      <c r="A42" s="2">
        <v>37834</v>
      </c>
      <c r="B42" s="5">
        <f>Inputs!B42</f>
        <v>35289</v>
      </c>
      <c r="C42" s="5"/>
      <c r="D42" s="19">
        <f t="shared" si="20"/>
        <v>35289</v>
      </c>
      <c r="E42" s="20">
        <f>Inputs!E42</f>
        <v>1.030159641258382</v>
      </c>
      <c r="F42" s="19">
        <f t="shared" si="21"/>
        <v>34255.855681642744</v>
      </c>
      <c r="G42" s="24">
        <f t="shared" ref="G42" si="126">G30</f>
        <v>1.1399999999999999</v>
      </c>
      <c r="H42" s="24">
        <f t="shared" si="67"/>
        <v>1.1367282212946797</v>
      </c>
      <c r="I42" s="29">
        <f t="shared" si="0"/>
        <v>1.1367282212946797</v>
      </c>
      <c r="J42" s="19">
        <f t="shared" si="22"/>
        <v>30135.484489535189</v>
      </c>
      <c r="K42" s="19">
        <f t="shared" si="23"/>
        <v>30151.375932732368</v>
      </c>
      <c r="L42" s="40">
        <f>SalesTrend!$E$18</f>
        <v>0</v>
      </c>
      <c r="M42" s="40">
        <f>SalesTrend!$E$38</f>
        <v>0</v>
      </c>
      <c r="N42" s="16">
        <f t="shared" si="24"/>
        <v>29991.486384207328</v>
      </c>
      <c r="O42" s="16">
        <f t="shared" si="1"/>
        <v>35120.376557404292</v>
      </c>
      <c r="R42" s="16">
        <f t="shared" si="2"/>
        <v>29991.486384207328</v>
      </c>
      <c r="S42" s="16">
        <f t="shared" si="3"/>
        <v>35289</v>
      </c>
      <c r="T42" s="16">
        <f t="shared" si="25"/>
        <v>-168.62344259570818</v>
      </c>
      <c r="U42" s="51"/>
      <c r="V42" s="51"/>
      <c r="W42" s="51"/>
      <c r="X42" s="51"/>
      <c r="Y42" s="51"/>
      <c r="Z42" s="51"/>
      <c r="AA42" s="56"/>
      <c r="AB42" s="51">
        <v>1</v>
      </c>
      <c r="AC42" s="51"/>
      <c r="AD42" s="51"/>
      <c r="AE42" s="52"/>
      <c r="AF42" s="51">
        <f t="shared" si="26"/>
        <v>0</v>
      </c>
      <c r="AG42" s="51"/>
      <c r="AH42" s="56">
        <f t="shared" si="4"/>
        <v>0</v>
      </c>
      <c r="AI42" s="56">
        <f t="shared" si="27"/>
        <v>0</v>
      </c>
      <c r="AJ42" s="56">
        <f t="shared" si="28"/>
        <v>0</v>
      </c>
      <c r="AK42" s="56">
        <f t="shared" si="29"/>
        <v>0</v>
      </c>
      <c r="AL42" s="56">
        <f t="shared" si="30"/>
        <v>0</v>
      </c>
      <c r="AM42" s="56">
        <f t="shared" si="5"/>
        <v>0</v>
      </c>
      <c r="AN42" s="51"/>
      <c r="AO42" s="51">
        <f t="shared" si="31"/>
        <v>0</v>
      </c>
      <c r="BB42" s="5">
        <f>Inputs!C42</f>
        <v>1817902</v>
      </c>
      <c r="BC42" s="19">
        <f t="shared" si="49"/>
        <v>27766</v>
      </c>
      <c r="BD42" s="82">
        <f t="shared" si="32"/>
        <v>0.16477417434139438</v>
      </c>
      <c r="BE42" s="23">
        <f>Inputs!F42</f>
        <v>1.030159641258382</v>
      </c>
      <c r="BF42" s="19">
        <f t="shared" si="50"/>
        <v>26953.104051021353</v>
      </c>
      <c r="BG42" s="19">
        <f t="shared" si="51"/>
        <v>34255.855681642744</v>
      </c>
      <c r="BH42" s="82">
        <f t="shared" si="33"/>
        <v>0.16044197674038407</v>
      </c>
      <c r="BI42" s="29">
        <f t="shared" si="68"/>
        <v>1</v>
      </c>
      <c r="BJ42" s="29">
        <f t="shared" ref="BJ42" si="127">BJ30</f>
        <v>0.92843078718831584</v>
      </c>
      <c r="BK42" s="29">
        <f t="shared" si="68"/>
        <v>0.92859673990623681</v>
      </c>
      <c r="BL42" s="29">
        <f t="shared" si="34"/>
        <v>0.92859673990623681</v>
      </c>
      <c r="BM42" s="39">
        <f t="shared" si="6"/>
        <v>0.17277895758775158</v>
      </c>
      <c r="BN42" s="39">
        <f t="shared" si="35"/>
        <v>0.17618330144431019</v>
      </c>
      <c r="BO42" s="40">
        <f>AttrRateTrend!$E$18</f>
        <v>0</v>
      </c>
      <c r="BP42" s="40">
        <f>AttrRateTrend!$E$38</f>
        <v>-0.01</v>
      </c>
      <c r="BQ42" s="39">
        <f t="shared" si="36"/>
        <v>0.17590960261468436</v>
      </c>
      <c r="BR42" s="39">
        <f t="shared" si="8"/>
        <v>0.16827563326462994</v>
      </c>
      <c r="BS42" s="39"/>
      <c r="BT42" s="39"/>
      <c r="BU42" s="39">
        <f t="shared" si="9"/>
        <v>0.17590960261468436</v>
      </c>
      <c r="BV42" s="39">
        <f t="shared" si="10"/>
        <v>0.16477417434139438</v>
      </c>
      <c r="BW42" s="39">
        <f t="shared" si="11"/>
        <v>3.5014589232355564E-3</v>
      </c>
      <c r="BX42" s="39">
        <f t="shared" si="70"/>
        <v>0.17359797974947927</v>
      </c>
      <c r="CB42" s="19">
        <f t="shared" si="37"/>
        <v>27766</v>
      </c>
      <c r="CC42" s="23">
        <f>Inputs!F42</f>
        <v>1.030159641258382</v>
      </c>
      <c r="CD42" s="19">
        <f t="shared" si="12"/>
        <v>26953.104051021353</v>
      </c>
      <c r="CE42" s="29">
        <f t="shared" ref="CE42" si="128">CE30</f>
        <v>0.92843078718831584</v>
      </c>
      <c r="CF42" s="29">
        <f t="shared" si="119"/>
        <v>0.94632197479848124</v>
      </c>
      <c r="CG42" s="29">
        <f t="shared" si="119"/>
        <v>0.94560278244728402</v>
      </c>
      <c r="CH42" s="29">
        <f t="shared" si="39"/>
        <v>0.94632197479848124</v>
      </c>
      <c r="CI42" s="19">
        <f t="shared" si="40"/>
        <v>28481.959384659753</v>
      </c>
      <c r="CJ42" s="19">
        <f t="shared" si="13"/>
        <v>29078.364324288694</v>
      </c>
      <c r="CK42" s="40">
        <f>AttrTrend!$E$18</f>
        <v>0</v>
      </c>
      <c r="CL42" s="40">
        <f>AttrTrend!$E$38</f>
        <v>0</v>
      </c>
      <c r="CM42" s="19">
        <f t="shared" si="41"/>
        <v>29181.247401599998</v>
      </c>
      <c r="CN42" s="19">
        <f t="shared" si="14"/>
        <v>28447.709808519019</v>
      </c>
      <c r="CO42" s="39"/>
      <c r="CP42" s="39"/>
      <c r="CQ42" s="19">
        <f t="shared" si="15"/>
        <v>29181.247401599998</v>
      </c>
      <c r="CR42" s="19">
        <f t="shared" si="42"/>
        <v>27766</v>
      </c>
      <c r="CS42" s="19">
        <f t="shared" si="16"/>
        <v>681.70980851901913</v>
      </c>
      <c r="CT42" s="2"/>
      <c r="CU42" s="2"/>
      <c r="CV42" s="2"/>
      <c r="CW42" s="2"/>
      <c r="CX42" s="2"/>
      <c r="CY42" s="2"/>
      <c r="CZ42" s="2"/>
      <c r="DA42" s="2"/>
      <c r="DB42" s="16">
        <f t="shared" si="43"/>
        <v>28481.959384659753</v>
      </c>
      <c r="DC42" s="16">
        <f t="shared" si="44"/>
        <v>1653.5251048754362</v>
      </c>
      <c r="DD42" s="16" t="e">
        <f t="shared" si="45"/>
        <v>#N/A</v>
      </c>
      <c r="DE42" s="16">
        <f t="shared" si="52"/>
        <v>30135.484489535189</v>
      </c>
      <c r="DF42" s="16">
        <f t="shared" si="53"/>
        <v>29078.364324288694</v>
      </c>
      <c r="DG42" s="16">
        <f t="shared" si="54"/>
        <v>1073.011608443674</v>
      </c>
      <c r="DH42" s="16" t="e">
        <f t="shared" si="55"/>
        <v>#N/A</v>
      </c>
      <c r="DI42" s="16">
        <f t="shared" si="56"/>
        <v>30151.375932732368</v>
      </c>
      <c r="DJ42" s="16">
        <f t="shared" si="57"/>
        <v>29181.247401599998</v>
      </c>
      <c r="DK42" s="16">
        <f t="shared" si="58"/>
        <v>810.2389826073304</v>
      </c>
      <c r="DL42" s="16" t="e">
        <f t="shared" si="59"/>
        <v>#N/A</v>
      </c>
      <c r="DM42" s="16">
        <f t="shared" si="60"/>
        <v>29991.486384207328</v>
      </c>
      <c r="DN42" s="16">
        <f t="shared" si="17"/>
        <v>29495.104769965092</v>
      </c>
      <c r="DO42" s="16">
        <f t="shared" si="46"/>
        <v>656.27116276727611</v>
      </c>
      <c r="DP42" s="16" t="e">
        <f t="shared" si="18"/>
        <v>#N/A</v>
      </c>
      <c r="DQ42" s="16">
        <f t="shared" si="19"/>
        <v>30151.375932732368</v>
      </c>
      <c r="DR42" s="101"/>
      <c r="DS42" s="16">
        <f t="shared" si="61"/>
        <v>29114.881355386762</v>
      </c>
      <c r="DT42" s="16">
        <f t="shared" si="62"/>
        <v>29495.104769965092</v>
      </c>
      <c r="DV42" s="16">
        <f t="shared" si="47"/>
        <v>1817902</v>
      </c>
      <c r="DW42" s="16">
        <f t="shared" si="63"/>
        <v>1817902</v>
      </c>
      <c r="DX42" s="16">
        <f t="shared" si="64"/>
        <v>1806678.2211332517</v>
      </c>
      <c r="DY42" s="16">
        <f t="shared" si="65"/>
        <v>1806525.710976227</v>
      </c>
      <c r="DZ42" s="16">
        <f t="shared" si="66"/>
        <v>1807146.4614989532</v>
      </c>
      <c r="EA42" s="16">
        <f t="shared" si="48"/>
        <v>11376.289023773046</v>
      </c>
    </row>
    <row r="43" spans="1:131" x14ac:dyDescent="0.2">
      <c r="A43" s="2">
        <v>37865</v>
      </c>
      <c r="B43" s="5">
        <f>Inputs!B43</f>
        <v>29618</v>
      </c>
      <c r="C43" s="5"/>
      <c r="D43" s="19">
        <f t="shared" si="20"/>
        <v>29618</v>
      </c>
      <c r="E43" s="20">
        <f>Inputs!E43</f>
        <v>0.98167464955498573</v>
      </c>
      <c r="F43" s="19">
        <f t="shared" si="21"/>
        <v>30170.892172296062</v>
      </c>
      <c r="G43" s="24">
        <f t="shared" ref="G43" si="129">G31</f>
        <v>1</v>
      </c>
      <c r="H43" s="24">
        <f t="shared" si="67"/>
        <v>0.9973677297977156</v>
      </c>
      <c r="I43" s="29">
        <f t="shared" si="0"/>
        <v>0.9973677297977156</v>
      </c>
      <c r="J43" s="19">
        <f t="shared" si="22"/>
        <v>30250.519713942689</v>
      </c>
      <c r="K43" s="19">
        <f t="shared" si="23"/>
        <v>30436.683045474594</v>
      </c>
      <c r="L43" s="40">
        <f>SalesTrend!$E$19</f>
        <v>0</v>
      </c>
      <c r="M43" s="40">
        <f>SalesTrend!$E$39</f>
        <v>0</v>
      </c>
      <c r="N43" s="16">
        <f t="shared" si="24"/>
        <v>29991.486384207328</v>
      </c>
      <c r="O43" s="16">
        <f t="shared" si="1"/>
        <v>29364.382897462558</v>
      </c>
      <c r="R43" s="16">
        <f t="shared" si="2"/>
        <v>29991.486384207328</v>
      </c>
      <c r="S43" s="16">
        <f t="shared" si="3"/>
        <v>29618</v>
      </c>
      <c r="T43" s="16">
        <f t="shared" si="25"/>
        <v>-253.61710253744241</v>
      </c>
      <c r="U43" s="51"/>
      <c r="V43" s="51"/>
      <c r="W43" s="51"/>
      <c r="X43" s="51"/>
      <c r="Y43" s="51"/>
      <c r="Z43" s="51"/>
      <c r="AA43" s="56"/>
      <c r="AB43" s="51">
        <v>1</v>
      </c>
      <c r="AC43" s="51"/>
      <c r="AD43" s="51"/>
      <c r="AE43" s="52"/>
      <c r="AF43" s="51">
        <f t="shared" si="26"/>
        <v>0</v>
      </c>
      <c r="AG43" s="51"/>
      <c r="AH43" s="56">
        <f t="shared" si="4"/>
        <v>0</v>
      </c>
      <c r="AI43" s="56">
        <f t="shared" si="27"/>
        <v>0</v>
      </c>
      <c r="AJ43" s="56">
        <f t="shared" si="28"/>
        <v>0</v>
      </c>
      <c r="AK43" s="56">
        <f t="shared" si="29"/>
        <v>0</v>
      </c>
      <c r="AL43" s="56">
        <f t="shared" si="30"/>
        <v>0</v>
      </c>
      <c r="AM43" s="56">
        <f t="shared" si="5"/>
        <v>0</v>
      </c>
      <c r="AN43" s="51"/>
      <c r="AO43" s="51">
        <f t="shared" si="31"/>
        <v>0</v>
      </c>
      <c r="BB43" s="5">
        <f>Inputs!C43</f>
        <v>1820137</v>
      </c>
      <c r="BC43" s="19">
        <f t="shared" si="49"/>
        <v>27383</v>
      </c>
      <c r="BD43" s="82">
        <f t="shared" si="32"/>
        <v>0.16465942744323792</v>
      </c>
      <c r="BE43" s="23">
        <f>Inputs!F43</f>
        <v>0.98167464955498573</v>
      </c>
      <c r="BF43" s="19">
        <f t="shared" si="50"/>
        <v>27894.170448848101</v>
      </c>
      <c r="BG43" s="19">
        <f t="shared" si="51"/>
        <v>30170.892172296062</v>
      </c>
      <c r="BH43" s="82">
        <f t="shared" si="33"/>
        <v>0.16745483265220054</v>
      </c>
      <c r="BI43" s="29">
        <f t="shared" si="68"/>
        <v>1</v>
      </c>
      <c r="BJ43" s="29">
        <f t="shared" ref="BJ43" si="130">BJ31</f>
        <v>0.94971354705726874</v>
      </c>
      <c r="BK43" s="29">
        <f t="shared" si="68"/>
        <v>0.94944720894937618</v>
      </c>
      <c r="BL43" s="29">
        <f t="shared" si="34"/>
        <v>0.94944720894937618</v>
      </c>
      <c r="BM43" s="39">
        <f t="shared" ref="BM43:BM74" si="131">BH43/BL43</f>
        <v>0.17637087251802022</v>
      </c>
      <c r="BN43" s="39">
        <f t="shared" si="35"/>
        <v>0.17558925673648274</v>
      </c>
      <c r="BO43" s="40">
        <f>AttrRateTrend!$E$19</f>
        <v>0</v>
      </c>
      <c r="BP43" s="40">
        <f>AttrRateTrend!$E$39</f>
        <v>0</v>
      </c>
      <c r="BQ43" s="39">
        <f t="shared" si="36"/>
        <v>0.17590960261468436</v>
      </c>
      <c r="BR43" s="39">
        <f t="shared" ref="BR43:BR74" si="132">BQ43*BE43*BL43</f>
        <v>0.1639562383511346</v>
      </c>
      <c r="BS43" s="39"/>
      <c r="BT43" s="39"/>
      <c r="BU43" s="39">
        <f t="shared" si="9"/>
        <v>0.17590960261468436</v>
      </c>
      <c r="BV43" s="39">
        <f t="shared" si="10"/>
        <v>0.16465942744323792</v>
      </c>
      <c r="BW43" s="39">
        <f t="shared" si="11"/>
        <v>-7.0318909210331793E-4</v>
      </c>
      <c r="BX43" s="39">
        <f t="shared" si="70"/>
        <v>0.17367493526200301</v>
      </c>
      <c r="CB43" s="19">
        <f t="shared" si="37"/>
        <v>27383</v>
      </c>
      <c r="CC43" s="23">
        <f>Inputs!F43</f>
        <v>0.98167464955498573</v>
      </c>
      <c r="CD43" s="19">
        <f t="shared" si="12"/>
        <v>27894.170448848101</v>
      </c>
      <c r="CE43" s="29">
        <f t="shared" ref="CE43" si="133">CE31</f>
        <v>0.94971354705726874</v>
      </c>
      <c r="CF43" s="29">
        <f t="shared" si="119"/>
        <v>0.95655921502921648</v>
      </c>
      <c r="CG43" s="29">
        <f t="shared" si="119"/>
        <v>0.95638120796616566</v>
      </c>
      <c r="CH43" s="29">
        <f t="shared" si="39"/>
        <v>0.95655921502921648</v>
      </c>
      <c r="CI43" s="19">
        <f t="shared" si="40"/>
        <v>29160.944780607359</v>
      </c>
      <c r="CJ43" s="19">
        <f t="shared" si="13"/>
        <v>29032.498184340144</v>
      </c>
      <c r="CK43" s="40">
        <f>AttrTrend!$E$19</f>
        <v>0</v>
      </c>
      <c r="CL43" s="40">
        <f>AttrTrend!$E$39</f>
        <v>0</v>
      </c>
      <c r="CM43" s="19">
        <f t="shared" si="41"/>
        <v>29181.247401599998</v>
      </c>
      <c r="CN43" s="19">
        <f t="shared" ref="CN43:CN74" si="134">CM43*CC43*CH43</f>
        <v>27402.064768814045</v>
      </c>
      <c r="CO43" s="39"/>
      <c r="CP43" s="39"/>
      <c r="CQ43" s="19">
        <f t="shared" si="15"/>
        <v>29181.247401599998</v>
      </c>
      <c r="CR43" s="19">
        <f t="shared" si="42"/>
        <v>27383</v>
      </c>
      <c r="CS43" s="19">
        <f t="shared" si="16"/>
        <v>19.064768814045237</v>
      </c>
      <c r="CT43" s="2"/>
      <c r="CU43" s="2"/>
      <c r="CV43" s="2"/>
      <c r="CW43" s="2"/>
      <c r="CX43" s="2"/>
      <c r="CY43" s="2"/>
      <c r="CZ43" s="2"/>
      <c r="DA43" s="2"/>
      <c r="DB43" s="16">
        <f t="shared" si="43"/>
        <v>29160.944780607359</v>
      </c>
      <c r="DC43" s="16">
        <f t="shared" si="44"/>
        <v>1089.5749333353306</v>
      </c>
      <c r="DD43" s="16" t="e">
        <f t="shared" si="45"/>
        <v>#N/A</v>
      </c>
      <c r="DE43" s="16">
        <f t="shared" si="52"/>
        <v>30250.519713942689</v>
      </c>
      <c r="DF43" s="16">
        <f t="shared" si="53"/>
        <v>29032.498184340144</v>
      </c>
      <c r="DG43" s="16">
        <f t="shared" si="54"/>
        <v>1404.1848611344503</v>
      </c>
      <c r="DH43" s="16" t="e">
        <f t="shared" si="55"/>
        <v>#N/A</v>
      </c>
      <c r="DI43" s="16">
        <f t="shared" si="56"/>
        <v>30436.683045474594</v>
      </c>
      <c r="DJ43" s="16">
        <f t="shared" si="57"/>
        <v>29181.247401599998</v>
      </c>
      <c r="DK43" s="16">
        <f t="shared" si="58"/>
        <v>810.2389826073304</v>
      </c>
      <c r="DL43" s="16" t="e">
        <f t="shared" si="59"/>
        <v>#N/A</v>
      </c>
      <c r="DM43" s="16">
        <f t="shared" si="60"/>
        <v>29991.486384207328</v>
      </c>
      <c r="DN43" s="16">
        <f t="shared" si="17"/>
        <v>29249.198285369795</v>
      </c>
      <c r="DO43" s="16">
        <f t="shared" si="46"/>
        <v>1187.4847601047986</v>
      </c>
      <c r="DP43" s="16" t="e">
        <f t="shared" si="18"/>
        <v>#N/A</v>
      </c>
      <c r="DQ43" s="16">
        <f t="shared" si="19"/>
        <v>30436.683045474594</v>
      </c>
      <c r="DR43" s="101"/>
      <c r="DS43" s="16">
        <f t="shared" si="61"/>
        <v>29330.623075473861</v>
      </c>
      <c r="DT43" s="16">
        <f t="shared" si="62"/>
        <v>29249.198285369795</v>
      </c>
      <c r="DV43" s="16">
        <f t="shared" si="47"/>
        <v>1820137</v>
      </c>
      <c r="DW43" s="16">
        <f t="shared" si="63"/>
        <v>1820137</v>
      </c>
      <c r="DX43" s="16">
        <f t="shared" si="64"/>
        <v>1807767.7960665869</v>
      </c>
      <c r="DY43" s="16">
        <f t="shared" si="65"/>
        <v>1807929.8958373615</v>
      </c>
      <c r="DZ43" s="16">
        <f t="shared" si="66"/>
        <v>1807956.7004815605</v>
      </c>
      <c r="EA43" s="16">
        <f t="shared" si="48"/>
        <v>12207.104162638541</v>
      </c>
    </row>
    <row r="44" spans="1:131" x14ac:dyDescent="0.2">
      <c r="A44" s="2">
        <v>37895</v>
      </c>
      <c r="B44" s="5">
        <f>Inputs!B44</f>
        <v>26589</v>
      </c>
      <c r="C44" s="5"/>
      <c r="D44" s="19">
        <f t="shared" si="20"/>
        <v>26589</v>
      </c>
      <c r="E44" s="20">
        <f>Inputs!E44</f>
        <v>1.0514156504446528</v>
      </c>
      <c r="F44" s="19">
        <f t="shared" si="21"/>
        <v>25288.761860026796</v>
      </c>
      <c r="G44" s="24">
        <f t="shared" ref="G44" si="135">G32</f>
        <v>0.82</v>
      </c>
      <c r="H44" s="24">
        <f t="shared" si="67"/>
        <v>0.81777018222750719</v>
      </c>
      <c r="I44" s="29">
        <f t="shared" si="0"/>
        <v>0.81777018222750719</v>
      </c>
      <c r="J44" s="19">
        <f t="shared" si="22"/>
        <v>30924.044932945908</v>
      </c>
      <c r="K44" s="19">
        <f t="shared" si="23"/>
        <v>30747.489571082828</v>
      </c>
      <c r="L44" s="40">
        <f>SalesTrend!$E$20</f>
        <v>0</v>
      </c>
      <c r="M44" s="40">
        <f>SalesTrend!$E$40</f>
        <v>3.5000000000000003E-2</v>
      </c>
      <c r="N44" s="16">
        <f t="shared" si="24"/>
        <v>31041.188407654583</v>
      </c>
      <c r="O44" s="16">
        <f t="shared" si="1"/>
        <v>26689.721876966058</v>
      </c>
      <c r="R44" s="16">
        <f t="shared" si="2"/>
        <v>31041.188407654583</v>
      </c>
      <c r="S44" s="16">
        <f t="shared" si="3"/>
        <v>26589</v>
      </c>
      <c r="T44" s="16">
        <f t="shared" si="25"/>
        <v>100.72187696605761</v>
      </c>
      <c r="U44" s="51"/>
      <c r="V44" s="51"/>
      <c r="W44" s="51"/>
      <c r="X44" s="51"/>
      <c r="Y44" s="51"/>
      <c r="Z44" s="51"/>
      <c r="AA44" s="56"/>
      <c r="AB44" s="35">
        <v>1</v>
      </c>
      <c r="AC44" s="51"/>
      <c r="AD44" s="51"/>
      <c r="AE44" s="52" t="s">
        <v>77</v>
      </c>
      <c r="AF44" s="51">
        <f t="shared" si="26"/>
        <v>0</v>
      </c>
      <c r="AG44" s="51"/>
      <c r="AH44" s="56">
        <f t="shared" si="4"/>
        <v>0</v>
      </c>
      <c r="AI44" s="56">
        <f t="shared" si="27"/>
        <v>0</v>
      </c>
      <c r="AJ44" s="56">
        <f t="shared" si="28"/>
        <v>0</v>
      </c>
      <c r="AK44" s="56">
        <f t="shared" si="29"/>
        <v>0</v>
      </c>
      <c r="AL44" s="56">
        <f t="shared" si="30"/>
        <v>0</v>
      </c>
      <c r="AM44" s="56">
        <f t="shared" si="5"/>
        <v>0</v>
      </c>
      <c r="AN44" s="51"/>
      <c r="AO44" s="51">
        <f t="shared" si="31"/>
        <v>0</v>
      </c>
      <c r="BB44" s="5">
        <f>Inputs!C44</f>
        <v>1816389</v>
      </c>
      <c r="BC44" s="19">
        <f t="shared" si="49"/>
        <v>30337</v>
      </c>
      <c r="BD44" s="82">
        <f t="shared" ref="BD44:BD75" si="136">12*BC44/(BB43+NewBusMonths*$S44)</f>
        <v>0.18389116171323416</v>
      </c>
      <c r="BE44" s="23">
        <f>Inputs!F44</f>
        <v>1.0514156504446528</v>
      </c>
      <c r="BF44" s="19">
        <f t="shared" si="50"/>
        <v>28853.479579812436</v>
      </c>
      <c r="BG44" s="19">
        <f t="shared" si="51"/>
        <v>25288.761860026796</v>
      </c>
      <c r="BH44" s="82">
        <f t="shared" ref="BH44:BH75" si="137">12*BF44/(BB43+NewBusMonths*BG44)</f>
        <v>0.1755905968740295</v>
      </c>
      <c r="BI44" s="29">
        <f t="shared" si="68"/>
        <v>1</v>
      </c>
      <c r="BJ44" s="29">
        <f t="shared" ref="BJ44" si="138">BJ32</f>
        <v>0.98882875967055073</v>
      </c>
      <c r="BK44" s="29">
        <f t="shared" si="68"/>
        <v>0.98858593209411483</v>
      </c>
      <c r="BL44" s="29">
        <f t="shared" si="34"/>
        <v>0.98858593209411483</v>
      </c>
      <c r="BM44" s="39">
        <f t="shared" si="131"/>
        <v>0.17761794010367632</v>
      </c>
      <c r="BN44" s="39">
        <f t="shared" si="35"/>
        <v>0.17629509745832442</v>
      </c>
      <c r="BO44" s="40">
        <f>AttrRateTrend!$E$20</f>
        <v>0</v>
      </c>
      <c r="BP44" s="40">
        <f>AttrRateTrend!$E$40</f>
        <v>0</v>
      </c>
      <c r="BQ44" s="39">
        <f t="shared" si="36"/>
        <v>0.17590960261468436</v>
      </c>
      <c r="BR44" s="39">
        <f t="shared" si="132"/>
        <v>0.18284303049009731</v>
      </c>
      <c r="BS44" s="39"/>
      <c r="BT44" s="39"/>
      <c r="BU44" s="39">
        <f t="shared" si="9"/>
        <v>0.17590960261468436</v>
      </c>
      <c r="BV44" s="39">
        <f t="shared" si="10"/>
        <v>0.18389116171323416</v>
      </c>
      <c r="BW44" s="39">
        <f t="shared" si="11"/>
        <v>-1.04813122313685E-3</v>
      </c>
      <c r="BX44" s="39">
        <f t="shared" si="70"/>
        <v>0.17452413496620631</v>
      </c>
      <c r="CB44" s="19">
        <f t="shared" si="37"/>
        <v>30337</v>
      </c>
      <c r="CC44" s="23">
        <f>Inputs!F44</f>
        <v>1.0514156504446528</v>
      </c>
      <c r="CD44" s="19">
        <f t="shared" si="12"/>
        <v>28853.479579812436</v>
      </c>
      <c r="CE44" s="29">
        <f t="shared" ref="CE44" si="139">CE32</f>
        <v>0.98882875967055073</v>
      </c>
      <c r="CF44" s="29">
        <f t="shared" si="119"/>
        <v>0.97959194814704309</v>
      </c>
      <c r="CG44" s="29">
        <f t="shared" si="119"/>
        <v>0.97922550463391755</v>
      </c>
      <c r="CH44" s="29">
        <f t="shared" si="39"/>
        <v>0.97959194814704309</v>
      </c>
      <c r="CI44" s="19">
        <f t="shared" si="40"/>
        <v>29454.590387753313</v>
      </c>
      <c r="CJ44" s="19">
        <f t="shared" si="13"/>
        <v>29204.218155858991</v>
      </c>
      <c r="CK44" s="40">
        <f>AttrTrend!$E$20</f>
        <v>0</v>
      </c>
      <c r="CL44" s="40">
        <f>AttrTrend!$E$40</f>
        <v>0</v>
      </c>
      <c r="CM44" s="19">
        <f t="shared" si="41"/>
        <v>29181.247401599998</v>
      </c>
      <c r="CN44" s="19">
        <f t="shared" si="134"/>
        <v>30055.468121207316</v>
      </c>
      <c r="CO44" s="39"/>
      <c r="CP44" s="39"/>
      <c r="CQ44" s="19">
        <f t="shared" si="15"/>
        <v>29181.247401599998</v>
      </c>
      <c r="CR44" s="19">
        <f t="shared" si="42"/>
        <v>30337</v>
      </c>
      <c r="CS44" s="19">
        <f t="shared" si="16"/>
        <v>-281.53187879268444</v>
      </c>
      <c r="CT44" s="2"/>
      <c r="CU44" s="2"/>
      <c r="CV44" s="2"/>
      <c r="CW44" s="2"/>
      <c r="CX44" s="2"/>
      <c r="CY44" s="2"/>
      <c r="CZ44" s="2"/>
      <c r="DA44" s="2"/>
      <c r="DB44" s="16">
        <f t="shared" si="43"/>
        <v>29454.590387753313</v>
      </c>
      <c r="DC44" s="16">
        <f t="shared" ref="DC44:DC75" si="140">IF(DE44&gt;$CI44,DE44-$CI44,NA())</f>
        <v>1469.4545451925951</v>
      </c>
      <c r="DD44" s="16" t="e">
        <f t="shared" ref="DD44:DD75" si="141">IF(DE44&lt;$CI44,$CI44-DE44,NA())</f>
        <v>#N/A</v>
      </c>
      <c r="DE44" s="16">
        <f t="shared" si="52"/>
        <v>30924.044932945908</v>
      </c>
      <c r="DF44" s="16">
        <f t="shared" si="53"/>
        <v>29204.218155858991</v>
      </c>
      <c r="DG44" s="16">
        <f t="shared" si="54"/>
        <v>1543.2714152238368</v>
      </c>
      <c r="DH44" s="16" t="e">
        <f t="shared" si="55"/>
        <v>#N/A</v>
      </c>
      <c r="DI44" s="16">
        <f t="shared" si="56"/>
        <v>30747.489571082828</v>
      </c>
      <c r="DJ44" s="16">
        <f t="shared" si="57"/>
        <v>29181.247401599998</v>
      </c>
      <c r="DK44" s="16">
        <f t="shared" si="58"/>
        <v>1859.9410060545852</v>
      </c>
      <c r="DL44" s="16" t="e">
        <f t="shared" si="59"/>
        <v>#N/A</v>
      </c>
      <c r="DM44" s="16">
        <f t="shared" si="60"/>
        <v>31041.188407654583</v>
      </c>
      <c r="DN44" s="16">
        <f t="shared" si="17"/>
        <v>29124.352833833047</v>
      </c>
      <c r="DO44" s="16">
        <f t="shared" si="46"/>
        <v>1623.1367372497807</v>
      </c>
      <c r="DP44" s="16" t="e">
        <f t="shared" si="18"/>
        <v>#N/A</v>
      </c>
      <c r="DQ44" s="16">
        <f t="shared" si="19"/>
        <v>30747.489571082828</v>
      </c>
      <c r="DR44" s="101"/>
      <c r="DS44" s="16">
        <f t="shared" si="61"/>
        <v>29302.090425248753</v>
      </c>
      <c r="DT44" s="16">
        <f t="shared" si="62"/>
        <v>29124.352833833047</v>
      </c>
      <c r="DV44" s="16">
        <f t="shared" si="47"/>
        <v>1816389</v>
      </c>
      <c r="DW44" s="16">
        <f t="shared" si="63"/>
        <v>1816389</v>
      </c>
      <c r="DX44" s="16">
        <f t="shared" si="64"/>
        <v>1809237.2506117795</v>
      </c>
      <c r="DY44" s="16">
        <f t="shared" si="65"/>
        <v>1809473.1672525853</v>
      </c>
      <c r="DZ44" s="16">
        <f t="shared" si="66"/>
        <v>1809816.6414876152</v>
      </c>
      <c r="EA44" s="16">
        <f t="shared" si="48"/>
        <v>6915.8327474147081</v>
      </c>
    </row>
    <row r="45" spans="1:131" x14ac:dyDescent="0.2">
      <c r="A45" s="2">
        <v>37926</v>
      </c>
      <c r="B45" s="5">
        <f>Inputs!B45</f>
        <v>25924</v>
      </c>
      <c r="C45" s="5"/>
      <c r="D45" s="19">
        <f t="shared" si="20"/>
        <v>25924</v>
      </c>
      <c r="E45" s="20">
        <f>Inputs!E45</f>
        <v>0.95203073466559562</v>
      </c>
      <c r="F45" s="19">
        <f t="shared" si="21"/>
        <v>27230.213328255522</v>
      </c>
      <c r="G45" s="24">
        <f t="shared" ref="G45" si="142">G33</f>
        <v>0.88</v>
      </c>
      <c r="H45" s="24">
        <f t="shared" si="67"/>
        <v>0.87647410234346035</v>
      </c>
      <c r="I45" s="29">
        <f t="shared" si="0"/>
        <v>0.87647410234346035</v>
      </c>
      <c r="J45" s="19">
        <f t="shared" si="22"/>
        <v>31067.904066359886</v>
      </c>
      <c r="K45" s="19">
        <f t="shared" si="23"/>
        <v>31070.833764649677</v>
      </c>
      <c r="L45" s="40">
        <f>SalesTrend!$E$21</f>
        <v>0</v>
      </c>
      <c r="M45" s="40">
        <f>SalesTrend!$E$41</f>
        <v>0</v>
      </c>
      <c r="N45" s="16">
        <f t="shared" si="24"/>
        <v>31041.188407654583</v>
      </c>
      <c r="O45" s="16">
        <f t="shared" si="1"/>
        <v>25901.707645330789</v>
      </c>
      <c r="R45" s="16">
        <f t="shared" si="2"/>
        <v>31041.188407654583</v>
      </c>
      <c r="S45" s="16">
        <f t="shared" si="3"/>
        <v>25924</v>
      </c>
      <c r="T45" s="16">
        <f t="shared" si="25"/>
        <v>-22.292354669210908</v>
      </c>
      <c r="U45" s="51"/>
      <c r="V45" s="51"/>
      <c r="W45" s="51"/>
      <c r="X45" s="51"/>
      <c r="Y45" s="51"/>
      <c r="Z45" s="51"/>
      <c r="AA45" s="56">
        <v>0.04</v>
      </c>
      <c r="AB45" s="51">
        <v>1</v>
      </c>
      <c r="AC45" s="51"/>
      <c r="AD45" s="51"/>
      <c r="AE45" s="52"/>
      <c r="AF45" s="51">
        <f t="shared" si="26"/>
        <v>0</v>
      </c>
      <c r="AG45" s="51"/>
      <c r="AH45" s="56">
        <f t="shared" si="4"/>
        <v>0</v>
      </c>
      <c r="AI45" s="56">
        <f t="shared" si="27"/>
        <v>0</v>
      </c>
      <c r="AJ45" s="56">
        <f t="shared" si="28"/>
        <v>0.04</v>
      </c>
      <c r="AK45" s="56">
        <f t="shared" si="29"/>
        <v>0</v>
      </c>
      <c r="AL45" s="56">
        <f t="shared" si="30"/>
        <v>0</v>
      </c>
      <c r="AM45" s="56">
        <f t="shared" si="5"/>
        <v>0</v>
      </c>
      <c r="AN45" s="51"/>
      <c r="AO45" s="51">
        <f t="shared" si="31"/>
        <v>0</v>
      </c>
      <c r="BB45" s="5">
        <f>Inputs!C45</f>
        <v>1814218</v>
      </c>
      <c r="BC45" s="19">
        <f t="shared" si="49"/>
        <v>28095</v>
      </c>
      <c r="BD45" s="82">
        <f t="shared" si="136"/>
        <v>0.1709692976384086</v>
      </c>
      <c r="BE45" s="23">
        <f>Inputs!F45</f>
        <v>0.95203073466559562</v>
      </c>
      <c r="BF45" s="19">
        <f t="shared" si="50"/>
        <v>29510.601892352221</v>
      </c>
      <c r="BG45" s="19">
        <f t="shared" si="51"/>
        <v>27230.213328255522</v>
      </c>
      <c r="BH45" s="82">
        <f t="shared" si="137"/>
        <v>0.1788728855519926</v>
      </c>
      <c r="BI45" s="29">
        <f t="shared" si="68"/>
        <v>1</v>
      </c>
      <c r="BJ45" s="29">
        <f t="shared" ref="BJ45" si="143">BJ33</f>
        <v>1.0243246402286739</v>
      </c>
      <c r="BK45" s="29">
        <f t="shared" si="68"/>
        <v>1.0227357680630584</v>
      </c>
      <c r="BL45" s="29">
        <f t="shared" si="34"/>
        <v>1.0227357680630584</v>
      </c>
      <c r="BM45" s="39">
        <f t="shared" si="131"/>
        <v>0.17489647975327671</v>
      </c>
      <c r="BN45" s="39">
        <f t="shared" si="35"/>
        <v>0.17655186221046812</v>
      </c>
      <c r="BO45" s="40">
        <f>AttrRateTrend!$E$21</f>
        <v>0</v>
      </c>
      <c r="BP45" s="40">
        <f>AttrRateTrend!$E$41</f>
        <v>0</v>
      </c>
      <c r="BQ45" s="39">
        <f t="shared" si="36"/>
        <v>0.17590960261468436</v>
      </c>
      <c r="BR45" s="39">
        <f t="shared" si="132"/>
        <v>0.17127893794214644</v>
      </c>
      <c r="BS45" s="39"/>
      <c r="BT45" s="39"/>
      <c r="BU45" s="39">
        <f t="shared" si="9"/>
        <v>0.17590960261468436</v>
      </c>
      <c r="BV45" s="39">
        <f t="shared" si="10"/>
        <v>0.1709692976384086</v>
      </c>
      <c r="BW45" s="39">
        <f t="shared" si="11"/>
        <v>3.0964030373784035E-4</v>
      </c>
      <c r="BX45" s="39">
        <f t="shared" si="70"/>
        <v>0.17503505317323237</v>
      </c>
      <c r="CB45" s="19">
        <f t="shared" si="37"/>
        <v>28095</v>
      </c>
      <c r="CC45" s="23">
        <f>Inputs!F45</f>
        <v>0.95203073466559562</v>
      </c>
      <c r="CD45" s="19">
        <f t="shared" si="12"/>
        <v>29510.601892352221</v>
      </c>
      <c r="CE45" s="29">
        <f t="shared" ref="CE45" si="144">CE33</f>
        <v>1.0243246402286739</v>
      </c>
      <c r="CF45" s="29">
        <f t="shared" si="119"/>
        <v>1.0177080553360278</v>
      </c>
      <c r="CG45" s="29">
        <f t="shared" si="119"/>
        <v>1.0158685232408595</v>
      </c>
      <c r="CH45" s="29">
        <f t="shared" si="39"/>
        <v>1.0177080553360278</v>
      </c>
      <c r="CI45" s="19">
        <f t="shared" si="40"/>
        <v>28997.119299216298</v>
      </c>
      <c r="CJ45" s="19">
        <f t="shared" si="13"/>
        <v>29296.147613314864</v>
      </c>
      <c r="CK45" s="40">
        <f>AttrTrend!$E$21</f>
        <v>0</v>
      </c>
      <c r="CL45" s="40">
        <f>AttrTrend!$E$41</f>
        <v>0</v>
      </c>
      <c r="CM45" s="19">
        <f t="shared" si="41"/>
        <v>29181.247401599998</v>
      </c>
      <c r="CN45" s="19">
        <f t="shared" si="134"/>
        <v>28273.399756992752</v>
      </c>
      <c r="CO45" s="39"/>
      <c r="CP45" s="39"/>
      <c r="CQ45" s="19">
        <f t="shared" si="15"/>
        <v>29181.247401599998</v>
      </c>
      <c r="CR45" s="19">
        <f t="shared" si="42"/>
        <v>28095</v>
      </c>
      <c r="CS45" s="19">
        <f t="shared" si="16"/>
        <v>178.39975699275237</v>
      </c>
      <c r="CT45" s="2"/>
      <c r="CU45" s="2"/>
      <c r="CV45" s="2"/>
      <c r="CW45" s="2"/>
      <c r="CX45" s="2"/>
      <c r="CY45" s="2"/>
      <c r="CZ45" s="2"/>
      <c r="DA45" s="2"/>
      <c r="DB45" s="16">
        <f t="shared" si="43"/>
        <v>28997.119299216298</v>
      </c>
      <c r="DC45" s="16">
        <f t="shared" si="140"/>
        <v>2070.7847671435884</v>
      </c>
      <c r="DD45" s="16" t="e">
        <f t="shared" si="141"/>
        <v>#N/A</v>
      </c>
      <c r="DE45" s="16">
        <f t="shared" si="52"/>
        <v>31067.904066359886</v>
      </c>
      <c r="DF45" s="16">
        <f t="shared" si="53"/>
        <v>29296.147613314864</v>
      </c>
      <c r="DG45" s="16">
        <f t="shared" ref="DG45:DG76" si="145">IF($DI45&gt;$CJ45,$DI45-$CJ45,NA())</f>
        <v>1774.6861513348122</v>
      </c>
      <c r="DH45" s="16" t="e">
        <f t="shared" ref="DH45:DH76" si="146">IF($DI45&lt;$CJ45,$CJ45-$DI45,NA())</f>
        <v>#N/A</v>
      </c>
      <c r="DI45" s="16">
        <f t="shared" si="56"/>
        <v>31070.833764649677</v>
      </c>
      <c r="DJ45" s="16">
        <f t="shared" si="57"/>
        <v>29181.247401599998</v>
      </c>
      <c r="DK45" s="16">
        <f t="shared" si="58"/>
        <v>1859.9410060545852</v>
      </c>
      <c r="DL45" s="16" t="e">
        <f t="shared" si="59"/>
        <v>#N/A</v>
      </c>
      <c r="DM45" s="16">
        <f t="shared" si="60"/>
        <v>31041.188407654583</v>
      </c>
      <c r="DN45" s="16">
        <f t="shared" si="17"/>
        <v>29143.463727376369</v>
      </c>
      <c r="DO45" s="16">
        <f t="shared" si="46"/>
        <v>1927.3700372733074</v>
      </c>
      <c r="DP45" s="16" t="e">
        <f t="shared" si="18"/>
        <v>#N/A</v>
      </c>
      <c r="DQ45" s="16">
        <f t="shared" si="19"/>
        <v>31070.833764649677</v>
      </c>
      <c r="DR45" s="101"/>
      <c r="DS45" s="16">
        <f t="shared" ref="DS45:DS76" si="147">($BB44+6*$S45)*BM45/12</f>
        <v>28740.345000776517</v>
      </c>
      <c r="DT45" s="16">
        <f t="shared" si="62"/>
        <v>29143.463727376369</v>
      </c>
      <c r="DV45" s="16">
        <f t="shared" si="47"/>
        <v>1814218</v>
      </c>
      <c r="DW45" s="16">
        <f t="shared" si="63"/>
        <v>1814218</v>
      </c>
      <c r="DX45" s="16">
        <f t="shared" si="64"/>
        <v>1811308.0353789232</v>
      </c>
      <c r="DY45" s="16">
        <f t="shared" si="65"/>
        <v>1811247.8534039201</v>
      </c>
      <c r="DZ45" s="16">
        <f t="shared" si="66"/>
        <v>1811676.5824936698</v>
      </c>
      <c r="EA45" s="16">
        <f t="shared" si="48"/>
        <v>2970.1465960799251</v>
      </c>
    </row>
    <row r="46" spans="1:131" x14ac:dyDescent="0.2">
      <c r="A46" s="2">
        <v>37956</v>
      </c>
      <c r="B46" s="5">
        <f>Inputs!B46</f>
        <v>29433</v>
      </c>
      <c r="C46" s="5"/>
      <c r="D46" s="19">
        <f t="shared" si="20"/>
        <v>29433</v>
      </c>
      <c r="E46" s="20">
        <f>Inputs!E46</f>
        <v>0.96421492431570344</v>
      </c>
      <c r="F46" s="19">
        <f t="shared" si="21"/>
        <v>30525.352032782932</v>
      </c>
      <c r="G46" s="24">
        <f t="shared" ref="G46" si="148">G34</f>
        <v>0.98</v>
      </c>
      <c r="H46" s="24">
        <f t="shared" si="67"/>
        <v>0.97773260846575172</v>
      </c>
      <c r="I46" s="29">
        <f t="shared" si="0"/>
        <v>0.97773260846575172</v>
      </c>
      <c r="J46" s="19">
        <f t="shared" si="22"/>
        <v>31220.552294643225</v>
      </c>
      <c r="K46" s="19">
        <f t="shared" si="23"/>
        <v>31072.587874600489</v>
      </c>
      <c r="L46" s="40">
        <f>SalesTrend!$E$22</f>
        <v>0</v>
      </c>
      <c r="M46" s="40">
        <f>SalesTrend!$E$42</f>
        <v>0</v>
      </c>
      <c r="N46" s="16">
        <f t="shared" si="24"/>
        <v>31041.188407654583</v>
      </c>
      <c r="O46" s="16">
        <f t="shared" si="1"/>
        <v>29263.905704808989</v>
      </c>
      <c r="R46" s="16">
        <f t="shared" si="2"/>
        <v>31041.188407654583</v>
      </c>
      <c r="S46" s="16">
        <f t="shared" si="3"/>
        <v>29433</v>
      </c>
      <c r="T46" s="16">
        <f t="shared" si="25"/>
        <v>-169.09429519101104</v>
      </c>
      <c r="U46" s="51"/>
      <c r="V46" s="51"/>
      <c r="W46" s="51"/>
      <c r="X46" s="51"/>
      <c r="Y46" s="51"/>
      <c r="Z46" s="51"/>
      <c r="AA46" s="56"/>
      <c r="AB46" s="51">
        <v>1</v>
      </c>
      <c r="AC46" s="51"/>
      <c r="AD46" s="51"/>
      <c r="AE46" s="52"/>
      <c r="AF46" s="51">
        <f t="shared" si="26"/>
        <v>0</v>
      </c>
      <c r="AG46" s="51"/>
      <c r="AH46" s="56">
        <f t="shared" si="4"/>
        <v>0</v>
      </c>
      <c r="AI46" s="56">
        <f t="shared" si="27"/>
        <v>0</v>
      </c>
      <c r="AJ46" s="56">
        <f t="shared" si="28"/>
        <v>0</v>
      </c>
      <c r="AK46" s="56">
        <f t="shared" si="29"/>
        <v>0</v>
      </c>
      <c r="AL46" s="56">
        <f t="shared" si="30"/>
        <v>0</v>
      </c>
      <c r="AM46" s="56">
        <f t="shared" si="5"/>
        <v>0</v>
      </c>
      <c r="AN46" s="51"/>
      <c r="AO46" s="51">
        <f t="shared" si="31"/>
        <v>0</v>
      </c>
      <c r="BB46" s="5">
        <f>Inputs!C46</f>
        <v>1814219</v>
      </c>
      <c r="BC46" s="19">
        <f t="shared" si="49"/>
        <v>29432</v>
      </c>
      <c r="BD46" s="82">
        <f t="shared" si="136"/>
        <v>0.1774066513429669</v>
      </c>
      <c r="BE46" s="23">
        <f>Inputs!F46</f>
        <v>0.96421492431570344</v>
      </c>
      <c r="BF46" s="19">
        <f t="shared" si="50"/>
        <v>30524.314919609529</v>
      </c>
      <c r="BG46" s="19">
        <f t="shared" si="51"/>
        <v>30525.352032782932</v>
      </c>
      <c r="BH46" s="82">
        <f t="shared" si="137"/>
        <v>0.18338703317857724</v>
      </c>
      <c r="BI46" s="29">
        <f t="shared" si="68"/>
        <v>1</v>
      </c>
      <c r="BJ46" s="29">
        <f t="shared" ref="BJ46" si="149">BJ34</f>
        <v>1.0370387596642554</v>
      </c>
      <c r="BK46" s="29">
        <f t="shared" si="68"/>
        <v>1.0352592597071386</v>
      </c>
      <c r="BL46" s="29">
        <f t="shared" si="34"/>
        <v>1.0352592597071386</v>
      </c>
      <c r="BM46" s="39">
        <f t="shared" si="131"/>
        <v>0.1771411667744513</v>
      </c>
      <c r="BN46" s="39">
        <f t="shared" si="35"/>
        <v>0.17514759727081286</v>
      </c>
      <c r="BO46" s="40">
        <f>AttrRateTrend!$E$22</f>
        <v>0</v>
      </c>
      <c r="BP46" s="40">
        <f>AttrRateTrend!$E$42</f>
        <v>0</v>
      </c>
      <c r="BQ46" s="39">
        <f t="shared" si="36"/>
        <v>0.17590960261468436</v>
      </c>
      <c r="BR46" s="39">
        <f t="shared" si="132"/>
        <v>0.17559515166568618</v>
      </c>
      <c r="BS46" s="39"/>
      <c r="BT46" s="39"/>
      <c r="BU46" s="39">
        <f t="shared" si="9"/>
        <v>0.17590960261468436</v>
      </c>
      <c r="BV46" s="39">
        <f t="shared" si="10"/>
        <v>0.1774066513429669</v>
      </c>
      <c r="BW46" s="39">
        <f t="shared" si="11"/>
        <v>-1.8114996772807257E-3</v>
      </c>
      <c r="BX46" s="39">
        <f t="shared" si="70"/>
        <v>0.17536211269566401</v>
      </c>
      <c r="CB46" s="19">
        <f t="shared" si="37"/>
        <v>29432</v>
      </c>
      <c r="CC46" s="23">
        <f>Inputs!F46</f>
        <v>0.96421492431570344</v>
      </c>
      <c r="CD46" s="19">
        <f t="shared" si="12"/>
        <v>30524.314919609529</v>
      </c>
      <c r="CE46" s="29">
        <f t="shared" ref="CE46" si="150">CE34</f>
        <v>1.0370387596642554</v>
      </c>
      <c r="CF46" s="29">
        <f t="shared" si="119"/>
        <v>1.0369464152486854</v>
      </c>
      <c r="CG46" s="29">
        <f t="shared" si="119"/>
        <v>1.0391872227392958</v>
      </c>
      <c r="CH46" s="29">
        <f t="shared" si="39"/>
        <v>1.0369464152486854</v>
      </c>
      <c r="CI46" s="19">
        <f t="shared" si="40"/>
        <v>29436.733152974972</v>
      </c>
      <c r="CJ46" s="19">
        <f t="shared" si="13"/>
        <v>29108.205127063327</v>
      </c>
      <c r="CK46" s="40">
        <f>AttrTrend!$E$22</f>
        <v>0</v>
      </c>
      <c r="CL46" s="40">
        <f>AttrTrend!$E$42</f>
        <v>0</v>
      </c>
      <c r="CM46" s="19">
        <f t="shared" si="41"/>
        <v>29181.247401599998</v>
      </c>
      <c r="CN46" s="19">
        <f t="shared" si="134"/>
        <v>29176.555328358223</v>
      </c>
      <c r="CO46" s="39"/>
      <c r="CP46" s="39"/>
      <c r="CQ46" s="19">
        <f t="shared" si="15"/>
        <v>29181.247401599998</v>
      </c>
      <c r="CR46" s="19">
        <f t="shared" si="42"/>
        <v>29432</v>
      </c>
      <c r="CS46" s="19">
        <f t="shared" si="16"/>
        <v>-255.44467164177695</v>
      </c>
      <c r="CT46" s="2"/>
      <c r="CU46" s="2"/>
      <c r="CV46" s="2"/>
      <c r="CW46" s="2"/>
      <c r="CX46" s="2"/>
      <c r="CY46" s="2"/>
      <c r="CZ46" s="2"/>
      <c r="DA46" s="2"/>
      <c r="DB46" s="16">
        <f t="shared" si="43"/>
        <v>29436.733152974972</v>
      </c>
      <c r="DC46" s="16">
        <f t="shared" si="140"/>
        <v>1783.819141668253</v>
      </c>
      <c r="DD46" s="16" t="e">
        <f t="shared" si="141"/>
        <v>#N/A</v>
      </c>
      <c r="DE46" s="16">
        <f t="shared" si="52"/>
        <v>31220.552294643225</v>
      </c>
      <c r="DF46" s="16">
        <f t="shared" si="53"/>
        <v>29108.205127063327</v>
      </c>
      <c r="DG46" s="16">
        <f t="shared" si="145"/>
        <v>1964.3827475371618</v>
      </c>
      <c r="DH46" s="16" t="e">
        <f t="shared" si="146"/>
        <v>#N/A</v>
      </c>
      <c r="DI46" s="16">
        <f t="shared" si="56"/>
        <v>31072.587874600489</v>
      </c>
      <c r="DJ46" s="16">
        <f t="shared" si="57"/>
        <v>29181.247401599998</v>
      </c>
      <c r="DK46" s="16">
        <f t="shared" si="58"/>
        <v>1859.9410060545852</v>
      </c>
      <c r="DL46" s="16" t="e">
        <f t="shared" si="59"/>
        <v>#N/A</v>
      </c>
      <c r="DM46" s="16">
        <f t="shared" si="60"/>
        <v>31041.188407654583</v>
      </c>
      <c r="DN46" s="16">
        <f t="shared" si="17"/>
        <v>28859.449425959403</v>
      </c>
      <c r="DO46" s="16">
        <f t="shared" si="46"/>
        <v>2213.1384486410861</v>
      </c>
      <c r="DP46" s="16" t="e">
        <f t="shared" si="18"/>
        <v>#N/A</v>
      </c>
      <c r="DQ46" s="16">
        <f t="shared" si="19"/>
        <v>31072.587874600489</v>
      </c>
      <c r="DR46" s="101"/>
      <c r="DS46" s="16">
        <f t="shared" si="147"/>
        <v>29387.955756103838</v>
      </c>
      <c r="DT46" s="16">
        <f t="shared" si="62"/>
        <v>28859.449425959403</v>
      </c>
      <c r="DV46" s="16">
        <f t="shared" si="47"/>
        <v>1814219</v>
      </c>
      <c r="DW46" s="16">
        <f t="shared" si="63"/>
        <v>1814219</v>
      </c>
      <c r="DX46" s="16">
        <f t="shared" si="64"/>
        <v>1813091.8545205914</v>
      </c>
      <c r="DY46" s="16">
        <f t="shared" si="65"/>
        <v>1813212.2361514571</v>
      </c>
      <c r="DZ46" s="16">
        <f t="shared" si="66"/>
        <v>1813536.5234997245</v>
      </c>
      <c r="EA46" s="16">
        <f t="shared" si="48"/>
        <v>1006.7638485429343</v>
      </c>
    </row>
    <row r="47" spans="1:131" x14ac:dyDescent="0.2">
      <c r="A47" s="2">
        <v>37987</v>
      </c>
      <c r="B47" s="5">
        <f>Inputs!B47</f>
        <v>25764</v>
      </c>
      <c r="C47" s="5"/>
      <c r="D47" s="19">
        <f t="shared" si="20"/>
        <v>25764</v>
      </c>
      <c r="E47" s="20">
        <f>Inputs!E47</f>
        <v>0.98904228118475024</v>
      </c>
      <c r="F47" s="19">
        <f t="shared" si="21"/>
        <v>26049.442465834643</v>
      </c>
      <c r="G47" s="24">
        <f t="shared" ref="G47" si="151">G35</f>
        <v>0.84</v>
      </c>
      <c r="H47" s="24">
        <f t="shared" si="67"/>
        <v>0.84222521521414129</v>
      </c>
      <c r="I47" s="29">
        <f t="shared" si="0"/>
        <v>0.84222521521414129</v>
      </c>
      <c r="J47" s="19">
        <f t="shared" si="22"/>
        <v>30929.307262798349</v>
      </c>
      <c r="K47" s="19">
        <f t="shared" si="23"/>
        <v>31063.334732900661</v>
      </c>
      <c r="L47" s="40">
        <f>SalesTrend!$F$11</f>
        <v>0</v>
      </c>
      <c r="M47" s="40">
        <f>SalesTrend!$F$31</f>
        <v>0</v>
      </c>
      <c r="N47" s="16">
        <f t="shared" si="24"/>
        <v>31041.188407654583</v>
      </c>
      <c r="O47" s="16">
        <f t="shared" si="1"/>
        <v>25857.196585089478</v>
      </c>
      <c r="R47" s="16">
        <f t="shared" si="2"/>
        <v>31041.188407654583</v>
      </c>
      <c r="S47" s="16">
        <f t="shared" si="3"/>
        <v>25764</v>
      </c>
      <c r="T47" s="16">
        <f t="shared" si="25"/>
        <v>93.196585089477594</v>
      </c>
      <c r="AA47" s="106"/>
      <c r="AB47" s="104"/>
      <c r="AC47" s="104"/>
      <c r="AD47" s="104"/>
      <c r="AE47" s="105"/>
      <c r="AF47" s="104">
        <f t="shared" si="26"/>
        <v>0</v>
      </c>
      <c r="AG47" s="104"/>
      <c r="AH47" s="106">
        <f t="shared" si="4"/>
        <v>0</v>
      </c>
      <c r="AI47" s="106">
        <f t="shared" si="27"/>
        <v>0</v>
      </c>
      <c r="AJ47" s="106">
        <f t="shared" si="28"/>
        <v>0</v>
      </c>
      <c r="AK47" s="106">
        <f t="shared" si="29"/>
        <v>0</v>
      </c>
      <c r="AL47" s="106">
        <f t="shared" si="30"/>
        <v>0</v>
      </c>
      <c r="AM47" s="106">
        <f t="shared" si="5"/>
        <v>0</v>
      </c>
      <c r="AN47" s="51"/>
      <c r="AO47" s="104">
        <f t="shared" si="31"/>
        <v>0</v>
      </c>
      <c r="BB47" s="5">
        <f>Inputs!C47</f>
        <v>1809975</v>
      </c>
      <c r="BC47" s="19">
        <f t="shared" si="49"/>
        <v>30008</v>
      </c>
      <c r="BD47" s="82">
        <f t="shared" si="136"/>
        <v>0.18290098095136995</v>
      </c>
      <c r="BE47" s="23">
        <f>Inputs!F47</f>
        <v>0.98904228118475024</v>
      </c>
      <c r="BF47" s="19">
        <f t="shared" si="50"/>
        <v>30340.462254105183</v>
      </c>
      <c r="BG47" s="19">
        <f t="shared" si="51"/>
        <v>26049.442465834643</v>
      </c>
      <c r="BH47" s="82">
        <f t="shared" si="137"/>
        <v>0.18476663515121272</v>
      </c>
      <c r="BI47" s="29">
        <f t="shared" si="68"/>
        <v>1</v>
      </c>
      <c r="BJ47" s="29">
        <f t="shared" ref="BJ47" si="152">BJ35</f>
        <v>1.0640378926785252</v>
      </c>
      <c r="BK47" s="29">
        <f t="shared" si="68"/>
        <v>1.0655199120409484</v>
      </c>
      <c r="BL47" s="29">
        <f t="shared" si="34"/>
        <v>1.0655199120409484</v>
      </c>
      <c r="BM47" s="39">
        <f t="shared" si="131"/>
        <v>0.1734051452847106</v>
      </c>
      <c r="BN47" s="39">
        <f t="shared" si="35"/>
        <v>0.17415192129569715</v>
      </c>
      <c r="BO47" s="40">
        <f>AttrRateTrend!$F$11</f>
        <v>0</v>
      </c>
      <c r="BP47" s="40">
        <f>AttrRateTrend!$F$31</f>
        <v>-0.01</v>
      </c>
      <c r="BQ47" s="39">
        <f t="shared" si="36"/>
        <v>0.17415050658853751</v>
      </c>
      <c r="BR47" s="39">
        <f t="shared" si="132"/>
        <v>0.18352750903686169</v>
      </c>
      <c r="BS47" s="39"/>
      <c r="BT47" s="39"/>
      <c r="BU47" s="39">
        <f t="shared" si="9"/>
        <v>0.17415050658853751</v>
      </c>
      <c r="BV47" s="39">
        <f t="shared" si="10"/>
        <v>0.18290098095136995</v>
      </c>
      <c r="BW47" s="39">
        <f t="shared" si="11"/>
        <v>6.2652808549173988E-4</v>
      </c>
      <c r="BX47" s="39">
        <f t="shared" si="70"/>
        <v>0.17608842750686685</v>
      </c>
      <c r="CB47" s="19">
        <f t="shared" si="37"/>
        <v>30008</v>
      </c>
      <c r="CC47" s="23">
        <f>Inputs!F47</f>
        <v>0.98904228118475024</v>
      </c>
      <c r="CD47" s="19">
        <f t="shared" si="12"/>
        <v>30340.462254105183</v>
      </c>
      <c r="CE47" s="29">
        <f t="shared" ref="CE47" si="153">CE35</f>
        <v>1.0640378926785252</v>
      </c>
      <c r="CF47" s="29">
        <f t="shared" si="119"/>
        <v>1.050178644595479</v>
      </c>
      <c r="CG47" s="29">
        <f t="shared" si="119"/>
        <v>1.0513886503907897</v>
      </c>
      <c r="CH47" s="29">
        <f t="shared" si="39"/>
        <v>1.050178644595479</v>
      </c>
      <c r="CI47" s="19">
        <f t="shared" si="40"/>
        <v>28890.762928998716</v>
      </c>
      <c r="CJ47" s="19">
        <f t="shared" si="13"/>
        <v>29031.542643376248</v>
      </c>
      <c r="CK47" s="40">
        <f>AttrTrend!$F$11</f>
        <v>0</v>
      </c>
      <c r="CL47" s="40">
        <f>AttrTrend!$F$31</f>
        <v>-5.0000000000000001E-3</v>
      </c>
      <c r="CM47" s="19">
        <f t="shared" si="41"/>
        <v>29035.341164591999</v>
      </c>
      <c r="CN47" s="19">
        <f t="shared" si="134"/>
        <v>30158.169232441021</v>
      </c>
      <c r="CO47" s="39"/>
      <c r="CP47" s="39"/>
      <c r="CQ47" s="19">
        <f t="shared" si="15"/>
        <v>29035.341164591999</v>
      </c>
      <c r="CR47" s="19">
        <f t="shared" si="42"/>
        <v>30008</v>
      </c>
      <c r="CS47" s="19">
        <f t="shared" si="16"/>
        <v>150.16923244102145</v>
      </c>
      <c r="CT47" s="2"/>
      <c r="CU47" s="2"/>
      <c r="CV47" s="2"/>
      <c r="CW47" s="2"/>
      <c r="CX47" s="2"/>
      <c r="CY47" s="2"/>
      <c r="CZ47" s="2"/>
      <c r="DA47" s="2"/>
      <c r="DB47" s="16">
        <f t="shared" si="43"/>
        <v>28890.762928998716</v>
      </c>
      <c r="DC47" s="16">
        <f t="shared" si="140"/>
        <v>2038.544333799633</v>
      </c>
      <c r="DD47" s="16" t="e">
        <f t="shared" si="141"/>
        <v>#N/A</v>
      </c>
      <c r="DE47" s="16">
        <f t="shared" si="52"/>
        <v>30929.307262798349</v>
      </c>
      <c r="DF47" s="16">
        <f t="shared" si="53"/>
        <v>29031.542643376248</v>
      </c>
      <c r="DG47" s="16">
        <f t="shared" si="145"/>
        <v>2031.7920895244133</v>
      </c>
      <c r="DH47" s="16" t="e">
        <f t="shared" si="146"/>
        <v>#N/A</v>
      </c>
      <c r="DI47" s="16">
        <f t="shared" si="56"/>
        <v>31063.334732900661</v>
      </c>
      <c r="DJ47" s="16">
        <f t="shared" si="57"/>
        <v>29035.341164591999</v>
      </c>
      <c r="DK47" s="16">
        <f t="shared" si="58"/>
        <v>2005.8472430625843</v>
      </c>
      <c r="DL47" s="16" t="e">
        <f t="shared" si="59"/>
        <v>#N/A</v>
      </c>
      <c r="DM47" s="16">
        <f t="shared" si="60"/>
        <v>31041.188407654583</v>
      </c>
      <c r="DN47" s="16">
        <f t="shared" si="17"/>
        <v>28664.028984651417</v>
      </c>
      <c r="DO47" s="16">
        <f t="shared" si="46"/>
        <v>2399.3057482492441</v>
      </c>
      <c r="DP47" s="16" t="e">
        <f t="shared" si="18"/>
        <v>#N/A</v>
      </c>
      <c r="DQ47" s="16">
        <f t="shared" si="19"/>
        <v>31063.334732900661</v>
      </c>
      <c r="DR47" s="101"/>
      <c r="DS47" s="16">
        <f t="shared" si="147"/>
        <v>28450.047520997843</v>
      </c>
      <c r="DT47" s="16">
        <f t="shared" si="62"/>
        <v>28664.028984651417</v>
      </c>
      <c r="DV47" s="16">
        <f t="shared" si="47"/>
        <v>1809975</v>
      </c>
      <c r="DW47" s="16">
        <f t="shared" si="63"/>
        <v>1809975</v>
      </c>
      <c r="DX47" s="16">
        <f t="shared" si="64"/>
        <v>1815130.398854391</v>
      </c>
      <c r="DY47" s="16">
        <f t="shared" si="65"/>
        <v>1815244.0282409815</v>
      </c>
      <c r="DZ47" s="16">
        <f t="shared" si="66"/>
        <v>1815542.3707427871</v>
      </c>
      <c r="EA47" s="16">
        <f t="shared" si="48"/>
        <v>-5269.0282409815118</v>
      </c>
    </row>
    <row r="48" spans="1:131" x14ac:dyDescent="0.2">
      <c r="A48" s="2">
        <v>38018</v>
      </c>
      <c r="B48" s="5">
        <f>Inputs!B48</f>
        <v>25883</v>
      </c>
      <c r="C48" s="5"/>
      <c r="D48" s="19">
        <f t="shared" si="20"/>
        <v>25883</v>
      </c>
      <c r="E48" s="20">
        <f>Inputs!E48</f>
        <v>0.94292490070326362</v>
      </c>
      <c r="F48" s="19">
        <f t="shared" si="21"/>
        <v>27449.694011363608</v>
      </c>
      <c r="G48" s="24">
        <f t="shared" ref="G48" si="154">G36</f>
        <v>0.88</v>
      </c>
      <c r="H48" s="24">
        <f t="shared" si="67"/>
        <v>0.88432880479802423</v>
      </c>
      <c r="I48" s="29">
        <f t="shared" si="0"/>
        <v>0.88432880479802423</v>
      </c>
      <c r="J48" s="19">
        <f t="shared" si="22"/>
        <v>31040.144641260402</v>
      </c>
      <c r="K48" s="19">
        <f t="shared" si="23"/>
        <v>31005.648896570787</v>
      </c>
      <c r="L48" s="40">
        <f>SalesTrend!$F$12</f>
        <v>0</v>
      </c>
      <c r="M48" s="40">
        <f>SalesTrend!$F$32</f>
        <v>0</v>
      </c>
      <c r="N48" s="16">
        <f t="shared" si="24"/>
        <v>31041.188407654583</v>
      </c>
      <c r="O48" s="16">
        <f t="shared" si="1"/>
        <v>25883.870350505542</v>
      </c>
      <c r="R48" s="16">
        <f t="shared" si="2"/>
        <v>31041.188407654583</v>
      </c>
      <c r="S48" s="16">
        <f t="shared" si="3"/>
        <v>25883</v>
      </c>
      <c r="T48" s="16">
        <f t="shared" si="25"/>
        <v>0.87035050554186455</v>
      </c>
      <c r="AA48" s="106"/>
      <c r="AB48" s="104"/>
      <c r="AC48" s="104"/>
      <c r="AD48" s="104"/>
      <c r="AE48" s="105"/>
      <c r="AF48" s="104">
        <f t="shared" si="26"/>
        <v>0</v>
      </c>
      <c r="AG48" s="104"/>
      <c r="AH48" s="106">
        <f t="shared" si="4"/>
        <v>0</v>
      </c>
      <c r="AI48" s="106">
        <f t="shared" si="27"/>
        <v>0</v>
      </c>
      <c r="AJ48" s="106">
        <f t="shared" si="28"/>
        <v>0</v>
      </c>
      <c r="AK48" s="106">
        <f t="shared" si="29"/>
        <v>0</v>
      </c>
      <c r="AL48" s="106">
        <f t="shared" si="30"/>
        <v>0</v>
      </c>
      <c r="AM48" s="106">
        <f t="shared" si="5"/>
        <v>0</v>
      </c>
      <c r="AN48" s="51"/>
      <c r="AO48" s="104">
        <f t="shared" si="31"/>
        <v>0</v>
      </c>
      <c r="BB48" s="5">
        <f>Inputs!C48</f>
        <v>1807483</v>
      </c>
      <c r="BC48" s="19">
        <f t="shared" si="49"/>
        <v>28375</v>
      </c>
      <c r="BD48" s="82">
        <f t="shared" si="136"/>
        <v>0.17325837173766698</v>
      </c>
      <c r="BE48" s="23">
        <f>Inputs!F48</f>
        <v>0.94292490070326362</v>
      </c>
      <c r="BF48" s="19">
        <f t="shared" si="50"/>
        <v>30092.53438830284</v>
      </c>
      <c r="BG48" s="19">
        <f t="shared" si="51"/>
        <v>27449.694011363608</v>
      </c>
      <c r="BH48" s="82">
        <f t="shared" si="137"/>
        <v>0.1828709779575278</v>
      </c>
      <c r="BI48" s="29">
        <f t="shared" si="68"/>
        <v>1</v>
      </c>
      <c r="BJ48" s="29">
        <f t="shared" ref="BJ48" si="155">BJ36</f>
        <v>1.0614460265295658</v>
      </c>
      <c r="BK48" s="29">
        <f t="shared" si="68"/>
        <v>1.0637633708504286</v>
      </c>
      <c r="BL48" s="29">
        <f t="shared" si="34"/>
        <v>1.0637633708504286</v>
      </c>
      <c r="BM48" s="39">
        <f t="shared" si="131"/>
        <v>0.17190945182792963</v>
      </c>
      <c r="BN48" s="39">
        <f t="shared" si="35"/>
        <v>0.17348556821487024</v>
      </c>
      <c r="BO48" s="40">
        <f>AttrRateTrend!$F$12</f>
        <v>0</v>
      </c>
      <c r="BP48" s="40">
        <f>AttrRateTrend!$F$32</f>
        <v>0</v>
      </c>
      <c r="BQ48" s="39">
        <f t="shared" si="36"/>
        <v>0.17415050658853751</v>
      </c>
      <c r="BR48" s="39">
        <f t="shared" si="132"/>
        <v>0.17468148640331405</v>
      </c>
      <c r="BS48" s="39"/>
      <c r="BT48" s="39"/>
      <c r="BU48" s="39">
        <f t="shared" si="9"/>
        <v>0.17415050658853751</v>
      </c>
      <c r="BV48" s="39">
        <f t="shared" si="10"/>
        <v>0.17325837173766698</v>
      </c>
      <c r="BW48" s="39">
        <f t="shared" si="11"/>
        <v>1.4231146656470683E-3</v>
      </c>
      <c r="BX48" s="39">
        <f t="shared" si="70"/>
        <v>0.17634837526891137</v>
      </c>
      <c r="CB48" s="19">
        <f t="shared" si="37"/>
        <v>28375</v>
      </c>
      <c r="CC48" s="23">
        <f>Inputs!F48</f>
        <v>0.94292490070326362</v>
      </c>
      <c r="CD48" s="19">
        <f t="shared" si="12"/>
        <v>30092.53438830284</v>
      </c>
      <c r="CE48" s="29">
        <f t="shared" ref="CE48" si="156">CE36</f>
        <v>1.0614460265295658</v>
      </c>
      <c r="CF48" s="29">
        <f t="shared" si="119"/>
        <v>1.0460735031613095</v>
      </c>
      <c r="CG48" s="29">
        <f t="shared" si="119"/>
        <v>1.0476496316129991</v>
      </c>
      <c r="CH48" s="29">
        <f t="shared" si="39"/>
        <v>1.0460735031613095</v>
      </c>
      <c r="CI48" s="19">
        <f t="shared" si="40"/>
        <v>28767.131848155059</v>
      </c>
      <c r="CJ48" s="19">
        <f t="shared" si="13"/>
        <v>28960.726233344103</v>
      </c>
      <c r="CK48" s="40">
        <f>AttrTrend!$F$12</f>
        <v>0</v>
      </c>
      <c r="CL48" s="40">
        <f>AttrTrend!$F$32</f>
        <v>0</v>
      </c>
      <c r="CM48" s="19">
        <f t="shared" si="41"/>
        <v>29035.341164591999</v>
      </c>
      <c r="CN48" s="19">
        <f t="shared" si="134"/>
        <v>28639.553289291031</v>
      </c>
      <c r="CO48" s="39"/>
      <c r="CP48" s="39"/>
      <c r="CQ48" s="19">
        <f t="shared" si="15"/>
        <v>29035.341164591999</v>
      </c>
      <c r="CR48" s="19">
        <f t="shared" si="42"/>
        <v>28375</v>
      </c>
      <c r="CS48" s="19">
        <f t="shared" si="16"/>
        <v>264.55328929103052</v>
      </c>
      <c r="CT48" s="2"/>
      <c r="CU48" s="2"/>
      <c r="CV48" s="2"/>
      <c r="CW48" s="2"/>
      <c r="CX48" s="2"/>
      <c r="CY48" s="2"/>
      <c r="CZ48" s="2"/>
      <c r="DA48" s="2"/>
      <c r="DB48" s="16">
        <f t="shared" si="43"/>
        <v>28767.131848155059</v>
      </c>
      <c r="DC48" s="16">
        <f t="shared" si="140"/>
        <v>2273.012793105343</v>
      </c>
      <c r="DD48" s="16" t="e">
        <f t="shared" si="141"/>
        <v>#N/A</v>
      </c>
      <c r="DE48" s="16">
        <f t="shared" si="52"/>
        <v>31040.144641260402</v>
      </c>
      <c r="DF48" s="16">
        <f t="shared" si="53"/>
        <v>28960.726233344103</v>
      </c>
      <c r="DG48" s="16">
        <f t="shared" si="145"/>
        <v>2044.9226632266837</v>
      </c>
      <c r="DH48" s="16" t="e">
        <f t="shared" si="146"/>
        <v>#N/A</v>
      </c>
      <c r="DI48" s="16">
        <f t="shared" si="56"/>
        <v>31005.648896570787</v>
      </c>
      <c r="DJ48" s="16">
        <f t="shared" si="57"/>
        <v>29035.341164591999</v>
      </c>
      <c r="DK48" s="16">
        <f t="shared" si="58"/>
        <v>2005.8472430625843</v>
      </c>
      <c r="DL48" s="16" t="e">
        <f t="shared" si="59"/>
        <v>#N/A</v>
      </c>
      <c r="DM48" s="16">
        <f t="shared" si="60"/>
        <v>31041.188407654583</v>
      </c>
      <c r="DN48" s="16">
        <f t="shared" si="17"/>
        <v>28549.524827476358</v>
      </c>
      <c r="DO48" s="16">
        <f t="shared" si="46"/>
        <v>2456.1240690944287</v>
      </c>
      <c r="DP48" s="16" t="e">
        <f t="shared" si="18"/>
        <v>#N/A</v>
      </c>
      <c r="DQ48" s="16">
        <f t="shared" si="19"/>
        <v>31005.648896570787</v>
      </c>
      <c r="DR48" s="101"/>
      <c r="DS48" s="16">
        <f t="shared" si="147"/>
        <v>28154.083676852562</v>
      </c>
      <c r="DT48" s="16">
        <f t="shared" si="62"/>
        <v>28549.524827476358</v>
      </c>
      <c r="DV48" s="16">
        <f t="shared" si="47"/>
        <v>1807483</v>
      </c>
      <c r="DW48" s="16">
        <f t="shared" si="63"/>
        <v>1807483</v>
      </c>
      <c r="DX48" s="16">
        <f t="shared" si="64"/>
        <v>1817403.4116474963</v>
      </c>
      <c r="DY48" s="16">
        <f t="shared" si="65"/>
        <v>1817288.9509042082</v>
      </c>
      <c r="DZ48" s="16">
        <f t="shared" si="66"/>
        <v>1817548.2179858498</v>
      </c>
      <c r="EA48" s="16">
        <f t="shared" si="48"/>
        <v>-9805.9509042082354</v>
      </c>
    </row>
    <row r="49" spans="1:131" x14ac:dyDescent="0.2">
      <c r="A49" s="2">
        <v>38047</v>
      </c>
      <c r="B49" s="5">
        <f>Inputs!B49</f>
        <v>30420</v>
      </c>
      <c r="C49" s="5"/>
      <c r="D49" s="19">
        <f t="shared" si="20"/>
        <v>30420</v>
      </c>
      <c r="E49" s="20">
        <f>Inputs!E49</f>
        <v>1.0393752786666837</v>
      </c>
      <c r="F49" s="19">
        <f t="shared" si="21"/>
        <v>29267.580848202339</v>
      </c>
      <c r="G49" s="24">
        <f t="shared" ref="G49" si="157">G37</f>
        <v>0.94</v>
      </c>
      <c r="H49" s="24">
        <f t="shared" si="67"/>
        <v>0.94267125416271147</v>
      </c>
      <c r="I49" s="29">
        <f t="shared" si="0"/>
        <v>0.94267125416271147</v>
      </c>
      <c r="J49" s="19">
        <f t="shared" si="22"/>
        <v>31047.494785653616</v>
      </c>
      <c r="K49" s="19">
        <f t="shared" si="23"/>
        <v>31017.802497343586</v>
      </c>
      <c r="L49" s="40">
        <f>SalesTrend!$F$13</f>
        <v>0</v>
      </c>
      <c r="M49" s="40">
        <f>SalesTrend!$F$33</f>
        <v>0</v>
      </c>
      <c r="N49" s="16">
        <f t="shared" si="24"/>
        <v>31041.188407654583</v>
      </c>
      <c r="O49" s="16">
        <f t="shared" si="1"/>
        <v>30413.821078961282</v>
      </c>
      <c r="R49" s="16">
        <f t="shared" si="2"/>
        <v>31041.188407654583</v>
      </c>
      <c r="S49" s="16">
        <f t="shared" si="3"/>
        <v>30420</v>
      </c>
      <c r="T49" s="16">
        <f t="shared" si="25"/>
        <v>-6.1789210387178173</v>
      </c>
      <c r="AA49" s="106"/>
      <c r="AB49" s="104"/>
      <c r="AC49" s="104"/>
      <c r="AD49" s="104"/>
      <c r="AE49" s="105"/>
      <c r="AF49" s="104">
        <f t="shared" si="26"/>
        <v>0</v>
      </c>
      <c r="AG49" s="104"/>
      <c r="AH49" s="106">
        <f t="shared" si="4"/>
        <v>0</v>
      </c>
      <c r="AI49" s="106">
        <f t="shared" si="27"/>
        <v>0</v>
      </c>
      <c r="AJ49" s="106">
        <f t="shared" si="28"/>
        <v>0</v>
      </c>
      <c r="AK49" s="106">
        <f t="shared" si="29"/>
        <v>0</v>
      </c>
      <c r="AL49" s="106">
        <f t="shared" si="30"/>
        <v>0</v>
      </c>
      <c r="AM49" s="106">
        <f t="shared" si="5"/>
        <v>0</v>
      </c>
      <c r="AN49" s="51"/>
      <c r="AO49" s="104">
        <f t="shared" si="31"/>
        <v>0</v>
      </c>
      <c r="BB49" s="5">
        <f>Inputs!C49</f>
        <v>1805976</v>
      </c>
      <c r="BC49" s="19">
        <f t="shared" si="49"/>
        <v>31927</v>
      </c>
      <c r="BD49" s="82">
        <f t="shared" si="136"/>
        <v>0.19252433287789014</v>
      </c>
      <c r="BE49" s="23">
        <f>Inputs!F49</f>
        <v>1.0393752786666837</v>
      </c>
      <c r="BF49" s="19">
        <f t="shared" si="50"/>
        <v>30717.490261030773</v>
      </c>
      <c r="BG49" s="19">
        <f t="shared" si="51"/>
        <v>29267.580848202339</v>
      </c>
      <c r="BH49" s="82">
        <f t="shared" si="137"/>
        <v>0.18587666960094645</v>
      </c>
      <c r="BI49" s="29">
        <f t="shared" si="68"/>
        <v>1</v>
      </c>
      <c r="BJ49" s="29">
        <f t="shared" ref="BJ49" si="158">BJ37</f>
        <v>1.0610964637018976</v>
      </c>
      <c r="BK49" s="29">
        <f t="shared" si="68"/>
        <v>1.061290584087647</v>
      </c>
      <c r="BL49" s="29">
        <f t="shared" si="34"/>
        <v>1.061290584087647</v>
      </c>
      <c r="BM49" s="39">
        <f t="shared" si="131"/>
        <v>0.17514210753197051</v>
      </c>
      <c r="BN49" s="39">
        <f t="shared" si="35"/>
        <v>0.1739323992848216</v>
      </c>
      <c r="BO49" s="40">
        <f>AttrRateTrend!$F$13</f>
        <v>0</v>
      </c>
      <c r="BP49" s="40">
        <f>AttrRateTrend!$F$33</f>
        <v>0</v>
      </c>
      <c r="BQ49" s="39">
        <f t="shared" si="36"/>
        <v>0.17415050658853751</v>
      </c>
      <c r="BR49" s="39">
        <f t="shared" si="132"/>
        <v>0.19210180089210635</v>
      </c>
      <c r="BS49" s="39"/>
      <c r="BT49" s="39"/>
      <c r="BU49" s="39">
        <f t="shared" si="9"/>
        <v>0.17415050658853751</v>
      </c>
      <c r="BV49" s="39">
        <f t="shared" si="10"/>
        <v>0.19252433287789014</v>
      </c>
      <c r="BW49" s="39">
        <f t="shared" si="11"/>
        <v>-4.225319857837917E-4</v>
      </c>
      <c r="BX49" s="39">
        <f t="shared" si="70"/>
        <v>0.17696666687460308</v>
      </c>
      <c r="CB49" s="19">
        <f t="shared" si="37"/>
        <v>31927</v>
      </c>
      <c r="CC49" s="23">
        <f>Inputs!F49</f>
        <v>1.0393752786666837</v>
      </c>
      <c r="CD49" s="19">
        <f t="shared" si="12"/>
        <v>30717.490261030773</v>
      </c>
      <c r="CE49" s="29">
        <f t="shared" ref="CE49" si="159">CE37</f>
        <v>1.0610964637018976</v>
      </c>
      <c r="CF49" s="29">
        <f t="shared" si="119"/>
        <v>1.0510947108949782</v>
      </c>
      <c r="CG49" s="29">
        <f t="shared" si="119"/>
        <v>1.0502436880673314</v>
      </c>
      <c r="CH49" s="29">
        <f t="shared" si="39"/>
        <v>1.0510947108949782</v>
      </c>
      <c r="CI49" s="19">
        <f t="shared" si="40"/>
        <v>29224.283922878534</v>
      </c>
      <c r="CJ49" s="19">
        <f t="shared" si="13"/>
        <v>29069.632967077236</v>
      </c>
      <c r="CK49" s="40">
        <f>AttrTrend!$F$13</f>
        <v>0</v>
      </c>
      <c r="CL49" s="40">
        <f>AttrTrend!$F$33</f>
        <v>0</v>
      </c>
      <c r="CM49" s="19">
        <f t="shared" si="41"/>
        <v>29035.341164591999</v>
      </c>
      <c r="CN49" s="19">
        <f t="shared" si="134"/>
        <v>31720.58346436363</v>
      </c>
      <c r="CO49" s="39"/>
      <c r="CP49" s="39"/>
      <c r="CQ49" s="19">
        <f t="shared" si="15"/>
        <v>29035.341164591999</v>
      </c>
      <c r="CR49" s="19">
        <f t="shared" si="42"/>
        <v>31927</v>
      </c>
      <c r="CS49" s="19">
        <f t="shared" si="16"/>
        <v>-206.4165356363701</v>
      </c>
      <c r="CT49" s="2"/>
      <c r="CU49" s="2"/>
      <c r="CV49" s="2"/>
      <c r="CW49" s="2"/>
      <c r="CX49" s="2"/>
      <c r="CY49" s="2"/>
      <c r="CZ49" s="2"/>
      <c r="DA49" s="2"/>
      <c r="DB49" s="16">
        <f t="shared" si="43"/>
        <v>29224.283922878534</v>
      </c>
      <c r="DC49" s="16">
        <f t="shared" si="140"/>
        <v>1823.2108627750822</v>
      </c>
      <c r="DD49" s="16" t="e">
        <f t="shared" si="141"/>
        <v>#N/A</v>
      </c>
      <c r="DE49" s="16">
        <f t="shared" si="52"/>
        <v>31047.494785653616</v>
      </c>
      <c r="DF49" s="16">
        <f t="shared" si="53"/>
        <v>29069.632967077236</v>
      </c>
      <c r="DG49" s="16">
        <f t="shared" si="145"/>
        <v>1948.1695302663502</v>
      </c>
      <c r="DH49" s="16" t="e">
        <f t="shared" si="146"/>
        <v>#N/A</v>
      </c>
      <c r="DI49" s="16">
        <f t="shared" si="56"/>
        <v>31017.802497343586</v>
      </c>
      <c r="DJ49" s="16">
        <f t="shared" si="57"/>
        <v>29035.341164591999</v>
      </c>
      <c r="DK49" s="16">
        <f t="shared" si="58"/>
        <v>2005.8472430625843</v>
      </c>
      <c r="DL49" s="16" t="e">
        <f t="shared" si="59"/>
        <v>#N/A</v>
      </c>
      <c r="DM49" s="16">
        <f t="shared" si="60"/>
        <v>31041.188407654583</v>
      </c>
      <c r="DN49" s="16">
        <f t="shared" si="17"/>
        <v>28837.83526133413</v>
      </c>
      <c r="DO49" s="16">
        <f t="shared" si="46"/>
        <v>2179.9672360094555</v>
      </c>
      <c r="DP49" s="16" t="e">
        <f t="shared" si="18"/>
        <v>#N/A</v>
      </c>
      <c r="DQ49" s="16">
        <f t="shared" si="19"/>
        <v>31017.802497343586</v>
      </c>
      <c r="DR49" s="101"/>
      <c r="DS49" s="16">
        <f t="shared" si="147"/>
        <v>29044.443284578661</v>
      </c>
      <c r="DT49" s="16">
        <f t="shared" si="62"/>
        <v>28837.83526133413</v>
      </c>
      <c r="DV49" s="16">
        <f t="shared" si="47"/>
        <v>1805976</v>
      </c>
      <c r="DW49" s="16">
        <f t="shared" si="63"/>
        <v>1805976</v>
      </c>
      <c r="DX49" s="16">
        <f t="shared" si="64"/>
        <v>1819226.6225102714</v>
      </c>
      <c r="DY49" s="16">
        <f t="shared" si="65"/>
        <v>1819237.1204344747</v>
      </c>
      <c r="DZ49" s="16">
        <f t="shared" si="66"/>
        <v>1819554.0652289125</v>
      </c>
      <c r="EA49" s="16">
        <f t="shared" si="48"/>
        <v>-13261.120434474666</v>
      </c>
    </row>
    <row r="50" spans="1:131" x14ac:dyDescent="0.2">
      <c r="A50" s="2">
        <v>38078</v>
      </c>
      <c r="B50" s="5">
        <f>Inputs!B50</f>
        <v>34520</v>
      </c>
      <c r="C50" s="5"/>
      <c r="D50" s="19">
        <f t="shared" si="20"/>
        <v>34520</v>
      </c>
      <c r="E50" s="20">
        <f>Inputs!E50</f>
        <v>1.0277063424177</v>
      </c>
      <c r="F50" s="19">
        <f t="shared" si="21"/>
        <v>33589.361644680524</v>
      </c>
      <c r="G50" s="24">
        <f t="shared" ref="G50" si="160">G38</f>
        <v>1.08</v>
      </c>
      <c r="H50" s="24">
        <f t="shared" si="67"/>
        <v>1.0847256097134981</v>
      </c>
      <c r="I50" s="29">
        <f t="shared" si="0"/>
        <v>1.0847256097134981</v>
      </c>
      <c r="J50" s="19">
        <f t="shared" si="22"/>
        <v>30965.768065116739</v>
      </c>
      <c r="K50" s="19">
        <f t="shared" si="23"/>
        <v>31044.52198111609</v>
      </c>
      <c r="L50" s="40">
        <f>SalesTrend!$F$14</f>
        <v>0</v>
      </c>
      <c r="M50" s="40">
        <f>SalesTrend!$F$34</f>
        <v>0</v>
      </c>
      <c r="N50" s="16">
        <f t="shared" si="24"/>
        <v>31041.188407654583</v>
      </c>
      <c r="O50" s="16">
        <f t="shared" si="1"/>
        <v>34604.077043363868</v>
      </c>
      <c r="R50" s="16">
        <f t="shared" si="2"/>
        <v>31041.188407654583</v>
      </c>
      <c r="S50" s="16">
        <f t="shared" si="3"/>
        <v>34520</v>
      </c>
      <c r="T50" s="16">
        <f t="shared" si="25"/>
        <v>84.077043363868142</v>
      </c>
      <c r="AA50" s="56"/>
      <c r="AB50" s="51"/>
      <c r="AC50" s="51"/>
      <c r="AD50" s="51"/>
      <c r="AE50" s="52"/>
      <c r="AF50" s="51">
        <f t="shared" si="26"/>
        <v>0</v>
      </c>
      <c r="AG50" s="51"/>
      <c r="AH50" s="56">
        <f t="shared" si="4"/>
        <v>0</v>
      </c>
      <c r="AI50" s="56">
        <f t="shared" si="27"/>
        <v>0</v>
      </c>
      <c r="AJ50" s="56">
        <f t="shared" si="28"/>
        <v>0</v>
      </c>
      <c r="AK50" s="56">
        <f t="shared" si="29"/>
        <v>0</v>
      </c>
      <c r="AL50" s="56">
        <f t="shared" si="30"/>
        <v>0</v>
      </c>
      <c r="AM50" s="56">
        <f t="shared" si="5"/>
        <v>0</v>
      </c>
      <c r="AN50" s="51"/>
      <c r="AO50" s="51">
        <f t="shared" si="31"/>
        <v>0</v>
      </c>
      <c r="BB50" s="5">
        <f>Inputs!C50</f>
        <v>1809924</v>
      </c>
      <c r="BC50" s="19">
        <f t="shared" si="49"/>
        <v>30572</v>
      </c>
      <c r="BD50" s="82">
        <f t="shared" si="136"/>
        <v>0.18223870098594405</v>
      </c>
      <c r="BE50" s="23">
        <f>Inputs!F50</f>
        <v>1.0277063424177</v>
      </c>
      <c r="BF50" s="19">
        <f t="shared" si="50"/>
        <v>29747.797340706053</v>
      </c>
      <c r="BG50" s="19">
        <f t="shared" si="51"/>
        <v>33589.361644680524</v>
      </c>
      <c r="BH50" s="82">
        <f t="shared" si="137"/>
        <v>0.17781888122348466</v>
      </c>
      <c r="BI50" s="29">
        <f t="shared" si="68"/>
        <v>1</v>
      </c>
      <c r="BJ50" s="29">
        <f t="shared" ref="BJ50" si="161">BJ38</f>
        <v>1.0182207657395119</v>
      </c>
      <c r="BK50" s="29">
        <f t="shared" si="68"/>
        <v>1.0175869495536261</v>
      </c>
      <c r="BL50" s="29">
        <f t="shared" si="34"/>
        <v>1.0175869495536261</v>
      </c>
      <c r="BM50" s="39">
        <f t="shared" si="131"/>
        <v>0.17474563849456456</v>
      </c>
      <c r="BN50" s="39">
        <f t="shared" si="35"/>
        <v>0.17441524507797282</v>
      </c>
      <c r="BO50" s="40">
        <f>AttrRateTrend!$F$14</f>
        <v>0</v>
      </c>
      <c r="BP50" s="40">
        <f>AttrRateTrend!$F$34</f>
        <v>0</v>
      </c>
      <c r="BQ50" s="39">
        <f t="shared" si="36"/>
        <v>0.17415050658853751</v>
      </c>
      <c r="BR50" s="39">
        <f t="shared" si="132"/>
        <v>0.18212321465583517</v>
      </c>
      <c r="BS50" s="39"/>
      <c r="BT50" s="39"/>
      <c r="BU50" s="39">
        <f t="shared" si="9"/>
        <v>0.17415050658853751</v>
      </c>
      <c r="BV50" s="39">
        <f t="shared" si="10"/>
        <v>0.18223870098594405</v>
      </c>
      <c r="BW50" s="39">
        <f t="shared" si="11"/>
        <v>-1.1548633010888265E-4</v>
      </c>
      <c r="BX50" s="39">
        <f t="shared" si="70"/>
        <v>0.17679662517059816</v>
      </c>
      <c r="CB50" s="19">
        <f t="shared" si="37"/>
        <v>30572</v>
      </c>
      <c r="CC50" s="23">
        <f>Inputs!F50</f>
        <v>1.0277063424177</v>
      </c>
      <c r="CD50" s="19">
        <f t="shared" si="12"/>
        <v>29747.797340706053</v>
      </c>
      <c r="CE50" s="29">
        <f t="shared" ref="CE50" si="162">CE38</f>
        <v>1.0182207657395119</v>
      </c>
      <c r="CF50" s="29">
        <f t="shared" si="119"/>
        <v>1.0181505781365485</v>
      </c>
      <c r="CG50" s="29">
        <f t="shared" si="119"/>
        <v>1.0198183309302309</v>
      </c>
      <c r="CH50" s="29">
        <f t="shared" si="39"/>
        <v>1.0181505781365485</v>
      </c>
      <c r="CI50" s="19">
        <f t="shared" si="40"/>
        <v>29217.483130198103</v>
      </c>
      <c r="CJ50" s="19">
        <f t="shared" si="13"/>
        <v>29144.003042067881</v>
      </c>
      <c r="CK50" s="40">
        <f>AttrTrend!$F$14</f>
        <v>0</v>
      </c>
      <c r="CL50" s="40">
        <f>AttrTrend!$F$34</f>
        <v>0</v>
      </c>
      <c r="CM50" s="19">
        <f t="shared" si="41"/>
        <v>29035.341164591999</v>
      </c>
      <c r="CN50" s="19">
        <f t="shared" si="134"/>
        <v>30381.41396807877</v>
      </c>
      <c r="CO50" s="39"/>
      <c r="CP50" s="39"/>
      <c r="CQ50" s="19">
        <f t="shared" si="15"/>
        <v>29035.341164591999</v>
      </c>
      <c r="CR50" s="19">
        <f t="shared" si="42"/>
        <v>30572</v>
      </c>
      <c r="CS50" s="19">
        <f t="shared" si="16"/>
        <v>-190.58603192122973</v>
      </c>
      <c r="CT50" s="2"/>
      <c r="CU50" s="2"/>
      <c r="CV50" s="2"/>
      <c r="CW50" s="2"/>
      <c r="CX50" s="2"/>
      <c r="CY50" s="2"/>
      <c r="CZ50" s="2"/>
      <c r="DA50" s="2"/>
      <c r="DB50" s="16">
        <f t="shared" si="43"/>
        <v>29217.483130198103</v>
      </c>
      <c r="DC50" s="16">
        <f t="shared" si="140"/>
        <v>1748.2849349186363</v>
      </c>
      <c r="DD50" s="16" t="e">
        <f t="shared" si="141"/>
        <v>#N/A</v>
      </c>
      <c r="DE50" s="16">
        <f t="shared" si="52"/>
        <v>30965.768065116739</v>
      </c>
      <c r="DF50" s="16">
        <f t="shared" si="53"/>
        <v>29144.003042067881</v>
      </c>
      <c r="DG50" s="16">
        <f t="shared" si="145"/>
        <v>1900.5189390482083</v>
      </c>
      <c r="DH50" s="16" t="e">
        <f t="shared" si="146"/>
        <v>#N/A</v>
      </c>
      <c r="DI50" s="16">
        <f t="shared" si="56"/>
        <v>31044.52198111609</v>
      </c>
      <c r="DJ50" s="16">
        <f t="shared" si="57"/>
        <v>29035.341164591999</v>
      </c>
      <c r="DK50" s="16">
        <f t="shared" si="58"/>
        <v>2005.8472430625843</v>
      </c>
      <c r="DL50" s="16" t="e">
        <f t="shared" si="59"/>
        <v>#N/A</v>
      </c>
      <c r="DM50" s="16">
        <f t="shared" si="60"/>
        <v>31041.188407654583</v>
      </c>
      <c r="DN50" s="16">
        <f t="shared" si="17"/>
        <v>29170.953931388765</v>
      </c>
      <c r="DO50" s="16">
        <f t="shared" si="46"/>
        <v>1873.5680497273243</v>
      </c>
      <c r="DP50" s="16" t="e">
        <f t="shared" si="18"/>
        <v>#N/A</v>
      </c>
      <c r="DQ50" s="16">
        <f t="shared" si="19"/>
        <v>31044.52198111609</v>
      </c>
      <c r="DR50" s="101"/>
      <c r="DS50" s="16">
        <f t="shared" si="147"/>
        <v>29314.978822571164</v>
      </c>
      <c r="DT50" s="16">
        <f t="shared" si="62"/>
        <v>29170.953931388765</v>
      </c>
      <c r="DV50" s="16">
        <f t="shared" si="47"/>
        <v>1809924</v>
      </c>
      <c r="DW50" s="16">
        <f t="shared" si="63"/>
        <v>1809924</v>
      </c>
      <c r="DX50" s="16">
        <f t="shared" si="64"/>
        <v>1820974.90744519</v>
      </c>
      <c r="DY50" s="16">
        <f t="shared" si="65"/>
        <v>1821137.639373523</v>
      </c>
      <c r="DZ50" s="16">
        <f t="shared" si="66"/>
        <v>1821559.9124719752</v>
      </c>
      <c r="EA50" s="16">
        <f t="shared" si="48"/>
        <v>-11213.63937352295</v>
      </c>
    </row>
    <row r="51" spans="1:131" x14ac:dyDescent="0.2">
      <c r="A51" s="2">
        <v>38108</v>
      </c>
      <c r="B51" s="5">
        <f>Inputs!B51</f>
        <v>34684</v>
      </c>
      <c r="C51" s="5"/>
      <c r="D51" s="19">
        <f t="shared" si="20"/>
        <v>34684</v>
      </c>
      <c r="E51" s="20">
        <f>Inputs!E51</f>
        <v>0.99329866203581207</v>
      </c>
      <c r="F51" s="19">
        <f t="shared" si="21"/>
        <v>34917.997300946241</v>
      </c>
      <c r="G51" s="24">
        <f t="shared" ref="G51" si="163">G39</f>
        <v>1.1200000000000001</v>
      </c>
      <c r="H51" s="24">
        <f t="shared" si="67"/>
        <v>1.1220326870554826</v>
      </c>
      <c r="I51" s="29">
        <f t="shared" si="0"/>
        <v>1.1220326870554826</v>
      </c>
      <c r="J51" s="19">
        <f t="shared" si="22"/>
        <v>31120.303092577913</v>
      </c>
      <c r="K51" s="19">
        <f t="shared" si="23"/>
        <v>30006.090774740504</v>
      </c>
      <c r="L51" s="40">
        <f>SalesTrend!$F$15</f>
        <v>0</v>
      </c>
      <c r="M51" s="40">
        <f>SalesTrend!$F$35</f>
        <v>0</v>
      </c>
      <c r="N51" s="16">
        <f t="shared" si="24"/>
        <v>31041.188407654583</v>
      </c>
      <c r="O51" s="16">
        <f t="shared" si="1"/>
        <v>34595.82561031884</v>
      </c>
      <c r="R51" s="16">
        <f t="shared" si="2"/>
        <v>31041.188407654583</v>
      </c>
      <c r="S51" s="16">
        <f t="shared" si="3"/>
        <v>34684</v>
      </c>
      <c r="T51" s="16">
        <f t="shared" si="25"/>
        <v>-88.174389681160392</v>
      </c>
      <c r="AA51" s="56"/>
      <c r="AB51" s="51"/>
      <c r="AC51" s="51"/>
      <c r="AD51" s="51"/>
      <c r="AE51" s="52"/>
      <c r="AF51" s="51">
        <f t="shared" si="26"/>
        <v>0</v>
      </c>
      <c r="AG51" s="51"/>
      <c r="AH51" s="56">
        <f t="shared" si="4"/>
        <v>0</v>
      </c>
      <c r="AI51" s="56">
        <f t="shared" si="27"/>
        <v>0</v>
      </c>
      <c r="AJ51" s="56">
        <f t="shared" si="28"/>
        <v>0</v>
      </c>
      <c r="AK51" s="56">
        <f t="shared" si="29"/>
        <v>0</v>
      </c>
      <c r="AL51" s="56">
        <f t="shared" si="30"/>
        <v>0</v>
      </c>
      <c r="AM51" s="56">
        <f t="shared" si="5"/>
        <v>0</v>
      </c>
      <c r="AN51" s="51"/>
      <c r="AO51" s="51">
        <f t="shared" si="31"/>
        <v>0</v>
      </c>
      <c r="BB51" s="5">
        <f>Inputs!C51</f>
        <v>1815202</v>
      </c>
      <c r="BC51" s="19">
        <f t="shared" si="49"/>
        <v>29406</v>
      </c>
      <c r="BD51" s="82">
        <f t="shared" si="136"/>
        <v>0.1748598136398504</v>
      </c>
      <c r="BE51" s="23">
        <f>Inputs!F51</f>
        <v>0.99329866203581207</v>
      </c>
      <c r="BF51" s="19">
        <f t="shared" si="50"/>
        <v>29604.389016019639</v>
      </c>
      <c r="BG51" s="19">
        <f t="shared" si="51"/>
        <v>34917.997300946241</v>
      </c>
      <c r="BH51" s="82">
        <f t="shared" si="137"/>
        <v>0.17591712473660628</v>
      </c>
      <c r="BI51" s="29">
        <f t="shared" si="68"/>
        <v>1</v>
      </c>
      <c r="BJ51" s="29">
        <f t="shared" ref="BJ51" si="164">BJ39</f>
        <v>1.0153534458706819</v>
      </c>
      <c r="BK51" s="29">
        <f t="shared" si="68"/>
        <v>1.0147621435904024</v>
      </c>
      <c r="BL51" s="29">
        <f t="shared" si="34"/>
        <v>1.0147621435904024</v>
      </c>
      <c r="BM51" s="39">
        <f t="shared" si="131"/>
        <v>0.17335798920738346</v>
      </c>
      <c r="BN51" s="39">
        <f t="shared" si="35"/>
        <v>0.17197488779331518</v>
      </c>
      <c r="BO51" s="40">
        <f>AttrRateTrend!$F$15</f>
        <v>0</v>
      </c>
      <c r="BP51" s="40">
        <f>AttrRateTrend!$F$35</f>
        <v>0</v>
      </c>
      <c r="BQ51" s="39">
        <f t="shared" si="36"/>
        <v>0.17415050658853751</v>
      </c>
      <c r="BR51" s="39">
        <f t="shared" si="132"/>
        <v>0.1755370719391128</v>
      </c>
      <c r="BS51" s="39"/>
      <c r="BT51" s="39"/>
      <c r="BU51" s="39">
        <f t="shared" si="9"/>
        <v>0.17415050658853751</v>
      </c>
      <c r="BV51" s="39">
        <f t="shared" si="10"/>
        <v>0.1748598136398504</v>
      </c>
      <c r="BW51" s="39">
        <f t="shared" si="11"/>
        <v>6.7725829926240655E-4</v>
      </c>
      <c r="BX51" s="39">
        <f t="shared" si="70"/>
        <v>0.17641396574643267</v>
      </c>
      <c r="CB51" s="19">
        <f t="shared" si="37"/>
        <v>29406</v>
      </c>
      <c r="CC51" s="23">
        <f>Inputs!F51</f>
        <v>0.99329866203581207</v>
      </c>
      <c r="CD51" s="19">
        <f t="shared" si="12"/>
        <v>29604.389016019639</v>
      </c>
      <c r="CE51" s="29">
        <f t="shared" ref="CE51" si="165">CE39</f>
        <v>1.0153534458706819</v>
      </c>
      <c r="CF51" s="29">
        <f t="shared" si="119"/>
        <v>1.0211846089916554</v>
      </c>
      <c r="CG51" s="29">
        <f t="shared" si="119"/>
        <v>1.0198824623701856</v>
      </c>
      <c r="CH51" s="29">
        <f t="shared" si="39"/>
        <v>1.0211846089916554</v>
      </c>
      <c r="CI51" s="19">
        <f t="shared" si="40"/>
        <v>28990.242073127007</v>
      </c>
      <c r="CJ51" s="19">
        <f t="shared" si="13"/>
        <v>28685.138279416697</v>
      </c>
      <c r="CK51" s="40">
        <f>AttrTrend!$F$15</f>
        <v>0</v>
      </c>
      <c r="CL51" s="40">
        <f>AttrTrend!$F$35</f>
        <v>0</v>
      </c>
      <c r="CM51" s="19">
        <f t="shared" si="41"/>
        <v>29035.341164591999</v>
      </c>
      <c r="CN51" s="19">
        <f t="shared" si="134"/>
        <v>29451.745871327126</v>
      </c>
      <c r="CO51" s="39"/>
      <c r="CP51" s="39"/>
      <c r="CQ51" s="19">
        <f t="shared" si="15"/>
        <v>29035.341164591999</v>
      </c>
      <c r="CR51" s="19">
        <f t="shared" si="42"/>
        <v>29406</v>
      </c>
      <c r="CS51" s="19">
        <f t="shared" si="16"/>
        <v>45.745871327126224</v>
      </c>
      <c r="CT51" s="2"/>
      <c r="CU51" s="2"/>
      <c r="CV51" s="2"/>
      <c r="CW51" s="2"/>
      <c r="CX51" s="2"/>
      <c r="CY51" s="2"/>
      <c r="CZ51" s="2"/>
      <c r="DA51" s="2"/>
      <c r="DB51" s="16">
        <f t="shared" si="43"/>
        <v>28990.242073127007</v>
      </c>
      <c r="DC51" s="16">
        <f t="shared" si="140"/>
        <v>2130.0610194509063</v>
      </c>
      <c r="DD51" s="16" t="e">
        <f t="shared" si="141"/>
        <v>#N/A</v>
      </c>
      <c r="DE51" s="16">
        <f t="shared" si="52"/>
        <v>31120.303092577913</v>
      </c>
      <c r="DF51" s="16">
        <f t="shared" si="53"/>
        <v>28685.138279416697</v>
      </c>
      <c r="DG51" s="16">
        <f t="shared" si="145"/>
        <v>1320.9524953238069</v>
      </c>
      <c r="DH51" s="16" t="e">
        <f t="shared" si="146"/>
        <v>#N/A</v>
      </c>
      <c r="DI51" s="16">
        <f t="shared" si="56"/>
        <v>30006.090774740504</v>
      </c>
      <c r="DJ51" s="16">
        <f t="shared" si="57"/>
        <v>29035.341164591999</v>
      </c>
      <c r="DK51" s="16">
        <f t="shared" si="58"/>
        <v>2005.8472430625843</v>
      </c>
      <c r="DL51" s="16" t="e">
        <f t="shared" si="59"/>
        <v>#N/A</v>
      </c>
      <c r="DM51" s="16">
        <f t="shared" si="60"/>
        <v>31041.188407654583</v>
      </c>
      <c r="DN51" s="16">
        <f t="shared" si="17"/>
        <v>28865.31710456932</v>
      </c>
      <c r="DO51" s="16">
        <f t="shared" si="46"/>
        <v>1140.7736701711838</v>
      </c>
      <c r="DP51" s="16" t="e">
        <f t="shared" si="18"/>
        <v>#N/A</v>
      </c>
      <c r="DQ51" s="16">
        <f t="shared" si="19"/>
        <v>30006.090774740504</v>
      </c>
      <c r="DR51" s="101"/>
      <c r="DS51" s="16">
        <f t="shared" si="147"/>
        <v>29153.439687016467</v>
      </c>
      <c r="DT51" s="16">
        <f t="shared" si="62"/>
        <v>28865.31710456932</v>
      </c>
      <c r="DV51" s="16">
        <f t="shared" si="47"/>
        <v>1815202</v>
      </c>
      <c r="DW51" s="16">
        <f t="shared" si="63"/>
        <v>1815202</v>
      </c>
      <c r="DX51" s="16">
        <f t="shared" si="64"/>
        <v>1823104.9684646409</v>
      </c>
      <c r="DY51" s="16">
        <f t="shared" si="65"/>
        <v>1822458.5918688469</v>
      </c>
      <c r="DZ51" s="16">
        <f t="shared" si="66"/>
        <v>1823565.7597150379</v>
      </c>
      <c r="EA51" s="16">
        <f t="shared" si="48"/>
        <v>-7256.5918688469101</v>
      </c>
    </row>
    <row r="52" spans="1:131" x14ac:dyDescent="0.2">
      <c r="A52" s="2">
        <v>38139</v>
      </c>
      <c r="B52" s="5">
        <f>Inputs!B52</f>
        <v>32675</v>
      </c>
      <c r="C52" s="5"/>
      <c r="D52" s="19">
        <f t="shared" si="20"/>
        <v>32675</v>
      </c>
      <c r="E52" s="20">
        <f>Inputs!E52</f>
        <v>1.0077363157728598</v>
      </c>
      <c r="F52" s="19">
        <f t="shared" si="21"/>
        <v>32424.156486749882</v>
      </c>
      <c r="G52" s="24">
        <f t="shared" ref="G52" si="166">G40</f>
        <v>1.1599999999999999</v>
      </c>
      <c r="H52" s="24">
        <f t="shared" si="67"/>
        <v>1.1608163743860633</v>
      </c>
      <c r="I52" s="29">
        <f t="shared" si="0"/>
        <v>1.1608163743860633</v>
      </c>
      <c r="J52" s="19">
        <f t="shared" si="22"/>
        <v>27932.201166526862</v>
      </c>
      <c r="K52" s="19">
        <f t="shared" si="23"/>
        <v>28949.069768032932</v>
      </c>
      <c r="L52" s="40">
        <f>SalesTrend!$F$16</f>
        <v>0</v>
      </c>
      <c r="M52" s="40">
        <f>SalesTrend!$F$36</f>
        <v>-0.105</v>
      </c>
      <c r="N52" s="16">
        <f t="shared" si="24"/>
        <v>27781.863624850852</v>
      </c>
      <c r="O52" s="16">
        <f t="shared" si="1"/>
        <v>32499.135622360103</v>
      </c>
      <c r="R52" s="16">
        <f t="shared" si="2"/>
        <v>27781.863624850852</v>
      </c>
      <c r="S52" s="16">
        <f t="shared" si="3"/>
        <v>32675</v>
      </c>
      <c r="T52" s="16">
        <f t="shared" si="25"/>
        <v>-175.8643776398967</v>
      </c>
      <c r="AA52" s="56">
        <v>0.12</v>
      </c>
      <c r="AB52" s="51"/>
      <c r="AC52" s="51"/>
      <c r="AD52" s="51"/>
      <c r="AE52" s="52"/>
      <c r="AF52" s="51">
        <f t="shared" si="26"/>
        <v>1</v>
      </c>
      <c r="AG52" s="51"/>
      <c r="AH52" s="56">
        <f t="shared" si="4"/>
        <v>0.12</v>
      </c>
      <c r="AI52" s="56">
        <f t="shared" si="27"/>
        <v>0</v>
      </c>
      <c r="AJ52" s="56">
        <f t="shared" si="28"/>
        <v>0</v>
      </c>
      <c r="AK52" s="56">
        <f t="shared" si="29"/>
        <v>0</v>
      </c>
      <c r="AL52" s="56">
        <f t="shared" si="30"/>
        <v>-0.105</v>
      </c>
      <c r="AM52" s="56">
        <f t="shared" si="5"/>
        <v>0</v>
      </c>
      <c r="AN52" s="51"/>
      <c r="AO52" s="51">
        <f t="shared" si="31"/>
        <v>999999</v>
      </c>
      <c r="BB52" s="5">
        <f>Inputs!C52</f>
        <v>1821301</v>
      </c>
      <c r="BC52" s="19">
        <f t="shared" si="49"/>
        <v>26576</v>
      </c>
      <c r="BD52" s="82">
        <f t="shared" si="136"/>
        <v>0.15856391938951458</v>
      </c>
      <c r="BE52" s="23">
        <f>Inputs!F52</f>
        <v>1.0077363157728598</v>
      </c>
      <c r="BF52" s="19">
        <f t="shared" si="50"/>
        <v>26371.978050248352</v>
      </c>
      <c r="BG52" s="19">
        <f t="shared" si="51"/>
        <v>32424.156486749882</v>
      </c>
      <c r="BH52" s="82">
        <f t="shared" si="137"/>
        <v>0.15746447001579375</v>
      </c>
      <c r="BI52" s="29">
        <f t="shared" si="68"/>
        <v>1</v>
      </c>
      <c r="BJ52" s="29">
        <f t="shared" ref="BJ52" si="167">BJ40</f>
        <v>0.93698194478176766</v>
      </c>
      <c r="BK52" s="29">
        <f t="shared" si="68"/>
        <v>0.93828803629793345</v>
      </c>
      <c r="BL52" s="29">
        <f t="shared" si="34"/>
        <v>0.93828803629793345</v>
      </c>
      <c r="BM52" s="39">
        <f t="shared" si="131"/>
        <v>0.16782103567799755</v>
      </c>
      <c r="BN52" s="39">
        <f t="shared" si="35"/>
        <v>0.16971532599291242</v>
      </c>
      <c r="BO52" s="40">
        <f>AttrRateTrend!$F$16</f>
        <v>0</v>
      </c>
      <c r="BP52" s="40">
        <f>AttrRateTrend!$F$36</f>
        <v>-3.5000000000000003E-2</v>
      </c>
      <c r="BQ52" s="39">
        <f t="shared" si="36"/>
        <v>0.16805523885793869</v>
      </c>
      <c r="BR52" s="39">
        <f t="shared" si="132"/>
        <v>0.15890411497635812</v>
      </c>
      <c r="BS52" s="39"/>
      <c r="BT52" s="39"/>
      <c r="BU52" s="39">
        <f t="shared" si="9"/>
        <v>0.16805523885793869</v>
      </c>
      <c r="BV52" s="39">
        <f t="shared" si="10"/>
        <v>0.15856391938951458</v>
      </c>
      <c r="BW52" s="39">
        <f t="shared" si="11"/>
        <v>3.4019558684353357E-4</v>
      </c>
      <c r="BX52" s="39">
        <f t="shared" si="70"/>
        <v>0.17526680865467659</v>
      </c>
      <c r="CB52" s="19">
        <f t="shared" si="37"/>
        <v>26576</v>
      </c>
      <c r="CC52" s="23">
        <f>Inputs!F52</f>
        <v>1.0077363157728598</v>
      </c>
      <c r="CD52" s="19">
        <f t="shared" si="12"/>
        <v>26371.978050248352</v>
      </c>
      <c r="CE52" s="29">
        <f t="shared" ref="CE52" si="168">CE40</f>
        <v>0.93698194478176766</v>
      </c>
      <c r="CF52" s="29">
        <f t="shared" si="119"/>
        <v>0.94700775525644054</v>
      </c>
      <c r="CG52" s="29">
        <f t="shared" si="119"/>
        <v>0.94800834264764722</v>
      </c>
      <c r="CH52" s="29">
        <f t="shared" si="39"/>
        <v>0.94700775525644054</v>
      </c>
      <c r="CI52" s="19">
        <f t="shared" si="40"/>
        <v>27847.68963492498</v>
      </c>
      <c r="CJ52" s="19">
        <f t="shared" si="13"/>
        <v>28192.166581628557</v>
      </c>
      <c r="CK52" s="40">
        <f>AttrTrend!$F$16</f>
        <v>0</v>
      </c>
      <c r="CL52" s="40">
        <f>AttrTrend!$F$36</f>
        <v>-0.04</v>
      </c>
      <c r="CM52" s="19">
        <f t="shared" si="41"/>
        <v>27873.927518008317</v>
      </c>
      <c r="CN52" s="19">
        <f t="shared" si="134"/>
        <v>26601.039706703294</v>
      </c>
      <c r="CO52" s="39"/>
      <c r="CP52" s="39"/>
      <c r="CQ52" s="19">
        <f t="shared" si="15"/>
        <v>27873.927518008317</v>
      </c>
      <c r="CR52" s="19">
        <f t="shared" si="42"/>
        <v>26576</v>
      </c>
      <c r="CS52" s="19">
        <f t="shared" si="16"/>
        <v>25.039706703293632</v>
      </c>
      <c r="CT52" s="2"/>
      <c r="CU52" s="2"/>
      <c r="CV52" s="2"/>
      <c r="CW52" s="2"/>
      <c r="CX52" s="2"/>
      <c r="CY52" s="2"/>
      <c r="CZ52" s="2"/>
      <c r="DA52" s="2"/>
      <c r="DB52" s="16">
        <f t="shared" si="43"/>
        <v>27847.68963492498</v>
      </c>
      <c r="DC52" s="16">
        <f t="shared" si="140"/>
        <v>84.51153160188187</v>
      </c>
      <c r="DD52" s="16" t="e">
        <f t="shared" si="141"/>
        <v>#N/A</v>
      </c>
      <c r="DE52" s="16">
        <f t="shared" si="52"/>
        <v>27932.201166526862</v>
      </c>
      <c r="DF52" s="16">
        <f t="shared" si="53"/>
        <v>28192.166581628557</v>
      </c>
      <c r="DG52" s="16">
        <f t="shared" si="145"/>
        <v>756.90318640437545</v>
      </c>
      <c r="DH52" s="16" t="e">
        <f t="shared" si="146"/>
        <v>#N/A</v>
      </c>
      <c r="DI52" s="16">
        <f t="shared" si="56"/>
        <v>28949.069768032932</v>
      </c>
      <c r="DJ52" s="16">
        <f t="shared" si="57"/>
        <v>27781.863624850852</v>
      </c>
      <c r="DK52" s="16" t="e">
        <f t="shared" si="58"/>
        <v>#N/A</v>
      </c>
      <c r="DL52" s="16">
        <f t="shared" si="59"/>
        <v>92.063893157464918</v>
      </c>
      <c r="DM52" s="16">
        <f t="shared" si="60"/>
        <v>27781.863624850852</v>
      </c>
      <c r="DN52" s="16">
        <f t="shared" si="17"/>
        <v>28500.091480944073</v>
      </c>
      <c r="DO52" s="16">
        <f t="shared" si="46"/>
        <v>448.97828708885936</v>
      </c>
      <c r="DP52" s="16" t="e">
        <f t="shared" si="18"/>
        <v>#N/A</v>
      </c>
      <c r="DQ52" s="16">
        <f t="shared" si="19"/>
        <v>28949.069768032932</v>
      </c>
      <c r="DR52" s="101"/>
      <c r="DS52" s="16">
        <f t="shared" si="147"/>
        <v>28127.532804120328</v>
      </c>
      <c r="DT52" s="16">
        <f t="shared" si="62"/>
        <v>28500.091480944073</v>
      </c>
      <c r="DV52" s="16">
        <f t="shared" si="47"/>
        <v>1821301</v>
      </c>
      <c r="DW52" s="16">
        <f t="shared" si="63"/>
        <v>1821301</v>
      </c>
      <c r="DX52" s="16">
        <f t="shared" si="64"/>
        <v>1823189.4799962428</v>
      </c>
      <c r="DY52" s="16">
        <f t="shared" si="65"/>
        <v>1823215.4950552513</v>
      </c>
      <c r="DZ52" s="16">
        <f t="shared" si="66"/>
        <v>1823473.6958218804</v>
      </c>
      <c r="EA52" s="16">
        <f t="shared" si="48"/>
        <v>-1914.4950552512892</v>
      </c>
    </row>
    <row r="53" spans="1:131" x14ac:dyDescent="0.2">
      <c r="A53" s="2">
        <v>38169</v>
      </c>
      <c r="B53" s="5">
        <f>Inputs!B53</f>
        <v>32460</v>
      </c>
      <c r="C53" s="5"/>
      <c r="D53" s="19">
        <f t="shared" si="20"/>
        <v>32460</v>
      </c>
      <c r="E53" s="20">
        <f>Inputs!E53</f>
        <v>1.0092652943008458</v>
      </c>
      <c r="F53" s="19">
        <f t="shared" si="21"/>
        <v>32162.009516522812</v>
      </c>
      <c r="G53" s="24">
        <f t="shared" ref="G53" si="169">G41</f>
        <v>1.1599999999999999</v>
      </c>
      <c r="H53" s="24">
        <f t="shared" si="67"/>
        <v>1.1571272105409649</v>
      </c>
      <c r="I53" s="29">
        <f t="shared" si="0"/>
        <v>1.1571272105409649</v>
      </c>
      <c r="J53" s="19">
        <f t="shared" si="22"/>
        <v>27794.705044994018</v>
      </c>
      <c r="K53" s="19">
        <f t="shared" si="23"/>
        <v>27827.517491935669</v>
      </c>
      <c r="L53" s="40">
        <f>SalesTrend!$F$17</f>
        <v>0</v>
      </c>
      <c r="M53" s="40">
        <f>SalesTrend!$F$37</f>
        <v>0</v>
      </c>
      <c r="N53" s="16">
        <f t="shared" si="24"/>
        <v>27781.863624850852</v>
      </c>
      <c r="O53" s="16">
        <f t="shared" si="1"/>
        <v>32445.003168870746</v>
      </c>
      <c r="R53" s="16">
        <f t="shared" si="2"/>
        <v>27781.863624850852</v>
      </c>
      <c r="S53" s="16">
        <f t="shared" si="3"/>
        <v>32460</v>
      </c>
      <c r="T53" s="16">
        <f t="shared" si="25"/>
        <v>-14.996831129254133</v>
      </c>
      <c r="AA53" s="56"/>
      <c r="AB53" s="51"/>
      <c r="AC53" s="51"/>
      <c r="AD53" s="51"/>
      <c r="AE53" s="52"/>
      <c r="AF53" s="51">
        <f t="shared" si="26"/>
        <v>0</v>
      </c>
      <c r="AG53" s="51"/>
      <c r="AH53" s="56">
        <f t="shared" si="4"/>
        <v>0</v>
      </c>
      <c r="AI53" s="56">
        <f t="shared" si="27"/>
        <v>0</v>
      </c>
      <c r="AJ53" s="56">
        <f t="shared" si="28"/>
        <v>0</v>
      </c>
      <c r="AK53" s="56">
        <f t="shared" si="29"/>
        <v>0</v>
      </c>
      <c r="AL53" s="56">
        <f t="shared" si="30"/>
        <v>0</v>
      </c>
      <c r="AM53" s="56">
        <f t="shared" si="5"/>
        <v>0</v>
      </c>
      <c r="AN53" s="51"/>
      <c r="AO53" s="51">
        <f t="shared" si="31"/>
        <v>0</v>
      </c>
      <c r="BB53" s="5">
        <f>Inputs!C53</f>
        <v>1827748</v>
      </c>
      <c r="BC53" s="19">
        <f t="shared" si="49"/>
        <v>26013</v>
      </c>
      <c r="BD53" s="82">
        <f t="shared" si="136"/>
        <v>0.15483460073876734</v>
      </c>
      <c r="BE53" s="23">
        <f>Inputs!F53</f>
        <v>1.0092652943008458</v>
      </c>
      <c r="BF53" s="19">
        <f t="shared" si="50"/>
        <v>25774.194502566479</v>
      </c>
      <c r="BG53" s="19">
        <f t="shared" si="51"/>
        <v>32162.009516522812</v>
      </c>
      <c r="BH53" s="82">
        <f t="shared" si="137"/>
        <v>0.15354935764082722</v>
      </c>
      <c r="BI53" s="29">
        <f t="shared" si="68"/>
        <v>1</v>
      </c>
      <c r="BJ53" s="29">
        <f t="shared" ref="BJ53" si="170">BJ41</f>
        <v>0.9145269668889856</v>
      </c>
      <c r="BK53" s="29">
        <f t="shared" si="68"/>
        <v>0.91416409485908934</v>
      </c>
      <c r="BL53" s="29">
        <f t="shared" si="34"/>
        <v>0.91416409485908934</v>
      </c>
      <c r="BM53" s="39">
        <f t="shared" si="131"/>
        <v>0.16796695309335635</v>
      </c>
      <c r="BN53" s="39">
        <f t="shared" si="35"/>
        <v>0.16898338979277749</v>
      </c>
      <c r="BO53" s="40">
        <f>AttrRateTrend!$F$17</f>
        <v>0</v>
      </c>
      <c r="BP53" s="40">
        <f>AttrRateTrend!$F$37</f>
        <v>0</v>
      </c>
      <c r="BQ53" s="39">
        <f t="shared" si="36"/>
        <v>0.16805523885793869</v>
      </c>
      <c r="BR53" s="39">
        <f t="shared" si="132"/>
        <v>0.15505349308551478</v>
      </c>
      <c r="BS53" s="39"/>
      <c r="BT53" s="39"/>
      <c r="BU53" s="39">
        <f t="shared" si="9"/>
        <v>0.16805523885793869</v>
      </c>
      <c r="BV53" s="39">
        <f t="shared" si="10"/>
        <v>0.15483460073876734</v>
      </c>
      <c r="BW53" s="39">
        <f t="shared" si="11"/>
        <v>2.1889234674743463E-4</v>
      </c>
      <c r="BX53" s="39">
        <f t="shared" si="70"/>
        <v>0.17388391128494063</v>
      </c>
      <c r="CB53" s="19">
        <f t="shared" si="37"/>
        <v>26013</v>
      </c>
      <c r="CC53" s="23">
        <f>Inputs!F53</f>
        <v>1.0092652943008458</v>
      </c>
      <c r="CD53" s="19">
        <f t="shared" si="12"/>
        <v>25774.194502566479</v>
      </c>
      <c r="CE53" s="29">
        <f t="shared" ref="CE53" si="171">CE41</f>
        <v>0.9145269668889856</v>
      </c>
      <c r="CF53" s="29">
        <f t="shared" si="119"/>
        <v>0.92918259040413531</v>
      </c>
      <c r="CG53" s="29">
        <f t="shared" si="119"/>
        <v>0.92674365295329264</v>
      </c>
      <c r="CH53" s="29">
        <f t="shared" si="39"/>
        <v>0.92918259040413531</v>
      </c>
      <c r="CI53" s="19">
        <f t="shared" si="40"/>
        <v>27738.568036833691</v>
      </c>
      <c r="CJ53" s="19">
        <f t="shared" si="13"/>
        <v>27939.2066862887</v>
      </c>
      <c r="CK53" s="40">
        <f>AttrTrend!$F$17</f>
        <v>0</v>
      </c>
      <c r="CL53" s="40">
        <f>AttrTrend!$F$37</f>
        <v>0</v>
      </c>
      <c r="CM53" s="19">
        <f t="shared" si="41"/>
        <v>27873.927518008317</v>
      </c>
      <c r="CN53" s="19">
        <f t="shared" si="134"/>
        <v>26139.939003452517</v>
      </c>
      <c r="CO53" s="39"/>
      <c r="CP53" s="39"/>
      <c r="CQ53" s="19">
        <f t="shared" si="15"/>
        <v>27873.927518008317</v>
      </c>
      <c r="CR53" s="19">
        <f t="shared" si="42"/>
        <v>26013</v>
      </c>
      <c r="CS53" s="19">
        <f t="shared" si="16"/>
        <v>126.93900345251677</v>
      </c>
      <c r="CT53" s="2"/>
      <c r="CU53" s="2"/>
      <c r="CV53" s="2"/>
      <c r="CW53" s="2"/>
      <c r="CX53" s="2"/>
      <c r="CY53" s="2"/>
      <c r="CZ53" s="2"/>
      <c r="DA53" s="2"/>
      <c r="DB53" s="16">
        <f t="shared" si="43"/>
        <v>27738.568036833691</v>
      </c>
      <c r="DC53" s="16">
        <f t="shared" si="140"/>
        <v>56.137008160327241</v>
      </c>
      <c r="DD53" s="16" t="e">
        <f t="shared" si="141"/>
        <v>#N/A</v>
      </c>
      <c r="DE53" s="16">
        <f t="shared" si="52"/>
        <v>27794.705044994018</v>
      </c>
      <c r="DF53" s="16">
        <f t="shared" si="53"/>
        <v>27827.517491935669</v>
      </c>
      <c r="DG53" s="16" t="e">
        <f t="shared" si="145"/>
        <v>#N/A</v>
      </c>
      <c r="DH53" s="16">
        <f t="shared" si="146"/>
        <v>111.68919435303178</v>
      </c>
      <c r="DI53" s="16">
        <f t="shared" si="56"/>
        <v>27827.517491935669</v>
      </c>
      <c r="DJ53" s="16">
        <f t="shared" si="57"/>
        <v>27781.863624850852</v>
      </c>
      <c r="DK53" s="16" t="e">
        <f t="shared" si="58"/>
        <v>#N/A</v>
      </c>
      <c r="DL53" s="16">
        <f t="shared" si="59"/>
        <v>92.063893157464918</v>
      </c>
      <c r="DM53" s="16">
        <f t="shared" si="60"/>
        <v>27781.863624850852</v>
      </c>
      <c r="DN53" s="16">
        <f t="shared" si="17"/>
        <v>27827.517491935669</v>
      </c>
      <c r="DO53" s="16" t="e">
        <f t="shared" si="46"/>
        <v>#N/A</v>
      </c>
      <c r="DP53" s="16">
        <f t="shared" si="18"/>
        <v>571.52689542607914</v>
      </c>
      <c r="DQ53" s="16">
        <f t="shared" si="19"/>
        <v>27827.517491935669</v>
      </c>
      <c r="DR53" s="101"/>
      <c r="DS53" s="16">
        <f t="shared" si="147"/>
        <v>28219.301951695423</v>
      </c>
      <c r="DT53" s="16">
        <f t="shared" si="62"/>
        <v>28399.044387361748</v>
      </c>
      <c r="DV53" s="16">
        <f t="shared" si="47"/>
        <v>1827748</v>
      </c>
      <c r="DW53" s="16">
        <f t="shared" si="63"/>
        <v>1827748</v>
      </c>
      <c r="DX53" s="16">
        <f t="shared" si="64"/>
        <v>1823245.6170044031</v>
      </c>
      <c r="DY53" s="16">
        <f t="shared" si="65"/>
        <v>1823103.8058608985</v>
      </c>
      <c r="DZ53" s="16">
        <f t="shared" si="66"/>
        <v>1823381.6319287228</v>
      </c>
      <c r="EA53" s="16">
        <f t="shared" si="48"/>
        <v>4644.1941391015425</v>
      </c>
    </row>
    <row r="54" spans="1:131" x14ac:dyDescent="0.2">
      <c r="A54" s="2">
        <v>38200</v>
      </c>
      <c r="B54" s="5">
        <f>Inputs!B54</f>
        <v>32486</v>
      </c>
      <c r="C54" s="5"/>
      <c r="D54" s="19">
        <f t="shared" si="20"/>
        <v>32486</v>
      </c>
      <c r="E54" s="20">
        <f>Inputs!E54</f>
        <v>1.0296467518264631</v>
      </c>
      <c r="F54" s="19">
        <f t="shared" si="21"/>
        <v>31550.626408886295</v>
      </c>
      <c r="G54" s="24">
        <f t="shared" ref="G54" si="172">G42</f>
        <v>1.1399999999999999</v>
      </c>
      <c r="H54" s="24">
        <f t="shared" si="67"/>
        <v>1.1367282212946797</v>
      </c>
      <c r="I54" s="29">
        <f t="shared" si="0"/>
        <v>1.1367282212946797</v>
      </c>
      <c r="J54" s="19">
        <f t="shared" si="22"/>
        <v>27755.646264286133</v>
      </c>
      <c r="K54" s="19">
        <f t="shared" si="23"/>
        <v>28206.872747247573</v>
      </c>
      <c r="L54" s="40">
        <f>SalesTrend!$F$18</f>
        <v>0</v>
      </c>
      <c r="M54" s="40">
        <f>SalesTrend!$F$38</f>
        <v>0</v>
      </c>
      <c r="N54" s="16">
        <f t="shared" si="24"/>
        <v>27781.863624850852</v>
      </c>
      <c r="O54" s="16">
        <f t="shared" si="1"/>
        <v>32516.685546544144</v>
      </c>
      <c r="R54" s="16">
        <f t="shared" si="2"/>
        <v>27781.863624850852</v>
      </c>
      <c r="S54" s="16">
        <f t="shared" si="3"/>
        <v>32486</v>
      </c>
      <c r="T54" s="16">
        <f t="shared" si="25"/>
        <v>30.685546544144017</v>
      </c>
      <c r="AA54" s="56"/>
      <c r="AB54" s="51"/>
      <c r="AC54" s="51"/>
      <c r="AD54" s="51"/>
      <c r="AE54" s="52"/>
      <c r="AF54" s="51">
        <f t="shared" si="26"/>
        <v>0</v>
      </c>
      <c r="AG54" s="51"/>
      <c r="AH54" s="56">
        <f t="shared" si="4"/>
        <v>0</v>
      </c>
      <c r="AI54" s="56">
        <f t="shared" si="27"/>
        <v>0</v>
      </c>
      <c r="AJ54" s="56">
        <f t="shared" si="28"/>
        <v>0</v>
      </c>
      <c r="AK54" s="56">
        <f t="shared" si="29"/>
        <v>0</v>
      </c>
      <c r="AL54" s="56">
        <f t="shared" si="30"/>
        <v>0</v>
      </c>
      <c r="AM54" s="56">
        <f t="shared" si="5"/>
        <v>0</v>
      </c>
      <c r="AN54" s="51"/>
      <c r="AO54" s="51">
        <f t="shared" si="31"/>
        <v>0</v>
      </c>
      <c r="BB54" s="5">
        <f>Inputs!C54</f>
        <v>1832726</v>
      </c>
      <c r="BC54" s="19">
        <f t="shared" si="49"/>
        <v>27508</v>
      </c>
      <c r="BD54" s="82">
        <f t="shared" si="136"/>
        <v>0.1631986330898261</v>
      </c>
      <c r="BE54" s="23">
        <f>Inputs!F54</f>
        <v>1.0296467518264631</v>
      </c>
      <c r="BF54" s="19">
        <f t="shared" si="50"/>
        <v>26715.958605419077</v>
      </c>
      <c r="BG54" s="19">
        <f t="shared" si="51"/>
        <v>31550.626408886295</v>
      </c>
      <c r="BH54" s="82">
        <f t="shared" si="137"/>
        <v>0.15894064290688287</v>
      </c>
      <c r="BI54" s="29">
        <f t="shared" si="68"/>
        <v>1</v>
      </c>
      <c r="BJ54" s="29">
        <f t="shared" ref="BJ54" si="173">BJ42</f>
        <v>0.92843078718831584</v>
      </c>
      <c r="BK54" s="29">
        <f t="shared" si="68"/>
        <v>0.92859673990623681</v>
      </c>
      <c r="BL54" s="29">
        <f t="shared" si="34"/>
        <v>0.92859673990623681</v>
      </c>
      <c r="BM54" s="39">
        <f t="shared" si="131"/>
        <v>0.17116218060697863</v>
      </c>
      <c r="BN54" s="39">
        <f t="shared" si="35"/>
        <v>0.1695861135320387</v>
      </c>
      <c r="BO54" s="40">
        <f>AttrRateTrend!$F$18</f>
        <v>0</v>
      </c>
      <c r="BP54" s="40">
        <f>AttrRateTrend!$F$38</f>
        <v>1.2E-2</v>
      </c>
      <c r="BQ54" s="39">
        <f t="shared" si="36"/>
        <v>0.17007190172423395</v>
      </c>
      <c r="BR54" s="39">
        <f t="shared" si="132"/>
        <v>0.16261027204253531</v>
      </c>
      <c r="BS54" s="39"/>
      <c r="BT54" s="39"/>
      <c r="BU54" s="39">
        <f t="shared" si="9"/>
        <v>0.17007190172423395</v>
      </c>
      <c r="BV54" s="39">
        <f t="shared" si="10"/>
        <v>0.1631986330898261</v>
      </c>
      <c r="BW54" s="39">
        <f t="shared" si="11"/>
        <v>-5.8836104729079186E-4</v>
      </c>
      <c r="BX54" s="39">
        <f t="shared" si="70"/>
        <v>0.1732282880622685</v>
      </c>
      <c r="CB54" s="19">
        <f t="shared" si="37"/>
        <v>27508</v>
      </c>
      <c r="CC54" s="23">
        <f>Inputs!F54</f>
        <v>1.0296467518264631</v>
      </c>
      <c r="CD54" s="19">
        <f t="shared" si="12"/>
        <v>26715.958605419077</v>
      </c>
      <c r="CE54" s="29">
        <f t="shared" ref="CE54" si="174">CE42</f>
        <v>0.92843078718831584</v>
      </c>
      <c r="CF54" s="29">
        <f t="shared" si="119"/>
        <v>0.94632197479848124</v>
      </c>
      <c r="CG54" s="29">
        <f t="shared" si="119"/>
        <v>0.94560278244728402</v>
      </c>
      <c r="CH54" s="29">
        <f t="shared" si="39"/>
        <v>0.94632197479848124</v>
      </c>
      <c r="CI54" s="19">
        <f t="shared" si="40"/>
        <v>28231.362387107438</v>
      </c>
      <c r="CJ54" s="19">
        <f t="shared" si="13"/>
        <v>28041.703396820991</v>
      </c>
      <c r="CK54" s="40">
        <f>AttrTrend!$F$18</f>
        <v>0</v>
      </c>
      <c r="CL54" s="40">
        <f>AttrTrend!$F$38</f>
        <v>1.2E-2</v>
      </c>
      <c r="CM54" s="19">
        <f t="shared" si="41"/>
        <v>28208.414648224418</v>
      </c>
      <c r="CN54" s="19">
        <f t="shared" si="134"/>
        <v>27485.640243055273</v>
      </c>
      <c r="CO54" s="39"/>
      <c r="CP54" s="39"/>
      <c r="CQ54" s="19">
        <f t="shared" si="15"/>
        <v>28208.414648224418</v>
      </c>
      <c r="CR54" s="19">
        <f t="shared" si="42"/>
        <v>27508</v>
      </c>
      <c r="CS54" s="19">
        <f t="shared" si="16"/>
        <v>-22.359756944726541</v>
      </c>
      <c r="CT54" s="2"/>
      <c r="CU54" s="2"/>
      <c r="CV54" s="2"/>
      <c r="CW54" s="2"/>
      <c r="CX54" s="2"/>
      <c r="CY54" s="2"/>
      <c r="CZ54" s="2"/>
      <c r="DA54" s="2"/>
      <c r="DB54" s="16">
        <f t="shared" si="43"/>
        <v>27755.646264286133</v>
      </c>
      <c r="DC54" s="16" t="e">
        <f t="shared" si="140"/>
        <v>#N/A</v>
      </c>
      <c r="DD54" s="16">
        <f t="shared" si="141"/>
        <v>475.71612282130445</v>
      </c>
      <c r="DE54" s="16">
        <f t="shared" si="52"/>
        <v>27755.646264286133</v>
      </c>
      <c r="DF54" s="16">
        <f t="shared" si="53"/>
        <v>28041.703396820991</v>
      </c>
      <c r="DG54" s="16">
        <f t="shared" si="145"/>
        <v>165.16935042658224</v>
      </c>
      <c r="DH54" s="16" t="e">
        <f t="shared" si="146"/>
        <v>#N/A</v>
      </c>
      <c r="DI54" s="16">
        <f t="shared" si="56"/>
        <v>28206.872747247573</v>
      </c>
      <c r="DJ54" s="16">
        <f t="shared" si="57"/>
        <v>27781.863624850852</v>
      </c>
      <c r="DK54" s="16" t="e">
        <f t="shared" si="58"/>
        <v>#N/A</v>
      </c>
      <c r="DL54" s="16">
        <f t="shared" si="59"/>
        <v>426.55102337356584</v>
      </c>
      <c r="DM54" s="16">
        <f t="shared" si="60"/>
        <v>27781.863624850852</v>
      </c>
      <c r="DN54" s="16">
        <f t="shared" si="17"/>
        <v>28206.872747247573</v>
      </c>
      <c r="DO54" s="16" t="e">
        <f t="shared" si="46"/>
        <v>#N/A</v>
      </c>
      <c r="DP54" s="16">
        <f t="shared" si="18"/>
        <v>248.76674610018017</v>
      </c>
      <c r="DQ54" s="16">
        <f t="shared" si="19"/>
        <v>28206.872747247573</v>
      </c>
      <c r="DR54" s="101"/>
      <c r="DS54" s="16">
        <f t="shared" si="147"/>
        <v>28850.298406269485</v>
      </c>
      <c r="DT54" s="16">
        <f t="shared" si="62"/>
        <v>28455.639493347753</v>
      </c>
      <c r="DV54" s="16">
        <f t="shared" si="47"/>
        <v>1832726</v>
      </c>
      <c r="DW54" s="16">
        <f t="shared" si="63"/>
        <v>1832726</v>
      </c>
      <c r="DX54" s="16">
        <f t="shared" si="64"/>
        <v>1822769.9008815819</v>
      </c>
      <c r="DY54" s="16">
        <f t="shared" si="65"/>
        <v>1823268.9752113251</v>
      </c>
      <c r="DZ54" s="16">
        <f t="shared" si="66"/>
        <v>1822955.0809053492</v>
      </c>
      <c r="EA54" s="16">
        <f t="shared" si="48"/>
        <v>9457.0247886748984</v>
      </c>
    </row>
    <row r="55" spans="1:131" x14ac:dyDescent="0.2">
      <c r="A55" s="2">
        <v>38231</v>
      </c>
      <c r="B55" s="5">
        <f>Inputs!B55</f>
        <v>28183</v>
      </c>
      <c r="C55" s="5"/>
      <c r="D55" s="19">
        <f t="shared" si="20"/>
        <v>28183</v>
      </c>
      <c r="E55" s="20">
        <f>Inputs!E55</f>
        <v>0.97203720653179526</v>
      </c>
      <c r="F55" s="19">
        <f t="shared" si="21"/>
        <v>28993.746135043788</v>
      </c>
      <c r="G55" s="24">
        <f t="shared" ref="G55" si="175">G43</f>
        <v>1</v>
      </c>
      <c r="H55" s="24">
        <f t="shared" si="67"/>
        <v>0.9973677297977156</v>
      </c>
      <c r="I55" s="29">
        <f t="shared" si="0"/>
        <v>0.9973677297977156</v>
      </c>
      <c r="J55" s="19">
        <f t="shared" si="22"/>
        <v>29070.266932462564</v>
      </c>
      <c r="K55" s="19">
        <f t="shared" si="23"/>
        <v>28599.702791566684</v>
      </c>
      <c r="L55" s="40">
        <f>SalesTrend!$F$19</f>
        <v>0</v>
      </c>
      <c r="M55" s="40">
        <f>SalesTrend!$F$39</f>
        <v>4.4999999999999998E-2</v>
      </c>
      <c r="N55" s="16">
        <f t="shared" si="24"/>
        <v>29032.047487969139</v>
      </c>
      <c r="O55" s="16">
        <f t="shared" si="1"/>
        <v>28145.947068678088</v>
      </c>
      <c r="R55" s="16">
        <f t="shared" si="2"/>
        <v>29032.047487969139</v>
      </c>
      <c r="S55" s="16">
        <f t="shared" si="3"/>
        <v>28183</v>
      </c>
      <c r="T55" s="16">
        <f t="shared" si="25"/>
        <v>-37.052931321912183</v>
      </c>
      <c r="AA55" s="56"/>
      <c r="AB55" s="51"/>
      <c r="AC55" s="51"/>
      <c r="AD55" s="51"/>
      <c r="AE55" s="52"/>
      <c r="AF55" s="51">
        <f t="shared" si="26"/>
        <v>0</v>
      </c>
      <c r="AG55" s="51"/>
      <c r="AH55" s="56">
        <f t="shared" si="4"/>
        <v>0</v>
      </c>
      <c r="AI55" s="56">
        <f t="shared" si="27"/>
        <v>0</v>
      </c>
      <c r="AJ55" s="56">
        <f t="shared" si="28"/>
        <v>0</v>
      </c>
      <c r="AK55" s="56">
        <f t="shared" si="29"/>
        <v>0</v>
      </c>
      <c r="AL55" s="56">
        <f t="shared" si="30"/>
        <v>0</v>
      </c>
      <c r="AM55" s="56">
        <f t="shared" si="5"/>
        <v>0</v>
      </c>
      <c r="AN55" s="51"/>
      <c r="AO55" s="51">
        <f t="shared" si="31"/>
        <v>0</v>
      </c>
      <c r="BB55" s="5">
        <f>Inputs!C55</f>
        <v>1834730</v>
      </c>
      <c r="BC55" s="19">
        <f t="shared" si="49"/>
        <v>26179</v>
      </c>
      <c r="BD55" s="82">
        <f t="shared" si="136"/>
        <v>0.15693087903831707</v>
      </c>
      <c r="BE55" s="23">
        <f>Inputs!F55</f>
        <v>0.97203720653179526</v>
      </c>
      <c r="BF55" s="19">
        <f t="shared" si="50"/>
        <v>26932.096656470614</v>
      </c>
      <c r="BG55" s="19">
        <f t="shared" si="51"/>
        <v>28993.746135043788</v>
      </c>
      <c r="BH55" s="82">
        <f t="shared" si="137"/>
        <v>0.16105397704349567</v>
      </c>
      <c r="BI55" s="29">
        <f t="shared" si="68"/>
        <v>1</v>
      </c>
      <c r="BJ55" s="29">
        <f t="shared" ref="BJ55" si="176">BJ43</f>
        <v>0.94971354705726874</v>
      </c>
      <c r="BK55" s="29">
        <f t="shared" si="68"/>
        <v>0.94944720894937618</v>
      </c>
      <c r="BL55" s="29">
        <f t="shared" si="34"/>
        <v>0.94944720894937618</v>
      </c>
      <c r="BM55" s="39">
        <f t="shared" si="131"/>
        <v>0.16962920689578112</v>
      </c>
      <c r="BN55" s="39">
        <f t="shared" si="35"/>
        <v>0.17100429282150906</v>
      </c>
      <c r="BO55" s="40">
        <f>AttrRateTrend!$F$19</f>
        <v>1.4999999999999999E-2</v>
      </c>
      <c r="BP55" s="40">
        <f>AttrRateTrend!$F$39</f>
        <v>0</v>
      </c>
      <c r="BQ55" s="39">
        <f t="shared" si="36"/>
        <v>0.17028449160138923</v>
      </c>
      <c r="BR55" s="39">
        <f t="shared" si="132"/>
        <v>0.15715521889877779</v>
      </c>
      <c r="BS55" s="39"/>
      <c r="BT55" s="39"/>
      <c r="BU55" s="39">
        <f t="shared" si="9"/>
        <v>0.17028449160138923</v>
      </c>
      <c r="BV55" s="39">
        <f t="shared" si="10"/>
        <v>0.15693087903831707</v>
      </c>
      <c r="BW55" s="39">
        <f t="shared" si="11"/>
        <v>2.2433986046072052E-4</v>
      </c>
      <c r="BX55" s="39">
        <f t="shared" ref="BX55:BX86" si="177">SUM(BF44:BF55)/(BB43+(NewBusMonths/12)*SUM(BG44:BG55))</f>
        <v>0.17260460410322687</v>
      </c>
      <c r="CB55" s="19">
        <f t="shared" si="37"/>
        <v>26179</v>
      </c>
      <c r="CC55" s="23">
        <f>Inputs!F55</f>
        <v>0.97203720653179526</v>
      </c>
      <c r="CD55" s="19">
        <f t="shared" si="12"/>
        <v>26932.096656470614</v>
      </c>
      <c r="CE55" s="29">
        <f t="shared" ref="CE55:CG70" si="178">CE43</f>
        <v>0.94971354705726874</v>
      </c>
      <c r="CF55" s="29">
        <f t="shared" si="178"/>
        <v>0.95655921502921648</v>
      </c>
      <c r="CG55" s="29">
        <f t="shared" si="178"/>
        <v>0.95638120796616566</v>
      </c>
      <c r="CH55" s="29">
        <f t="shared" si="39"/>
        <v>0.95655921502921648</v>
      </c>
      <c r="CI55" s="19">
        <f t="shared" si="40"/>
        <v>28155.179766521844</v>
      </c>
      <c r="CJ55" s="19">
        <f t="shared" si="13"/>
        <v>28339.651288886311</v>
      </c>
      <c r="CK55" s="40">
        <f>AttrTrend!$F$19</f>
        <v>0.02</v>
      </c>
      <c r="CL55" s="40">
        <f>AttrTrend!$F$39</f>
        <v>0</v>
      </c>
      <c r="CM55" s="19">
        <f t="shared" si="41"/>
        <v>28255.428672638125</v>
      </c>
      <c r="CN55" s="19">
        <f t="shared" si="134"/>
        <v>26272.212550407465</v>
      </c>
      <c r="CO55" s="39"/>
      <c r="CP55" s="39"/>
      <c r="CQ55" s="19">
        <f t="shared" si="15"/>
        <v>28255.428672638125</v>
      </c>
      <c r="CR55" s="19">
        <f t="shared" si="42"/>
        <v>26179</v>
      </c>
      <c r="CS55" s="19">
        <f t="shared" si="16"/>
        <v>93.212550407464732</v>
      </c>
      <c r="CT55" s="2"/>
      <c r="CU55" s="2"/>
      <c r="CV55" s="2"/>
      <c r="CW55" s="2"/>
      <c r="CX55" s="2"/>
      <c r="CY55" s="2"/>
      <c r="CZ55" s="2"/>
      <c r="DA55" s="2"/>
      <c r="DB55" s="16">
        <f t="shared" si="43"/>
        <v>28155.179766521844</v>
      </c>
      <c r="DC55" s="16">
        <f t="shared" si="140"/>
        <v>915.0871659407203</v>
      </c>
      <c r="DD55" s="16" t="e">
        <f t="shared" si="141"/>
        <v>#N/A</v>
      </c>
      <c r="DE55" s="16">
        <f t="shared" si="52"/>
        <v>29070.266932462564</v>
      </c>
      <c r="DF55" s="16">
        <f t="shared" si="53"/>
        <v>28339.651288886311</v>
      </c>
      <c r="DG55" s="16">
        <f t="shared" si="145"/>
        <v>260.05150268037323</v>
      </c>
      <c r="DH55" s="16" t="e">
        <f t="shared" si="146"/>
        <v>#N/A</v>
      </c>
      <c r="DI55" s="16">
        <f t="shared" si="56"/>
        <v>28599.702791566684</v>
      </c>
      <c r="DJ55" s="16">
        <f t="shared" si="57"/>
        <v>28255.428672638125</v>
      </c>
      <c r="DK55" s="16">
        <f t="shared" si="58"/>
        <v>776.61881533101405</v>
      </c>
      <c r="DL55" s="16" t="e">
        <f t="shared" si="59"/>
        <v>#N/A</v>
      </c>
      <c r="DM55" s="16">
        <f t="shared" si="60"/>
        <v>29032.047487969139</v>
      </c>
      <c r="DN55" s="16">
        <f t="shared" si="17"/>
        <v>28527.02298224518</v>
      </c>
      <c r="DO55" s="16">
        <f t="shared" si="46"/>
        <v>72.679809321503853</v>
      </c>
      <c r="DP55" s="16" t="e">
        <f t="shared" si="18"/>
        <v>#N/A</v>
      </c>
      <c r="DQ55" s="16">
        <f t="shared" si="19"/>
        <v>28599.702791566684</v>
      </c>
      <c r="DR55" s="101"/>
      <c r="DS55" s="16">
        <f t="shared" si="147"/>
        <v>28297.318122078344</v>
      </c>
      <c r="DT55" s="16">
        <f t="shared" si="62"/>
        <v>28527.02298224518</v>
      </c>
      <c r="DV55" s="16">
        <f t="shared" si="47"/>
        <v>1834730</v>
      </c>
      <c r="DW55" s="16">
        <f t="shared" si="63"/>
        <v>1834730</v>
      </c>
      <c r="DX55" s="16">
        <f t="shared" si="64"/>
        <v>1823684.9880475227</v>
      </c>
      <c r="DY55" s="16">
        <f t="shared" si="65"/>
        <v>1823529.0267140055</v>
      </c>
      <c r="DZ55" s="16">
        <f t="shared" si="66"/>
        <v>1823731.6997206802</v>
      </c>
      <c r="EA55" s="16">
        <f t="shared" si="48"/>
        <v>11200.973285994492</v>
      </c>
    </row>
    <row r="56" spans="1:131" x14ac:dyDescent="0.2">
      <c r="A56" s="2">
        <v>38261</v>
      </c>
      <c r="B56" s="5">
        <f>Inputs!B56</f>
        <v>24408</v>
      </c>
      <c r="C56" s="5"/>
      <c r="D56" s="19">
        <f t="shared" si="20"/>
        <v>24408</v>
      </c>
      <c r="E56" s="20">
        <f>Inputs!E56</f>
        <v>1.030159641258382</v>
      </c>
      <c r="F56" s="19">
        <f t="shared" si="21"/>
        <v>23693.415100386414</v>
      </c>
      <c r="G56" s="24">
        <f t="shared" ref="G56" si="179">G44</f>
        <v>0.82</v>
      </c>
      <c r="H56" s="24">
        <f t="shared" si="67"/>
        <v>0.81777018222750719</v>
      </c>
      <c r="I56" s="29">
        <f t="shared" si="0"/>
        <v>0.81777018222750719</v>
      </c>
      <c r="J56" s="19">
        <f t="shared" si="22"/>
        <v>28973.195177951358</v>
      </c>
      <c r="K56" s="19">
        <f t="shared" si="23"/>
        <v>28995.844431875052</v>
      </c>
      <c r="L56" s="40">
        <f>SalesTrend!$F$20</f>
        <v>0</v>
      </c>
      <c r="M56" s="40">
        <f>SalesTrend!$F$40</f>
        <v>0</v>
      </c>
      <c r="N56" s="16">
        <f t="shared" si="24"/>
        <v>29032.047487969139</v>
      </c>
      <c r="O56" s="16">
        <f t="shared" si="1"/>
        <v>24457.579177377273</v>
      </c>
      <c r="R56" s="16">
        <f t="shared" si="2"/>
        <v>29032.047487969139</v>
      </c>
      <c r="S56" s="16">
        <f t="shared" si="3"/>
        <v>24408</v>
      </c>
      <c r="T56" s="16">
        <f t="shared" si="25"/>
        <v>49.579177377272572</v>
      </c>
      <c r="AA56" s="56"/>
      <c r="AB56" s="51"/>
      <c r="AC56" s="51"/>
      <c r="AD56" s="51"/>
      <c r="AE56" s="52"/>
      <c r="AF56" s="51">
        <f t="shared" si="26"/>
        <v>0</v>
      </c>
      <c r="AG56" s="51"/>
      <c r="AH56" s="56">
        <f t="shared" si="4"/>
        <v>0</v>
      </c>
      <c r="AI56" s="56">
        <f t="shared" si="27"/>
        <v>0</v>
      </c>
      <c r="AJ56" s="56">
        <f t="shared" si="28"/>
        <v>0</v>
      </c>
      <c r="AK56" s="56">
        <f t="shared" si="29"/>
        <v>0</v>
      </c>
      <c r="AL56" s="56">
        <f t="shared" si="30"/>
        <v>0</v>
      </c>
      <c r="AM56" s="56">
        <f t="shared" si="5"/>
        <v>0</v>
      </c>
      <c r="AN56" s="51"/>
      <c r="AO56" s="51">
        <f t="shared" si="31"/>
        <v>0</v>
      </c>
      <c r="BB56" s="5">
        <f>Inputs!C56</f>
        <v>1830244</v>
      </c>
      <c r="BC56" s="19">
        <f t="shared" si="49"/>
        <v>28894</v>
      </c>
      <c r="BD56" s="82">
        <f t="shared" si="136"/>
        <v>0.17501102879196115</v>
      </c>
      <c r="BE56" s="23">
        <f>Inputs!F56</f>
        <v>1.030159641258382</v>
      </c>
      <c r="BF56" s="19">
        <f t="shared" si="50"/>
        <v>28048.079970114923</v>
      </c>
      <c r="BG56" s="19">
        <f t="shared" si="51"/>
        <v>23693.415100386414</v>
      </c>
      <c r="BH56" s="82">
        <f t="shared" si="137"/>
        <v>0.17025574316907705</v>
      </c>
      <c r="BI56" s="29">
        <f t="shared" si="68"/>
        <v>1</v>
      </c>
      <c r="BJ56" s="29">
        <f t="shared" ref="BJ56" si="180">BJ44</f>
        <v>0.98882875967055073</v>
      </c>
      <c r="BK56" s="29">
        <f t="shared" si="68"/>
        <v>0.98858593209411483</v>
      </c>
      <c r="BL56" s="29">
        <f t="shared" si="34"/>
        <v>0.98858593209411483</v>
      </c>
      <c r="BM56" s="39">
        <f t="shared" si="131"/>
        <v>0.17222149096176745</v>
      </c>
      <c r="BN56" s="39">
        <f t="shared" si="35"/>
        <v>0.17036807005395169</v>
      </c>
      <c r="BO56" s="40">
        <f>AttrRateTrend!$F$20</f>
        <v>1.4999999999999999E-2</v>
      </c>
      <c r="BP56" s="40">
        <f>AttrRateTrend!$F$40</f>
        <v>0</v>
      </c>
      <c r="BQ56" s="39">
        <f t="shared" si="36"/>
        <v>0.17049734721589097</v>
      </c>
      <c r="BR56" s="39">
        <f t="shared" si="132"/>
        <v>0.17363472502277355</v>
      </c>
      <c r="BS56" s="39"/>
      <c r="BT56" s="39"/>
      <c r="BU56" s="39">
        <f t="shared" si="9"/>
        <v>0.17049734721589097</v>
      </c>
      <c r="BV56" s="39">
        <f t="shared" si="10"/>
        <v>0.17501102879196115</v>
      </c>
      <c r="BW56" s="39">
        <f t="shared" si="11"/>
        <v>-1.3763037691875979E-3</v>
      </c>
      <c r="BX56" s="39">
        <f t="shared" si="177"/>
        <v>0.17259418196573081</v>
      </c>
      <c r="CB56" s="19">
        <f t="shared" si="37"/>
        <v>28894</v>
      </c>
      <c r="CC56" s="23">
        <f>Inputs!F56</f>
        <v>1.030159641258382</v>
      </c>
      <c r="CD56" s="19">
        <f t="shared" si="12"/>
        <v>28048.079970114923</v>
      </c>
      <c r="CE56" s="29">
        <f t="shared" ref="CE56" si="181">CE44</f>
        <v>0.98882875967055073</v>
      </c>
      <c r="CF56" s="29">
        <f t="shared" si="178"/>
        <v>0.97959194814704309</v>
      </c>
      <c r="CG56" s="29">
        <f t="shared" si="178"/>
        <v>0.97922550463391755</v>
      </c>
      <c r="CH56" s="29">
        <f t="shared" si="39"/>
        <v>0.97959194814704309</v>
      </c>
      <c r="CI56" s="19">
        <f t="shared" si="40"/>
        <v>28632.411713029644</v>
      </c>
      <c r="CJ56" s="19">
        <f t="shared" si="13"/>
        <v>28295.734321310461</v>
      </c>
      <c r="CK56" s="40">
        <f>AttrTrend!$F$20</f>
        <v>0.02</v>
      </c>
      <c r="CL56" s="40">
        <f>AttrTrend!$F$40</f>
        <v>0</v>
      </c>
      <c r="CM56" s="19">
        <f t="shared" si="41"/>
        <v>28302.521053759188</v>
      </c>
      <c r="CN56" s="19">
        <f t="shared" si="134"/>
        <v>28561.095430014968</v>
      </c>
      <c r="CO56" s="39"/>
      <c r="CP56" s="39"/>
      <c r="CQ56" s="19">
        <f t="shared" si="15"/>
        <v>28302.521053759188</v>
      </c>
      <c r="CR56" s="19">
        <f t="shared" si="42"/>
        <v>28894</v>
      </c>
      <c r="CS56" s="19">
        <f t="shared" si="16"/>
        <v>-332.90456998503214</v>
      </c>
      <c r="CT56" s="2"/>
      <c r="CU56" s="2"/>
      <c r="CV56" s="2"/>
      <c r="CW56" s="2"/>
      <c r="CX56" s="2"/>
      <c r="CY56" s="2"/>
      <c r="CZ56" s="2"/>
      <c r="DA56" s="2"/>
      <c r="DB56" s="16">
        <f t="shared" si="43"/>
        <v>28632.411713029644</v>
      </c>
      <c r="DC56" s="16">
        <f t="shared" si="140"/>
        <v>340.78346492171477</v>
      </c>
      <c r="DD56" s="16" t="e">
        <f t="shared" si="141"/>
        <v>#N/A</v>
      </c>
      <c r="DE56" s="16">
        <f t="shared" si="52"/>
        <v>28973.195177951358</v>
      </c>
      <c r="DF56" s="16">
        <f t="shared" si="53"/>
        <v>28295.734321310461</v>
      </c>
      <c r="DG56" s="16">
        <f t="shared" si="145"/>
        <v>700.11011056459029</v>
      </c>
      <c r="DH56" s="16" t="e">
        <f t="shared" si="146"/>
        <v>#N/A</v>
      </c>
      <c r="DI56" s="16">
        <f t="shared" si="56"/>
        <v>28995.844431875052</v>
      </c>
      <c r="DJ56" s="16">
        <f t="shared" si="57"/>
        <v>28302.521053759188</v>
      </c>
      <c r="DK56" s="16">
        <f t="shared" si="58"/>
        <v>729.52643420995082</v>
      </c>
      <c r="DL56" s="16" t="e">
        <f t="shared" si="59"/>
        <v>#N/A</v>
      </c>
      <c r="DM56" s="16">
        <f t="shared" si="60"/>
        <v>29032.047487969139</v>
      </c>
      <c r="DN56" s="16">
        <f t="shared" si="17"/>
        <v>28224.437479467397</v>
      </c>
      <c r="DO56" s="16">
        <f t="shared" si="46"/>
        <v>771.4069524076549</v>
      </c>
      <c r="DP56" s="16" t="e">
        <f t="shared" si="18"/>
        <v>#N/A</v>
      </c>
      <c r="DQ56" s="16">
        <f t="shared" si="19"/>
        <v>28995.844431875052</v>
      </c>
      <c r="DR56" s="101"/>
      <c r="DS56" s="16">
        <f t="shared" si="147"/>
        <v>28433.452418387707</v>
      </c>
      <c r="DT56" s="16">
        <f t="shared" si="62"/>
        <v>28224.437479467397</v>
      </c>
      <c r="DV56" s="16">
        <f t="shared" si="47"/>
        <v>1830244</v>
      </c>
      <c r="DW56" s="16">
        <f t="shared" si="63"/>
        <v>1830244</v>
      </c>
      <c r="DX56" s="16">
        <f t="shared" si="64"/>
        <v>1824025.7715124444</v>
      </c>
      <c r="DY56" s="16">
        <f t="shared" si="65"/>
        <v>1824229.1368245701</v>
      </c>
      <c r="DZ56" s="16">
        <f t="shared" si="66"/>
        <v>1824461.2261548901</v>
      </c>
      <c r="EA56" s="16">
        <f t="shared" si="48"/>
        <v>6014.8631754298694</v>
      </c>
    </row>
    <row r="57" spans="1:131" x14ac:dyDescent="0.2">
      <c r="A57" s="2">
        <v>38292</v>
      </c>
      <c r="B57" s="5">
        <f>Inputs!B57</f>
        <v>25145</v>
      </c>
      <c r="C57" s="5"/>
      <c r="D57" s="19">
        <f t="shared" si="20"/>
        <v>25145</v>
      </c>
      <c r="E57" s="20">
        <f>Inputs!E57</f>
        <v>0.99118092152362547</v>
      </c>
      <c r="F57" s="19">
        <f t="shared" si="21"/>
        <v>25368.728810223223</v>
      </c>
      <c r="G57" s="24">
        <f t="shared" ref="G57" si="182">G45</f>
        <v>0.88</v>
      </c>
      <c r="H57" s="24">
        <f t="shared" si="67"/>
        <v>0.87647410234346035</v>
      </c>
      <c r="I57" s="29">
        <f t="shared" si="0"/>
        <v>0.87647410234346035</v>
      </c>
      <c r="J57" s="19">
        <f t="shared" si="22"/>
        <v>28944.071185211222</v>
      </c>
      <c r="K57" s="19">
        <f t="shared" si="23"/>
        <v>28896.179256148538</v>
      </c>
      <c r="L57" s="40">
        <f>SalesTrend!$F$21</f>
        <v>0</v>
      </c>
      <c r="M57" s="40">
        <f>SalesTrend!$F$41</f>
        <v>0</v>
      </c>
      <c r="N57" s="16">
        <f t="shared" si="24"/>
        <v>29032.047487969139</v>
      </c>
      <c r="O57" s="16">
        <f t="shared" si="1"/>
        <v>25221.428921097257</v>
      </c>
      <c r="R57" s="16">
        <f t="shared" si="2"/>
        <v>29032.047487969139</v>
      </c>
      <c r="S57" s="16">
        <f t="shared" si="3"/>
        <v>25145</v>
      </c>
      <c r="T57" s="16">
        <f t="shared" si="25"/>
        <v>76.428921097256534</v>
      </c>
      <c r="AA57" s="56"/>
      <c r="AB57" s="51"/>
      <c r="AC57" s="51"/>
      <c r="AD57" s="51"/>
      <c r="AE57" s="52"/>
      <c r="AF57" s="51">
        <f t="shared" si="26"/>
        <v>0</v>
      </c>
      <c r="AG57" s="51"/>
      <c r="AH57" s="56">
        <f t="shared" si="4"/>
        <v>0</v>
      </c>
      <c r="AI57" s="56">
        <f t="shared" si="27"/>
        <v>0</v>
      </c>
      <c r="AJ57" s="56">
        <f t="shared" si="28"/>
        <v>0</v>
      </c>
      <c r="AK57" s="56">
        <f t="shared" si="29"/>
        <v>0</v>
      </c>
      <c r="AL57" s="56">
        <f t="shared" si="30"/>
        <v>0</v>
      </c>
      <c r="AM57" s="56">
        <f t="shared" si="5"/>
        <v>0</v>
      </c>
      <c r="AN57" s="51"/>
      <c r="AO57" s="51">
        <f t="shared" si="31"/>
        <v>0</v>
      </c>
      <c r="BB57" s="5">
        <f>Inputs!C57</f>
        <v>1827044</v>
      </c>
      <c r="BC57" s="19">
        <f t="shared" si="49"/>
        <v>28345</v>
      </c>
      <c r="BD57" s="82">
        <f t="shared" si="136"/>
        <v>0.17169128076425688</v>
      </c>
      <c r="BE57" s="23">
        <f>Inputs!F57</f>
        <v>0.99118092152362547</v>
      </c>
      <c r="BF57" s="19">
        <f t="shared" si="50"/>
        <v>28597.200959466187</v>
      </c>
      <c r="BG57" s="19">
        <f t="shared" si="51"/>
        <v>25368.728810223223</v>
      </c>
      <c r="BH57" s="82">
        <f t="shared" si="137"/>
        <v>0.17310162090391515</v>
      </c>
      <c r="BI57" s="29">
        <f t="shared" si="68"/>
        <v>1</v>
      </c>
      <c r="BJ57" s="29">
        <f t="shared" ref="BJ57" si="183">BJ45</f>
        <v>1.0243246402286739</v>
      </c>
      <c r="BK57" s="29">
        <f t="shared" si="68"/>
        <v>1.0227357680630584</v>
      </c>
      <c r="BL57" s="29">
        <f t="shared" si="34"/>
        <v>1.0227357680630584</v>
      </c>
      <c r="BM57" s="39">
        <f t="shared" si="131"/>
        <v>0.16925351230430644</v>
      </c>
      <c r="BN57" s="39">
        <f t="shared" si="35"/>
        <v>0.17103553391960971</v>
      </c>
      <c r="BO57" s="40">
        <f>AttrRateTrend!$F$21</f>
        <v>1.4999999999999999E-2</v>
      </c>
      <c r="BP57" s="40">
        <f>AttrRateTrend!$F$41</f>
        <v>0</v>
      </c>
      <c r="BQ57" s="39">
        <f t="shared" si="36"/>
        <v>0.17071046889991082</v>
      </c>
      <c r="BR57" s="39">
        <f t="shared" si="132"/>
        <v>0.17305196460084785</v>
      </c>
      <c r="BS57" s="39"/>
      <c r="BT57" s="39"/>
      <c r="BU57" s="39">
        <f t="shared" si="9"/>
        <v>0.17071046889991082</v>
      </c>
      <c r="BV57" s="39">
        <f t="shared" si="10"/>
        <v>0.17169128076425688</v>
      </c>
      <c r="BW57" s="39">
        <f t="shared" si="11"/>
        <v>1.3606838365909646E-3</v>
      </c>
      <c r="BX57" s="39">
        <f t="shared" si="177"/>
        <v>0.17240441407206419</v>
      </c>
      <c r="CB57" s="19">
        <f t="shared" si="37"/>
        <v>28345</v>
      </c>
      <c r="CC57" s="23">
        <f>Inputs!F57</f>
        <v>0.99118092152362547</v>
      </c>
      <c r="CD57" s="19">
        <f t="shared" si="12"/>
        <v>28597.200959466187</v>
      </c>
      <c r="CE57" s="29">
        <f t="shared" ref="CE57" si="184">CE45</f>
        <v>1.0243246402286739</v>
      </c>
      <c r="CF57" s="29">
        <f t="shared" si="178"/>
        <v>1.0177080553360278</v>
      </c>
      <c r="CG57" s="29">
        <f t="shared" si="178"/>
        <v>1.0158685232408595</v>
      </c>
      <c r="CH57" s="29">
        <f t="shared" si="39"/>
        <v>1.0177080553360278</v>
      </c>
      <c r="CI57" s="19">
        <f t="shared" si="40"/>
        <v>28099.611484379904</v>
      </c>
      <c r="CJ57" s="19">
        <f t="shared" si="13"/>
        <v>28410.389768210691</v>
      </c>
      <c r="CK57" s="40">
        <f>AttrTrend!$F$21</f>
        <v>0.02</v>
      </c>
      <c r="CL57" s="40">
        <f>AttrTrend!$F$41</f>
        <v>0</v>
      </c>
      <c r="CM57" s="19">
        <f t="shared" si="41"/>
        <v>28349.691922182123</v>
      </c>
      <c r="CN57" s="19">
        <f t="shared" si="134"/>
        <v>28597.264342282608</v>
      </c>
      <c r="CO57" s="39"/>
      <c r="CP57" s="39"/>
      <c r="CQ57" s="19">
        <f t="shared" si="15"/>
        <v>28349.691922182123</v>
      </c>
      <c r="CR57" s="19">
        <f t="shared" si="42"/>
        <v>28345</v>
      </c>
      <c r="CS57" s="19">
        <f t="shared" si="16"/>
        <v>252.26434228260769</v>
      </c>
      <c r="CT57" s="2"/>
      <c r="CU57" s="2"/>
      <c r="CV57" s="2"/>
      <c r="CW57" s="2"/>
      <c r="CX57" s="2"/>
      <c r="CY57" s="2"/>
      <c r="CZ57" s="2"/>
      <c r="DA57" s="2"/>
      <c r="DB57" s="16">
        <f t="shared" si="43"/>
        <v>28099.611484379904</v>
      </c>
      <c r="DC57" s="16">
        <f t="shared" si="140"/>
        <v>844.4597008313176</v>
      </c>
      <c r="DD57" s="16" t="e">
        <f t="shared" si="141"/>
        <v>#N/A</v>
      </c>
      <c r="DE57" s="16">
        <f t="shared" si="52"/>
        <v>28944.071185211222</v>
      </c>
      <c r="DF57" s="16">
        <f t="shared" si="53"/>
        <v>28410.389768210691</v>
      </c>
      <c r="DG57" s="16">
        <f t="shared" si="145"/>
        <v>485.7894879378473</v>
      </c>
      <c r="DH57" s="16" t="e">
        <f t="shared" si="146"/>
        <v>#N/A</v>
      </c>
      <c r="DI57" s="16">
        <f t="shared" si="56"/>
        <v>28896.179256148538</v>
      </c>
      <c r="DJ57" s="16">
        <f t="shared" si="57"/>
        <v>28349.691922182123</v>
      </c>
      <c r="DK57" s="16">
        <f t="shared" si="58"/>
        <v>682.35556578701653</v>
      </c>
      <c r="DL57" s="16" t="e">
        <f t="shared" si="59"/>
        <v>#N/A</v>
      </c>
      <c r="DM57" s="16">
        <f t="shared" si="60"/>
        <v>29032.047487969139</v>
      </c>
      <c r="DN57" s="16">
        <f t="shared" si="17"/>
        <v>28283.149221380208</v>
      </c>
      <c r="DO57" s="16">
        <f t="shared" si="46"/>
        <v>613.03003476832964</v>
      </c>
      <c r="DP57" s="16" t="e">
        <f t="shared" si="18"/>
        <v>#N/A</v>
      </c>
      <c r="DQ57" s="16">
        <f t="shared" si="19"/>
        <v>28896.179256148538</v>
      </c>
      <c r="DR57" s="101"/>
      <c r="DS57" s="16">
        <f t="shared" si="147"/>
        <v>27942.541897936146</v>
      </c>
      <c r="DT57" s="16">
        <f t="shared" si="62"/>
        <v>28283.149221380208</v>
      </c>
      <c r="DV57" s="16">
        <f t="shared" si="47"/>
        <v>1827044</v>
      </c>
      <c r="DW57" s="16">
        <f t="shared" si="63"/>
        <v>1827044</v>
      </c>
      <c r="DX57" s="16">
        <f t="shared" si="64"/>
        <v>1824870.2312132756</v>
      </c>
      <c r="DY57" s="16">
        <f t="shared" si="65"/>
        <v>1824714.9263125081</v>
      </c>
      <c r="DZ57" s="16">
        <f t="shared" si="66"/>
        <v>1825143.581720677</v>
      </c>
      <c r="EA57" s="16">
        <f t="shared" si="48"/>
        <v>2329.0736874919385</v>
      </c>
    </row>
    <row r="58" spans="1:131" x14ac:dyDescent="0.2">
      <c r="A58" s="2">
        <v>38322</v>
      </c>
      <c r="B58" s="5">
        <f>Inputs!B58</f>
        <v>27290</v>
      </c>
      <c r="C58" s="5"/>
      <c r="D58" s="19">
        <f t="shared" si="20"/>
        <v>27290</v>
      </c>
      <c r="E58" s="20">
        <f>Inputs!E58</f>
        <v>0.97011759671074316</v>
      </c>
      <c r="F58" s="19">
        <f t="shared" si="21"/>
        <v>28130.610239963487</v>
      </c>
      <c r="G58" s="24">
        <f t="shared" ref="G58" si="185">G46</f>
        <v>0.98</v>
      </c>
      <c r="H58" s="24">
        <f t="shared" si="67"/>
        <v>0.97773260846575172</v>
      </c>
      <c r="I58" s="29">
        <f t="shared" si="0"/>
        <v>0.97773260846575172</v>
      </c>
      <c r="J58" s="19">
        <f t="shared" si="22"/>
        <v>28771.271405283045</v>
      </c>
      <c r="K58" s="19">
        <f t="shared" si="23"/>
        <v>28696.787276026324</v>
      </c>
      <c r="L58" s="40">
        <f>SalesTrend!$F$22</f>
        <v>0</v>
      </c>
      <c r="M58" s="40">
        <f>SalesTrend!$F$42</f>
        <v>0</v>
      </c>
      <c r="N58" s="16">
        <f t="shared" si="24"/>
        <v>29032.047487969139</v>
      </c>
      <c r="O58" s="16">
        <f t="shared" si="1"/>
        <v>27537.350184712268</v>
      </c>
      <c r="R58" s="16">
        <f t="shared" si="2"/>
        <v>29032.047487969139</v>
      </c>
      <c r="S58" s="16">
        <f t="shared" si="3"/>
        <v>27290</v>
      </c>
      <c r="T58" s="16">
        <f t="shared" si="25"/>
        <v>247.35018471226795</v>
      </c>
      <c r="AA58" s="56"/>
      <c r="AB58" s="51"/>
      <c r="AC58" s="51"/>
      <c r="AD58" s="51"/>
      <c r="AE58" s="52"/>
      <c r="AF58" s="51">
        <f t="shared" si="26"/>
        <v>0</v>
      </c>
      <c r="AG58" s="51"/>
      <c r="AH58" s="56">
        <f t="shared" si="4"/>
        <v>0</v>
      </c>
      <c r="AI58" s="56">
        <f t="shared" si="27"/>
        <v>0</v>
      </c>
      <c r="AJ58" s="56">
        <f t="shared" si="28"/>
        <v>0</v>
      </c>
      <c r="AK58" s="56">
        <f t="shared" si="29"/>
        <v>0</v>
      </c>
      <c r="AL58" s="56">
        <f t="shared" si="30"/>
        <v>0</v>
      </c>
      <c r="AM58" s="56">
        <f t="shared" si="5"/>
        <v>0</v>
      </c>
      <c r="AN58" s="51"/>
      <c r="AO58" s="51">
        <f t="shared" si="31"/>
        <v>0</v>
      </c>
      <c r="BB58" s="5">
        <f>Inputs!C58</f>
        <v>1825665</v>
      </c>
      <c r="BC58" s="19">
        <f t="shared" si="49"/>
        <v>28669</v>
      </c>
      <c r="BD58" s="82">
        <f t="shared" si="136"/>
        <v>0.17281030990805632</v>
      </c>
      <c r="BE58" s="23">
        <f>Inputs!F58</f>
        <v>0.97011759671074316</v>
      </c>
      <c r="BF58" s="19">
        <f t="shared" si="50"/>
        <v>29552.087393532915</v>
      </c>
      <c r="BG58" s="19">
        <f t="shared" si="51"/>
        <v>28130.610239963487</v>
      </c>
      <c r="BH58" s="82">
        <f t="shared" si="137"/>
        <v>0.17768320159796266</v>
      </c>
      <c r="BI58" s="29">
        <f t="shared" si="68"/>
        <v>1</v>
      </c>
      <c r="BJ58" s="29">
        <f t="shared" ref="BJ58" si="186">BJ46</f>
        <v>1.0370387596642554</v>
      </c>
      <c r="BK58" s="29">
        <f t="shared" si="68"/>
        <v>1.0352592597071386</v>
      </c>
      <c r="BL58" s="29">
        <f t="shared" si="34"/>
        <v>1.0352592597071386</v>
      </c>
      <c r="BM58" s="39">
        <f t="shared" si="131"/>
        <v>0.17163159849275528</v>
      </c>
      <c r="BN58" s="39">
        <f t="shared" si="35"/>
        <v>0.17086940142462856</v>
      </c>
      <c r="BO58" s="40">
        <f>AttrRateTrend!$F$22</f>
        <v>1.4999999999999999E-2</v>
      </c>
      <c r="BP58" s="40">
        <f>AttrRateTrend!$F$42</f>
        <v>0</v>
      </c>
      <c r="BQ58" s="39">
        <f t="shared" si="36"/>
        <v>0.17092385698603571</v>
      </c>
      <c r="BR58" s="39">
        <f t="shared" si="132"/>
        <v>0.17166279927759134</v>
      </c>
      <c r="BS58" s="39"/>
      <c r="BT58" s="39"/>
      <c r="BU58" s="39">
        <f t="shared" si="9"/>
        <v>0.17092385698603571</v>
      </c>
      <c r="BV58" s="39">
        <f t="shared" si="10"/>
        <v>0.17281030990805632</v>
      </c>
      <c r="BW58" s="39">
        <f t="shared" si="11"/>
        <v>-1.1475106304649763E-3</v>
      </c>
      <c r="BX58" s="39">
        <f t="shared" si="177"/>
        <v>0.17201970231955829</v>
      </c>
      <c r="CB58" s="19">
        <f t="shared" si="37"/>
        <v>28669</v>
      </c>
      <c r="CC58" s="23">
        <f>Inputs!F58</f>
        <v>0.97011759671074316</v>
      </c>
      <c r="CD58" s="19">
        <f t="shared" si="12"/>
        <v>29552.087393532915</v>
      </c>
      <c r="CE58" s="29">
        <f t="shared" ref="CE58" si="187">CE46</f>
        <v>1.0370387596642554</v>
      </c>
      <c r="CF58" s="29">
        <f t="shared" si="178"/>
        <v>1.0369464152486854</v>
      </c>
      <c r="CG58" s="29">
        <f t="shared" si="178"/>
        <v>1.0391872227392958</v>
      </c>
      <c r="CH58" s="29">
        <f t="shared" si="39"/>
        <v>1.0369464152486854</v>
      </c>
      <c r="CI58" s="19">
        <f t="shared" si="40"/>
        <v>28499.146107222517</v>
      </c>
      <c r="CJ58" s="19">
        <f t="shared" si="13"/>
        <v>28396.017796492441</v>
      </c>
      <c r="CK58" s="40">
        <f>AttrTrend!$F$22</f>
        <v>0.02</v>
      </c>
      <c r="CL58" s="40">
        <f>AttrTrend!$F$42</f>
        <v>0</v>
      </c>
      <c r="CM58" s="19">
        <f t="shared" si="41"/>
        <v>28396.941408719093</v>
      </c>
      <c r="CN58" s="19">
        <f t="shared" si="134"/>
        <v>28566.186165144361</v>
      </c>
      <c r="CO58" s="39"/>
      <c r="CP58" s="39"/>
      <c r="CQ58" s="19">
        <f t="shared" si="15"/>
        <v>28396.941408719093</v>
      </c>
      <c r="CR58" s="19">
        <f t="shared" si="42"/>
        <v>28669</v>
      </c>
      <c r="CS58" s="19">
        <f t="shared" si="16"/>
        <v>-102.81383485563856</v>
      </c>
      <c r="CT58" s="2"/>
      <c r="CU58" s="2"/>
      <c r="CV58" s="2"/>
      <c r="CW58" s="2"/>
      <c r="CX58" s="2"/>
      <c r="CY58" s="2"/>
      <c r="CZ58" s="2"/>
      <c r="DA58" s="2"/>
      <c r="DB58" s="16">
        <f t="shared" si="43"/>
        <v>28499.146107222517</v>
      </c>
      <c r="DC58" s="16">
        <f t="shared" si="140"/>
        <v>272.12529806052771</v>
      </c>
      <c r="DD58" s="16" t="e">
        <f t="shared" si="141"/>
        <v>#N/A</v>
      </c>
      <c r="DE58" s="16">
        <f t="shared" si="52"/>
        <v>28771.271405283045</v>
      </c>
      <c r="DF58" s="16">
        <f t="shared" si="53"/>
        <v>28396.017796492441</v>
      </c>
      <c r="DG58" s="16">
        <f t="shared" si="145"/>
        <v>300.76947953388299</v>
      </c>
      <c r="DH58" s="16" t="e">
        <f t="shared" si="146"/>
        <v>#N/A</v>
      </c>
      <c r="DI58" s="16">
        <f t="shared" si="56"/>
        <v>28696.787276026324</v>
      </c>
      <c r="DJ58" s="16">
        <f t="shared" si="57"/>
        <v>28396.941408719093</v>
      </c>
      <c r="DK58" s="16">
        <f t="shared" si="58"/>
        <v>635.10607925004661</v>
      </c>
      <c r="DL58" s="16" t="e">
        <f t="shared" si="59"/>
        <v>#N/A</v>
      </c>
      <c r="DM58" s="16">
        <f t="shared" si="60"/>
        <v>29032.047487969139</v>
      </c>
      <c r="DN58" s="16">
        <f t="shared" si="17"/>
        <v>28199.372025945009</v>
      </c>
      <c r="DO58" s="16">
        <f t="shared" si="46"/>
        <v>497.4152500813143</v>
      </c>
      <c r="DP58" s="16" t="e">
        <f t="shared" si="18"/>
        <v>#N/A</v>
      </c>
      <c r="DQ58" s="16">
        <f t="shared" si="19"/>
        <v>28696.787276026324</v>
      </c>
      <c r="DR58" s="101"/>
      <c r="DS58" s="16">
        <f t="shared" si="147"/>
        <v>28473.453347816776</v>
      </c>
      <c r="DT58" s="16">
        <f t="shared" si="62"/>
        <v>28199.372025945009</v>
      </c>
      <c r="DV58" s="16">
        <f t="shared" si="47"/>
        <v>1825665</v>
      </c>
      <c r="DW58" s="16">
        <f t="shared" si="63"/>
        <v>1825665</v>
      </c>
      <c r="DX58" s="16">
        <f t="shared" si="64"/>
        <v>1825142.3565113363</v>
      </c>
      <c r="DY58" s="16">
        <f t="shared" si="65"/>
        <v>1825015.695792042</v>
      </c>
      <c r="DZ58" s="16">
        <f t="shared" si="66"/>
        <v>1825778.6877999268</v>
      </c>
      <c r="EA58" s="16">
        <f t="shared" si="48"/>
        <v>649.30420795804821</v>
      </c>
    </row>
    <row r="59" spans="1:131" x14ac:dyDescent="0.2">
      <c r="A59" s="2">
        <v>38353</v>
      </c>
      <c r="B59" s="5">
        <f>Inputs!B59</f>
        <v>23950</v>
      </c>
      <c r="C59" s="5"/>
      <c r="D59" s="19">
        <f t="shared" si="20"/>
        <v>23950</v>
      </c>
      <c r="E59" s="20">
        <f>Inputs!E59</f>
        <v>1.0021693437115327</v>
      </c>
      <c r="F59" s="19">
        <f t="shared" si="21"/>
        <v>23898.156684080168</v>
      </c>
      <c r="G59" s="24">
        <f t="shared" ref="G59" si="188">G47</f>
        <v>0.84</v>
      </c>
      <c r="H59" s="24">
        <f t="shared" si="67"/>
        <v>0.84222521521414129</v>
      </c>
      <c r="I59" s="29">
        <f t="shared" si="0"/>
        <v>0.84222521521414129</v>
      </c>
      <c r="J59" s="19">
        <f t="shared" si="22"/>
        <v>28375.019237584693</v>
      </c>
      <c r="K59" s="19">
        <f t="shared" si="23"/>
        <v>28423.840829172666</v>
      </c>
      <c r="L59" s="40">
        <f>SalesTrend!$G$11</f>
        <v>0</v>
      </c>
      <c r="M59" s="40">
        <f>SalesTrend!$G$31</f>
        <v>-0.03</v>
      </c>
      <c r="N59" s="16">
        <f t="shared" si="24"/>
        <v>28161.086063330065</v>
      </c>
      <c r="O59" s="16">
        <f t="shared" si="1"/>
        <v>23769.429214109161</v>
      </c>
      <c r="R59" s="16">
        <f t="shared" si="2"/>
        <v>28161.086063330065</v>
      </c>
      <c r="S59" s="16">
        <f t="shared" si="3"/>
        <v>23950</v>
      </c>
      <c r="T59" s="16">
        <f t="shared" si="25"/>
        <v>-180.57078589083903</v>
      </c>
      <c r="AA59" s="56">
        <v>0.02</v>
      </c>
      <c r="AB59" s="51"/>
      <c r="AC59" s="51"/>
      <c r="AD59" s="51"/>
      <c r="AE59" s="52"/>
      <c r="AF59" s="51">
        <f t="shared" si="26"/>
        <v>1</v>
      </c>
      <c r="AG59" s="51"/>
      <c r="AH59" s="56">
        <f t="shared" si="4"/>
        <v>0.02</v>
      </c>
      <c r="AI59" s="56">
        <f t="shared" si="27"/>
        <v>0</v>
      </c>
      <c r="AJ59" s="56">
        <f t="shared" si="28"/>
        <v>0</v>
      </c>
      <c r="AK59" s="56">
        <f t="shared" si="29"/>
        <v>0</v>
      </c>
      <c r="AL59" s="56">
        <f t="shared" si="30"/>
        <v>-0.03</v>
      </c>
      <c r="AM59" s="56">
        <f t="shared" si="5"/>
        <v>0</v>
      </c>
      <c r="AN59" s="51"/>
      <c r="AO59" s="51">
        <f t="shared" si="31"/>
        <v>999999</v>
      </c>
      <c r="BB59" s="5">
        <f>Inputs!C59</f>
        <v>1819526</v>
      </c>
      <c r="BC59" s="19">
        <f t="shared" si="49"/>
        <v>30089</v>
      </c>
      <c r="BD59" s="82">
        <f t="shared" si="136"/>
        <v>0.18334234639084171</v>
      </c>
      <c r="BE59" s="23">
        <f>Inputs!F59</f>
        <v>1.0021693437115327</v>
      </c>
      <c r="BF59" s="19">
        <f t="shared" si="50"/>
        <v>30023.867910951489</v>
      </c>
      <c r="BG59" s="19">
        <f t="shared" si="51"/>
        <v>23898.156684080168</v>
      </c>
      <c r="BH59" s="82">
        <f t="shared" si="137"/>
        <v>0.18297437545682496</v>
      </c>
      <c r="BI59" s="29">
        <f t="shared" si="68"/>
        <v>1</v>
      </c>
      <c r="BJ59" s="29">
        <f t="shared" ref="BJ59" si="189">BJ47</f>
        <v>1.0640378926785252</v>
      </c>
      <c r="BK59" s="29">
        <f t="shared" si="68"/>
        <v>1.0655199120409484</v>
      </c>
      <c r="BL59" s="29">
        <f t="shared" si="34"/>
        <v>1.0655199120409484</v>
      </c>
      <c r="BM59" s="39">
        <f t="shared" si="131"/>
        <v>0.17172309347682391</v>
      </c>
      <c r="BN59" s="39">
        <f t="shared" si="35"/>
        <v>0.17122656449100673</v>
      </c>
      <c r="BO59" s="40">
        <f>AttrRateTrend!$G$11</f>
        <v>1.4999999999999999E-2</v>
      </c>
      <c r="BP59" s="40">
        <f>AttrRateTrend!$G$31</f>
        <v>0</v>
      </c>
      <c r="BQ59" s="39">
        <f t="shared" si="36"/>
        <v>0.17113751180726824</v>
      </c>
      <c r="BR59" s="39">
        <f t="shared" si="132"/>
        <v>0.18274600727887061</v>
      </c>
      <c r="BS59" s="39"/>
      <c r="BT59" s="39"/>
      <c r="BU59" s="39">
        <f t="shared" si="9"/>
        <v>0.17113751180726824</v>
      </c>
      <c r="BV59" s="39">
        <f t="shared" si="10"/>
        <v>0.18334234639084171</v>
      </c>
      <c r="BW59" s="39">
        <f t="shared" si="11"/>
        <v>-5.9633911197110034E-4</v>
      </c>
      <c r="BX59" s="39">
        <f t="shared" si="177"/>
        <v>0.17232110214513355</v>
      </c>
      <c r="CB59" s="19">
        <f t="shared" si="37"/>
        <v>30089</v>
      </c>
      <c r="CC59" s="23">
        <f>Inputs!F59</f>
        <v>1.0021693437115327</v>
      </c>
      <c r="CD59" s="19">
        <f t="shared" si="12"/>
        <v>30023.867910951489</v>
      </c>
      <c r="CE59" s="29">
        <f t="shared" ref="CE59" si="190">CE47</f>
        <v>1.0640378926785252</v>
      </c>
      <c r="CF59" s="29">
        <f t="shared" si="178"/>
        <v>1.050178644595479</v>
      </c>
      <c r="CG59" s="29">
        <f t="shared" si="178"/>
        <v>1.0513886503907897</v>
      </c>
      <c r="CH59" s="29">
        <f t="shared" si="39"/>
        <v>1.050178644595479</v>
      </c>
      <c r="CI59" s="19">
        <f t="shared" si="40"/>
        <v>28589.2957978749</v>
      </c>
      <c r="CJ59" s="19">
        <f t="shared" si="13"/>
        <v>28501.683794394859</v>
      </c>
      <c r="CK59" s="40">
        <f>AttrTrend!$G$11</f>
        <v>0.02</v>
      </c>
      <c r="CL59" s="40">
        <f>AttrTrend!$G$31</f>
        <v>0</v>
      </c>
      <c r="CM59" s="19">
        <f t="shared" si="41"/>
        <v>28444.26964440029</v>
      </c>
      <c r="CN59" s="19">
        <f t="shared" si="134"/>
        <v>29936.36623235673</v>
      </c>
      <c r="CO59" s="39"/>
      <c r="CP59" s="39"/>
      <c r="CQ59" s="19">
        <f t="shared" si="15"/>
        <v>28444.26964440029</v>
      </c>
      <c r="CR59" s="19">
        <f t="shared" si="42"/>
        <v>30089</v>
      </c>
      <c r="CS59" s="19">
        <f t="shared" si="16"/>
        <v>-152.6337676432704</v>
      </c>
      <c r="CT59" s="2"/>
      <c r="CU59" s="2"/>
      <c r="CV59" s="2"/>
      <c r="CW59" s="2"/>
      <c r="CX59" s="2"/>
      <c r="CY59" s="2"/>
      <c r="CZ59" s="2"/>
      <c r="DA59" s="2"/>
      <c r="DB59" s="16">
        <f t="shared" si="43"/>
        <v>28375.019237584693</v>
      </c>
      <c r="DC59" s="16" t="e">
        <f t="shared" si="140"/>
        <v>#N/A</v>
      </c>
      <c r="DD59" s="16">
        <f t="shared" si="141"/>
        <v>214.27656029020727</v>
      </c>
      <c r="DE59" s="16">
        <f t="shared" si="52"/>
        <v>28375.019237584693</v>
      </c>
      <c r="DF59" s="16">
        <f t="shared" si="53"/>
        <v>28423.840829172666</v>
      </c>
      <c r="DG59" s="16" t="e">
        <f t="shared" si="145"/>
        <v>#N/A</v>
      </c>
      <c r="DH59" s="16">
        <f t="shared" si="146"/>
        <v>77.842965222193016</v>
      </c>
      <c r="DI59" s="16">
        <f t="shared" si="56"/>
        <v>28423.840829172666</v>
      </c>
      <c r="DJ59" s="16">
        <f t="shared" si="57"/>
        <v>28161.086063330065</v>
      </c>
      <c r="DK59" s="16" t="e">
        <f t="shared" si="58"/>
        <v>#N/A</v>
      </c>
      <c r="DL59" s="16">
        <f t="shared" si="59"/>
        <v>283.18358107022505</v>
      </c>
      <c r="DM59" s="16">
        <f t="shared" si="60"/>
        <v>28161.086063330065</v>
      </c>
      <c r="DN59" s="16">
        <f t="shared" si="17"/>
        <v>28145.487312539295</v>
      </c>
      <c r="DO59" s="16">
        <f t="shared" si="46"/>
        <v>278.35351663337133</v>
      </c>
      <c r="DP59" s="16" t="e">
        <f t="shared" si="18"/>
        <v>#N/A</v>
      </c>
      <c r="DQ59" s="16">
        <f t="shared" si="19"/>
        <v>28423.840829172666</v>
      </c>
      <c r="DR59" s="101"/>
      <c r="DS59" s="16">
        <f t="shared" si="147"/>
        <v>28182.120832082106</v>
      </c>
      <c r="DT59" s="16">
        <f t="shared" si="62"/>
        <v>28145.487312539295</v>
      </c>
      <c r="DV59" s="16">
        <f t="shared" si="47"/>
        <v>1819526</v>
      </c>
      <c r="DW59" s="16">
        <f t="shared" si="63"/>
        <v>1819526</v>
      </c>
      <c r="DX59" s="16">
        <f t="shared" si="64"/>
        <v>1824928.079951046</v>
      </c>
      <c r="DY59" s="16">
        <f t="shared" si="65"/>
        <v>1824937.8528268198</v>
      </c>
      <c r="DZ59" s="16">
        <f t="shared" si="66"/>
        <v>1825495.5042188566</v>
      </c>
      <c r="EA59" s="16">
        <f t="shared" si="48"/>
        <v>-5411.8528268197551</v>
      </c>
    </row>
    <row r="60" spans="1:131" x14ac:dyDescent="0.2">
      <c r="A60" s="2">
        <v>38384</v>
      </c>
      <c r="B60" s="5">
        <f>Inputs!B60</f>
        <v>22956</v>
      </c>
      <c r="C60" s="5"/>
      <c r="D60" s="19">
        <f t="shared" si="20"/>
        <v>22956</v>
      </c>
      <c r="E60" s="20">
        <f>Inputs!E60</f>
        <v>0.92296734044585382</v>
      </c>
      <c r="F60" s="19">
        <f t="shared" si="21"/>
        <v>24871.952661846892</v>
      </c>
      <c r="G60" s="24">
        <f t="shared" ref="G60" si="191">G48</f>
        <v>0.88</v>
      </c>
      <c r="H60" s="24">
        <f t="shared" si="67"/>
        <v>0.88432880479802423</v>
      </c>
      <c r="I60" s="29">
        <f t="shared" si="0"/>
        <v>0.88432880479802423</v>
      </c>
      <c r="J60" s="19">
        <f t="shared" si="22"/>
        <v>28125.231844650258</v>
      </c>
      <c r="K60" s="19">
        <f t="shared" si="23"/>
        <v>28168.616515771002</v>
      </c>
      <c r="L60" s="40">
        <f>SalesTrend!$G$12</f>
        <v>0</v>
      </c>
      <c r="M60" s="40">
        <f>SalesTrend!$G$32</f>
        <v>0</v>
      </c>
      <c r="N60" s="16">
        <f t="shared" si="24"/>
        <v>28161.086063330065</v>
      </c>
      <c r="O60" s="16">
        <f t="shared" si="1"/>
        <v>22985.264450105155</v>
      </c>
      <c r="R60" s="16">
        <f t="shared" si="2"/>
        <v>28161.086063330065</v>
      </c>
      <c r="S60" s="16">
        <f t="shared" si="3"/>
        <v>22956</v>
      </c>
      <c r="T60" s="16">
        <f t="shared" si="25"/>
        <v>29.264450105154538</v>
      </c>
      <c r="AA60" s="56"/>
      <c r="AB60" s="51"/>
      <c r="AC60" s="51"/>
      <c r="AD60" s="51"/>
      <c r="AE60" s="52"/>
      <c r="AF60" s="51">
        <f t="shared" si="26"/>
        <v>0</v>
      </c>
      <c r="AG60" s="51"/>
      <c r="AH60" s="56">
        <f t="shared" si="4"/>
        <v>0</v>
      </c>
      <c r="AI60" s="56">
        <f t="shared" si="27"/>
        <v>0</v>
      </c>
      <c r="AJ60" s="56">
        <f t="shared" si="28"/>
        <v>0</v>
      </c>
      <c r="AK60" s="56">
        <f t="shared" si="29"/>
        <v>0</v>
      </c>
      <c r="AL60" s="56">
        <f t="shared" si="30"/>
        <v>0</v>
      </c>
      <c r="AM60" s="56">
        <f t="shared" si="5"/>
        <v>0</v>
      </c>
      <c r="AN60" s="51"/>
      <c r="AO60" s="51">
        <f t="shared" si="31"/>
        <v>0</v>
      </c>
      <c r="BB60" s="5">
        <f>Inputs!C60</f>
        <v>1815046</v>
      </c>
      <c r="BC60" s="19">
        <f t="shared" si="49"/>
        <v>27436</v>
      </c>
      <c r="BD60" s="82">
        <f t="shared" si="136"/>
        <v>0.16821048995995427</v>
      </c>
      <c r="BE60" s="23">
        <f>Inputs!F60</f>
        <v>0.92296734044585382</v>
      </c>
      <c r="BF60" s="19">
        <f t="shared" si="50"/>
        <v>29725.862224709501</v>
      </c>
      <c r="BG60" s="19">
        <f t="shared" si="51"/>
        <v>24871.952661846892</v>
      </c>
      <c r="BH60" s="82">
        <f t="shared" si="137"/>
        <v>0.18118549773940473</v>
      </c>
      <c r="BI60" s="29">
        <f t="shared" si="68"/>
        <v>1</v>
      </c>
      <c r="BJ60" s="29">
        <f t="shared" ref="BJ60" si="192">BJ48</f>
        <v>1.0614460265295658</v>
      </c>
      <c r="BK60" s="29">
        <f t="shared" si="68"/>
        <v>1.0637633708504286</v>
      </c>
      <c r="BL60" s="29">
        <f t="shared" si="34"/>
        <v>1.0637633708504286</v>
      </c>
      <c r="BM60" s="39">
        <f t="shared" si="131"/>
        <v>0.17032500150344101</v>
      </c>
      <c r="BN60" s="39">
        <f t="shared" si="35"/>
        <v>0.17112069236423197</v>
      </c>
      <c r="BO60" s="40">
        <f>AttrRateTrend!$G$12</f>
        <v>1.4999999999999999E-2</v>
      </c>
      <c r="BP60" s="40">
        <f>AttrRateTrend!$G$32</f>
        <v>0</v>
      </c>
      <c r="BQ60" s="39">
        <f t="shared" si="36"/>
        <v>0.17135143369702732</v>
      </c>
      <c r="BR60" s="39">
        <f t="shared" si="132"/>
        <v>0.16823606745104444</v>
      </c>
      <c r="BS60" s="39"/>
      <c r="BT60" s="39"/>
      <c r="BU60" s="39">
        <f t="shared" si="9"/>
        <v>0.17135143369702732</v>
      </c>
      <c r="BV60" s="39">
        <f t="shared" si="10"/>
        <v>0.16821048995995427</v>
      </c>
      <c r="BW60" s="39">
        <f t="shared" si="11"/>
        <v>2.5577491090167381E-5</v>
      </c>
      <c r="BX60" s="39">
        <f t="shared" si="177"/>
        <v>0.17246482744421715</v>
      </c>
      <c r="CB60" s="19">
        <f t="shared" si="37"/>
        <v>27436</v>
      </c>
      <c r="CC60" s="23">
        <f>Inputs!F60</f>
        <v>0.92296734044585382</v>
      </c>
      <c r="CD60" s="19">
        <f t="shared" si="12"/>
        <v>29725.862224709501</v>
      </c>
      <c r="CE60" s="29">
        <f t="shared" ref="CE60" si="193">CE48</f>
        <v>1.0614460265295658</v>
      </c>
      <c r="CF60" s="29">
        <f t="shared" si="178"/>
        <v>1.0460735031613095</v>
      </c>
      <c r="CG60" s="29">
        <f t="shared" si="178"/>
        <v>1.0476496316129991</v>
      </c>
      <c r="CH60" s="29">
        <f t="shared" si="39"/>
        <v>1.0460735031613095</v>
      </c>
      <c r="CI60" s="19">
        <f t="shared" si="40"/>
        <v>28416.609478087154</v>
      </c>
      <c r="CJ60" s="19">
        <f t="shared" si="13"/>
        <v>28484.146626404487</v>
      </c>
      <c r="CK60" s="40">
        <f>AttrTrend!$G$12</f>
        <v>0.02</v>
      </c>
      <c r="CL60" s="40">
        <f>AttrTrend!$G$32</f>
        <v>0</v>
      </c>
      <c r="CM60" s="19">
        <f t="shared" si="41"/>
        <v>28491.676760474293</v>
      </c>
      <c r="CN60" s="19">
        <f t="shared" si="134"/>
        <v>27508.47683651921</v>
      </c>
      <c r="CO60" s="39"/>
      <c r="CP60" s="39"/>
      <c r="CQ60" s="19">
        <f t="shared" si="15"/>
        <v>28491.676760474293</v>
      </c>
      <c r="CR60" s="19">
        <f t="shared" si="42"/>
        <v>27436</v>
      </c>
      <c r="CS60" s="19">
        <f t="shared" si="16"/>
        <v>72.476836519210337</v>
      </c>
      <c r="CT60" s="2"/>
      <c r="CU60" s="2"/>
      <c r="CV60" s="2"/>
      <c r="CW60" s="2"/>
      <c r="CX60" s="2"/>
      <c r="CY60" s="2"/>
      <c r="CZ60" s="2"/>
      <c r="DA60" s="2"/>
      <c r="DB60" s="16">
        <f t="shared" si="43"/>
        <v>28125.231844650258</v>
      </c>
      <c r="DC60" s="16" t="e">
        <f t="shared" si="140"/>
        <v>#N/A</v>
      </c>
      <c r="DD60" s="16">
        <f t="shared" si="141"/>
        <v>291.37763343689585</v>
      </c>
      <c r="DE60" s="16">
        <f t="shared" si="52"/>
        <v>28125.231844650258</v>
      </c>
      <c r="DF60" s="16">
        <f t="shared" si="53"/>
        <v>28168.616515771002</v>
      </c>
      <c r="DG60" s="16" t="e">
        <f t="shared" si="145"/>
        <v>#N/A</v>
      </c>
      <c r="DH60" s="16">
        <f t="shared" si="146"/>
        <v>315.53011063348458</v>
      </c>
      <c r="DI60" s="16">
        <f t="shared" si="56"/>
        <v>28168.616515771002</v>
      </c>
      <c r="DJ60" s="16">
        <f t="shared" si="57"/>
        <v>28161.086063330065</v>
      </c>
      <c r="DK60" s="16" t="e">
        <f t="shared" si="58"/>
        <v>#N/A</v>
      </c>
      <c r="DL60" s="16">
        <f t="shared" si="59"/>
        <v>330.59069714422731</v>
      </c>
      <c r="DM60" s="16">
        <f t="shared" si="60"/>
        <v>28161.086063330065</v>
      </c>
      <c r="DN60" s="16">
        <f t="shared" si="17"/>
        <v>28074.939660180204</v>
      </c>
      <c r="DO60" s="16">
        <f t="shared" si="46"/>
        <v>93.676855590798368</v>
      </c>
      <c r="DP60" s="16" t="e">
        <f t="shared" si="18"/>
        <v>#N/A</v>
      </c>
      <c r="DQ60" s="16">
        <f t="shared" si="19"/>
        <v>28168.616515771002</v>
      </c>
      <c r="DR60" s="101"/>
      <c r="DS60" s="16">
        <f t="shared" si="147"/>
        <v>27780.887757719</v>
      </c>
      <c r="DT60" s="16">
        <f t="shared" si="62"/>
        <v>28074.939660180204</v>
      </c>
      <c r="DV60" s="16">
        <f t="shared" si="47"/>
        <v>1815046</v>
      </c>
      <c r="DW60" s="16">
        <f t="shared" si="63"/>
        <v>1815046</v>
      </c>
      <c r="DX60" s="16">
        <f t="shared" si="64"/>
        <v>1824636.7023176092</v>
      </c>
      <c r="DY60" s="16">
        <f t="shared" si="65"/>
        <v>1824622.3227161863</v>
      </c>
      <c r="DZ60" s="16">
        <f t="shared" si="66"/>
        <v>1825164.9135217124</v>
      </c>
      <c r="EA60" s="16">
        <f t="shared" si="48"/>
        <v>-9576.3227161862887</v>
      </c>
    </row>
    <row r="61" spans="1:131" x14ac:dyDescent="0.2">
      <c r="A61" s="2">
        <v>38412</v>
      </c>
      <c r="B61" s="5">
        <f>Inputs!B61</f>
        <v>27434</v>
      </c>
      <c r="C61" s="5"/>
      <c r="D61" s="19">
        <f t="shared" si="20"/>
        <v>27434</v>
      </c>
      <c r="E61" s="20">
        <f>Inputs!E61</f>
        <v>1.0391638078383703</v>
      </c>
      <c r="F61" s="19">
        <f t="shared" si="21"/>
        <v>26400.072628652437</v>
      </c>
      <c r="G61" s="24">
        <f t="shared" ref="G61" si="194">G49</f>
        <v>0.94</v>
      </c>
      <c r="H61" s="24">
        <f t="shared" si="67"/>
        <v>0.94267125416271147</v>
      </c>
      <c r="I61" s="29">
        <f t="shared" si="0"/>
        <v>0.94267125416271147</v>
      </c>
      <c r="J61" s="19">
        <f t="shared" si="22"/>
        <v>28005.598465078056</v>
      </c>
      <c r="K61" s="19">
        <f t="shared" si="23"/>
        <v>28109.900960450923</v>
      </c>
      <c r="L61" s="40">
        <f>SalesTrend!$G$13</f>
        <v>0</v>
      </c>
      <c r="M61" s="40">
        <f>SalesTrend!$G$33</f>
        <v>0</v>
      </c>
      <c r="N61" s="16">
        <f t="shared" si="24"/>
        <v>28161.086063330065</v>
      </c>
      <c r="O61" s="16">
        <f t="shared" si="1"/>
        <v>27586.314073050955</v>
      </c>
      <c r="R61" s="16">
        <f t="shared" si="2"/>
        <v>28161.086063330065</v>
      </c>
      <c r="S61" s="16">
        <f t="shared" si="3"/>
        <v>27434</v>
      </c>
      <c r="T61" s="16">
        <f t="shared" si="25"/>
        <v>152.3140730509549</v>
      </c>
      <c r="AA61" s="56"/>
      <c r="AB61" s="51"/>
      <c r="AC61" s="51"/>
      <c r="AD61" s="51"/>
      <c r="AE61" s="52"/>
      <c r="AF61" s="51">
        <f t="shared" si="26"/>
        <v>0</v>
      </c>
      <c r="AG61" s="51"/>
      <c r="AH61" s="56">
        <f t="shared" si="4"/>
        <v>0</v>
      </c>
      <c r="AI61" s="56">
        <f t="shared" si="27"/>
        <v>0</v>
      </c>
      <c r="AJ61" s="56">
        <f t="shared" si="28"/>
        <v>0</v>
      </c>
      <c r="AK61" s="56">
        <f t="shared" si="29"/>
        <v>0</v>
      </c>
      <c r="AL61" s="56">
        <f t="shared" si="30"/>
        <v>0</v>
      </c>
      <c r="AM61" s="56">
        <f t="shared" si="5"/>
        <v>0</v>
      </c>
      <c r="AN61" s="51"/>
      <c r="AO61" s="51">
        <f t="shared" si="31"/>
        <v>0</v>
      </c>
      <c r="BB61" s="5">
        <f>Inputs!C61</f>
        <v>1811409</v>
      </c>
      <c r="BC61" s="19">
        <f t="shared" si="49"/>
        <v>31071</v>
      </c>
      <c r="BD61" s="82">
        <f t="shared" si="136"/>
        <v>0.18834238375470411</v>
      </c>
      <c r="BE61" s="23">
        <f>Inputs!F61</f>
        <v>1.0391638078383703</v>
      </c>
      <c r="BF61" s="19">
        <f t="shared" si="50"/>
        <v>29900.002064768531</v>
      </c>
      <c r="BG61" s="19">
        <f t="shared" si="51"/>
        <v>26400.072628652437</v>
      </c>
      <c r="BH61" s="82">
        <f t="shared" si="137"/>
        <v>0.18181391613848263</v>
      </c>
      <c r="BI61" s="29">
        <f t="shared" si="68"/>
        <v>1</v>
      </c>
      <c r="BJ61" s="29">
        <f t="shared" ref="BJ61" si="195">BJ49</f>
        <v>1.0610964637018976</v>
      </c>
      <c r="BK61" s="29">
        <f t="shared" si="68"/>
        <v>1.061290584087647</v>
      </c>
      <c r="BL61" s="29">
        <f t="shared" si="34"/>
        <v>1.061290584087647</v>
      </c>
      <c r="BM61" s="39">
        <f t="shared" si="131"/>
        <v>0.17131398211243104</v>
      </c>
      <c r="BN61" s="39">
        <f t="shared" si="35"/>
        <v>0.17158527013663946</v>
      </c>
      <c r="BO61" s="40">
        <f>AttrRateTrend!$G$13</f>
        <v>1.4999999999999999E-2</v>
      </c>
      <c r="BP61" s="40">
        <f>AttrRateTrend!$G$33</f>
        <v>0</v>
      </c>
      <c r="BQ61" s="39">
        <f t="shared" si="36"/>
        <v>0.1715656229891486</v>
      </c>
      <c r="BR61" s="39">
        <f t="shared" si="132"/>
        <v>0.18921196475232366</v>
      </c>
      <c r="BS61" s="39"/>
      <c r="BT61" s="39"/>
      <c r="BU61" s="39">
        <f t="shared" si="9"/>
        <v>0.1715656229891486</v>
      </c>
      <c r="BV61" s="39">
        <f t="shared" si="10"/>
        <v>0.18834238375470411</v>
      </c>
      <c r="BW61" s="39">
        <f t="shared" si="11"/>
        <v>8.6958099761955121E-4</v>
      </c>
      <c r="BX61" s="39">
        <f t="shared" si="177"/>
        <v>0.17230802337948531</v>
      </c>
      <c r="CB61" s="19">
        <f t="shared" si="37"/>
        <v>31071</v>
      </c>
      <c r="CC61" s="23">
        <f>Inputs!F61</f>
        <v>1.0391638078383703</v>
      </c>
      <c r="CD61" s="19">
        <f t="shared" si="12"/>
        <v>29900.002064768531</v>
      </c>
      <c r="CE61" s="29">
        <f t="shared" ref="CE61" si="196">CE49</f>
        <v>1.0610964637018976</v>
      </c>
      <c r="CF61" s="29">
        <f t="shared" si="178"/>
        <v>1.0510947108949782</v>
      </c>
      <c r="CG61" s="29">
        <f t="shared" si="178"/>
        <v>1.0502436880673314</v>
      </c>
      <c r="CH61" s="29">
        <f t="shared" si="39"/>
        <v>1.0510947108949782</v>
      </c>
      <c r="CI61" s="19">
        <f t="shared" si="40"/>
        <v>28446.534603251406</v>
      </c>
      <c r="CJ61" s="19">
        <f t="shared" si="13"/>
        <v>28542.326381246265</v>
      </c>
      <c r="CK61" s="40">
        <f>AttrTrend!$G$13</f>
        <v>0.02</v>
      </c>
      <c r="CL61" s="40">
        <f>AttrTrend!$G$33</f>
        <v>0</v>
      </c>
      <c r="CM61" s="19">
        <f t="shared" si="41"/>
        <v>28539.162888408417</v>
      </c>
      <c r="CN61" s="19">
        <f t="shared" si="134"/>
        <v>31172.174132042943</v>
      </c>
      <c r="CO61" s="39"/>
      <c r="CP61" s="39"/>
      <c r="CQ61" s="19">
        <f t="shared" si="15"/>
        <v>28539.162888408417</v>
      </c>
      <c r="CR61" s="19">
        <f t="shared" si="42"/>
        <v>31071</v>
      </c>
      <c r="CS61" s="19">
        <f t="shared" si="16"/>
        <v>101.1741320429428</v>
      </c>
      <c r="CT61" s="2"/>
      <c r="CU61" s="2"/>
      <c r="CV61" s="2"/>
      <c r="CW61" s="2"/>
      <c r="CX61" s="2"/>
      <c r="CY61" s="2"/>
      <c r="CZ61" s="2"/>
      <c r="DA61" s="2"/>
      <c r="DB61" s="16">
        <f t="shared" si="43"/>
        <v>28005.598465078056</v>
      </c>
      <c r="DC61" s="16" t="e">
        <f t="shared" si="140"/>
        <v>#N/A</v>
      </c>
      <c r="DD61" s="16">
        <f t="shared" si="141"/>
        <v>440.93613817335063</v>
      </c>
      <c r="DE61" s="16">
        <f t="shared" si="52"/>
        <v>28005.598465078056</v>
      </c>
      <c r="DF61" s="16">
        <f t="shared" si="53"/>
        <v>28109.900960450923</v>
      </c>
      <c r="DG61" s="16" t="e">
        <f t="shared" si="145"/>
        <v>#N/A</v>
      </c>
      <c r="DH61" s="16">
        <f t="shared" si="146"/>
        <v>432.42542079534178</v>
      </c>
      <c r="DI61" s="16">
        <f t="shared" si="56"/>
        <v>28109.900960450923</v>
      </c>
      <c r="DJ61" s="16">
        <f t="shared" si="57"/>
        <v>28161.086063330065</v>
      </c>
      <c r="DK61" s="16" t="e">
        <f t="shared" si="58"/>
        <v>#N/A</v>
      </c>
      <c r="DL61" s="16">
        <f t="shared" si="59"/>
        <v>378.07682507835125</v>
      </c>
      <c r="DM61" s="16">
        <f t="shared" si="60"/>
        <v>28161.086063330065</v>
      </c>
      <c r="DN61" s="16">
        <f t="shared" si="17"/>
        <v>28109.900960450923</v>
      </c>
      <c r="DO61" s="16" t="e">
        <f t="shared" si="46"/>
        <v>#N/A</v>
      </c>
      <c r="DP61" s="16">
        <f t="shared" si="18"/>
        <v>173.6589670142348</v>
      </c>
      <c r="DQ61" s="16">
        <f t="shared" si="19"/>
        <v>28109.900960450923</v>
      </c>
      <c r="DR61" s="101"/>
      <c r="DS61" s="16">
        <f t="shared" si="147"/>
        <v>28261.810390739509</v>
      </c>
      <c r="DT61" s="16">
        <f t="shared" si="62"/>
        <v>28283.559927465158</v>
      </c>
      <c r="DV61" s="16">
        <f t="shared" si="47"/>
        <v>1811409</v>
      </c>
      <c r="DW61" s="16">
        <f t="shared" si="63"/>
        <v>1811409</v>
      </c>
      <c r="DX61" s="16">
        <f t="shared" si="64"/>
        <v>1824195.7661794359</v>
      </c>
      <c r="DY61" s="16">
        <f t="shared" si="65"/>
        <v>1824189.897295391</v>
      </c>
      <c r="DZ61" s="16">
        <f t="shared" si="66"/>
        <v>1824786.8366966341</v>
      </c>
      <c r="EA61" s="16">
        <f t="shared" si="48"/>
        <v>-12780.897295390954</v>
      </c>
    </row>
    <row r="62" spans="1:131" x14ac:dyDescent="0.2">
      <c r="A62" s="2">
        <v>38443</v>
      </c>
      <c r="B62" s="5">
        <f>Inputs!B62</f>
        <v>30914</v>
      </c>
      <c r="C62" s="5"/>
      <c r="D62" s="19">
        <f t="shared" si="20"/>
        <v>30914</v>
      </c>
      <c r="E62" s="20">
        <f>Inputs!E62</f>
        <v>1.0106564776485569</v>
      </c>
      <c r="F62" s="19">
        <f t="shared" si="21"/>
        <v>30588.039243488583</v>
      </c>
      <c r="G62" s="24">
        <f t="shared" ref="G62" si="197">G50</f>
        <v>1.08</v>
      </c>
      <c r="H62" s="24">
        <f t="shared" si="67"/>
        <v>1.0847256097134981</v>
      </c>
      <c r="I62" s="29">
        <f t="shared" si="0"/>
        <v>1.0847256097134981</v>
      </c>
      <c r="J62" s="19">
        <f t="shared" si="22"/>
        <v>28198.872571624463</v>
      </c>
      <c r="K62" s="19">
        <f t="shared" si="23"/>
        <v>28170.965395946954</v>
      </c>
      <c r="L62" s="40">
        <f>SalesTrend!$G$14</f>
        <v>0</v>
      </c>
      <c r="M62" s="40">
        <f>SalesTrend!$G$34</f>
        <v>0</v>
      </c>
      <c r="N62" s="16">
        <f t="shared" si="24"/>
        <v>28161.086063330065</v>
      </c>
      <c r="O62" s="16">
        <f t="shared" si="1"/>
        <v>30872.575219117505</v>
      </c>
      <c r="R62" s="16">
        <f t="shared" si="2"/>
        <v>28161.086063330065</v>
      </c>
      <c r="S62" s="16">
        <f t="shared" si="3"/>
        <v>30914</v>
      </c>
      <c r="T62" s="16">
        <f t="shared" si="25"/>
        <v>-41.424780882494815</v>
      </c>
      <c r="AA62" s="56"/>
      <c r="AB62" s="51"/>
      <c r="AC62" s="51"/>
      <c r="AD62" s="51"/>
      <c r="AE62" s="52"/>
      <c r="AF62" s="51">
        <f t="shared" si="26"/>
        <v>0</v>
      </c>
      <c r="AG62" s="51"/>
      <c r="AH62" s="56">
        <f t="shared" si="4"/>
        <v>0</v>
      </c>
      <c r="AI62" s="56">
        <f t="shared" si="27"/>
        <v>0</v>
      </c>
      <c r="AJ62" s="56">
        <f t="shared" si="28"/>
        <v>0</v>
      </c>
      <c r="AK62" s="56">
        <f t="shared" si="29"/>
        <v>0</v>
      </c>
      <c r="AL62" s="56">
        <f t="shared" si="30"/>
        <v>0</v>
      </c>
      <c r="AM62" s="56">
        <f t="shared" si="5"/>
        <v>0</v>
      </c>
      <c r="AN62" s="51"/>
      <c r="AO62" s="51">
        <f t="shared" si="31"/>
        <v>0</v>
      </c>
      <c r="BB62" s="5">
        <f>Inputs!C62</f>
        <v>1812725</v>
      </c>
      <c r="BC62" s="19">
        <f t="shared" si="49"/>
        <v>29598</v>
      </c>
      <c r="BD62" s="82">
        <f t="shared" si="136"/>
        <v>0.17786431220901672</v>
      </c>
      <c r="BE62" s="23">
        <f>Inputs!F62</f>
        <v>1.0106564776485569</v>
      </c>
      <c r="BF62" s="19">
        <f t="shared" si="50"/>
        <v>29285.915298207125</v>
      </c>
      <c r="BG62" s="19">
        <f t="shared" si="51"/>
        <v>30588.039243488583</v>
      </c>
      <c r="BH62" s="82">
        <f t="shared" si="137"/>
        <v>0.17616142369375704</v>
      </c>
      <c r="BI62" s="29">
        <f t="shared" si="68"/>
        <v>1</v>
      </c>
      <c r="BJ62" s="29">
        <f t="shared" ref="BJ62" si="198">BJ50</f>
        <v>1.0182207657395119</v>
      </c>
      <c r="BK62" s="29">
        <f t="shared" si="68"/>
        <v>1.0175869495536261</v>
      </c>
      <c r="BL62" s="29">
        <f t="shared" si="34"/>
        <v>1.0175869495536261</v>
      </c>
      <c r="BM62" s="39">
        <f t="shared" si="131"/>
        <v>0.17311682679404633</v>
      </c>
      <c r="BN62" s="39">
        <f t="shared" si="35"/>
        <v>0.1725353933543812</v>
      </c>
      <c r="BO62" s="40">
        <f>AttrRateTrend!$G$14</f>
        <v>1.4999999999999999E-2</v>
      </c>
      <c r="BP62" s="40">
        <f>AttrRateTrend!$G$34</f>
        <v>7.0000000000000001E-3</v>
      </c>
      <c r="BQ62" s="39">
        <f t="shared" si="36"/>
        <v>0.17298254057801021</v>
      </c>
      <c r="BR62" s="39">
        <f t="shared" si="132"/>
        <v>0.17790057988164212</v>
      </c>
      <c r="BS62" s="39"/>
      <c r="BT62" s="39"/>
      <c r="BU62" s="39">
        <f t="shared" si="9"/>
        <v>0.17298254057801021</v>
      </c>
      <c r="BV62" s="39">
        <f t="shared" si="10"/>
        <v>0.17786431220901672</v>
      </c>
      <c r="BW62" s="39">
        <f t="shared" si="11"/>
        <v>3.6267672625406311E-5</v>
      </c>
      <c r="BX62" s="39">
        <f t="shared" si="177"/>
        <v>0.17186209244166184</v>
      </c>
      <c r="CB62" s="19">
        <f t="shared" si="37"/>
        <v>29598</v>
      </c>
      <c r="CC62" s="23">
        <f>Inputs!F62</f>
        <v>1.0106564776485569</v>
      </c>
      <c r="CD62" s="19">
        <f t="shared" si="12"/>
        <v>29285.915298207125</v>
      </c>
      <c r="CE62" s="29">
        <f t="shared" ref="CE62" si="199">CE50</f>
        <v>1.0182207657395119</v>
      </c>
      <c r="CF62" s="29">
        <f t="shared" si="178"/>
        <v>1.0181505781365485</v>
      </c>
      <c r="CG62" s="29">
        <f t="shared" si="178"/>
        <v>1.0198183309302309</v>
      </c>
      <c r="CH62" s="29">
        <f t="shared" si="39"/>
        <v>1.0181505781365485</v>
      </c>
      <c r="CI62" s="19">
        <f t="shared" si="40"/>
        <v>28763.835062400234</v>
      </c>
      <c r="CJ62" s="19">
        <f t="shared" si="13"/>
        <v>28646.257697252495</v>
      </c>
      <c r="CK62" s="40">
        <f>AttrTrend!$G$14</f>
        <v>0.02</v>
      </c>
      <c r="CL62" s="40">
        <f>AttrTrend!$G$34</f>
        <v>0</v>
      </c>
      <c r="CM62" s="19">
        <f t="shared" si="41"/>
        <v>28586.728159889099</v>
      </c>
      <c r="CN62" s="19">
        <f t="shared" si="134"/>
        <v>29415.756912833334</v>
      </c>
      <c r="CO62" s="39"/>
      <c r="CP62" s="39"/>
      <c r="CQ62" s="19">
        <f t="shared" si="15"/>
        <v>28586.728159889099</v>
      </c>
      <c r="CR62" s="19">
        <f t="shared" si="42"/>
        <v>29598</v>
      </c>
      <c r="CS62" s="19">
        <f t="shared" si="16"/>
        <v>-182.24308716666565</v>
      </c>
      <c r="CT62" s="2"/>
      <c r="CU62" s="2"/>
      <c r="CV62" s="2"/>
      <c r="CW62" s="2"/>
      <c r="CX62" s="2"/>
      <c r="CY62" s="2"/>
      <c r="CZ62" s="2"/>
      <c r="DA62" s="2"/>
      <c r="DB62" s="16">
        <f t="shared" si="43"/>
        <v>28198.872571624463</v>
      </c>
      <c r="DC62" s="16" t="e">
        <f t="shared" si="140"/>
        <v>#N/A</v>
      </c>
      <c r="DD62" s="16">
        <f t="shared" si="141"/>
        <v>564.96249077577158</v>
      </c>
      <c r="DE62" s="16">
        <f t="shared" si="52"/>
        <v>28198.872571624463</v>
      </c>
      <c r="DF62" s="16">
        <f t="shared" si="53"/>
        <v>28170.965395946954</v>
      </c>
      <c r="DG62" s="16" t="e">
        <f t="shared" si="145"/>
        <v>#N/A</v>
      </c>
      <c r="DH62" s="16">
        <f t="shared" si="146"/>
        <v>475.2923013055406</v>
      </c>
      <c r="DI62" s="16">
        <f t="shared" si="56"/>
        <v>28170.965395946954</v>
      </c>
      <c r="DJ62" s="16">
        <f t="shared" si="57"/>
        <v>28161.086063330065</v>
      </c>
      <c r="DK62" s="16" t="e">
        <f t="shared" si="58"/>
        <v>#N/A</v>
      </c>
      <c r="DL62" s="16">
        <f t="shared" si="59"/>
        <v>425.64209655903323</v>
      </c>
      <c r="DM62" s="16">
        <f t="shared" si="60"/>
        <v>28161.086063330065</v>
      </c>
      <c r="DN62" s="16">
        <f t="shared" si="17"/>
        <v>28170.965395946954</v>
      </c>
      <c r="DO62" s="16" t="e">
        <f t="shared" si="46"/>
        <v>#N/A</v>
      </c>
      <c r="DP62" s="16">
        <f t="shared" si="18"/>
        <v>500.00917923686939</v>
      </c>
      <c r="DQ62" s="16">
        <f t="shared" si="19"/>
        <v>28170.965395946954</v>
      </c>
      <c r="DR62" s="101"/>
      <c r="DS62" s="16">
        <f t="shared" si="147"/>
        <v>28807.981633936961</v>
      </c>
      <c r="DT62" s="16">
        <f t="shared" si="62"/>
        <v>28670.974575183824</v>
      </c>
      <c r="DV62" s="16">
        <f t="shared" si="47"/>
        <v>1812725</v>
      </c>
      <c r="DW62" s="16">
        <f t="shared" si="63"/>
        <v>1812725</v>
      </c>
      <c r="DX62" s="16">
        <f t="shared" si="64"/>
        <v>1823630.80368866</v>
      </c>
      <c r="DY62" s="16">
        <f t="shared" si="65"/>
        <v>1823714.6049940854</v>
      </c>
      <c r="DZ62" s="16">
        <f t="shared" si="66"/>
        <v>1824361.194600075</v>
      </c>
      <c r="EA62" s="16">
        <f t="shared" si="48"/>
        <v>-10989.604994085385</v>
      </c>
    </row>
    <row r="63" spans="1:131" x14ac:dyDescent="0.2">
      <c r="A63" s="2">
        <v>38473</v>
      </c>
      <c r="B63" s="5">
        <f>Inputs!B63</f>
        <v>32143</v>
      </c>
      <c r="C63" s="5"/>
      <c r="D63" s="19">
        <f t="shared" si="20"/>
        <v>32143</v>
      </c>
      <c r="E63" s="20">
        <f>Inputs!E63</f>
        <v>1.01196429558046</v>
      </c>
      <c r="F63" s="19">
        <f t="shared" si="21"/>
        <v>31762.978338640754</v>
      </c>
      <c r="G63" s="24">
        <f t="shared" ref="G63" si="200">G51</f>
        <v>1.1200000000000001</v>
      </c>
      <c r="H63" s="24">
        <f t="shared" si="67"/>
        <v>1.1220326870554826</v>
      </c>
      <c r="I63" s="29">
        <f t="shared" si="0"/>
        <v>1.1220326870554826</v>
      </c>
      <c r="J63" s="19">
        <f t="shared" si="22"/>
        <v>28308.425151138337</v>
      </c>
      <c r="K63" s="19">
        <f t="shared" si="23"/>
        <v>28252.390803315084</v>
      </c>
      <c r="L63" s="40">
        <f>SalesTrend!$G$15</f>
        <v>0</v>
      </c>
      <c r="M63" s="40">
        <f>SalesTrend!$G$35</f>
        <v>5.0000000000000001E-3</v>
      </c>
      <c r="N63" s="16">
        <f t="shared" si="24"/>
        <v>28301.891493646712</v>
      </c>
      <c r="O63" s="16">
        <f t="shared" si="1"/>
        <v>32135.5813127494</v>
      </c>
      <c r="R63" s="16">
        <f t="shared" si="2"/>
        <v>28301.891493646712</v>
      </c>
      <c r="S63" s="16">
        <f t="shared" si="3"/>
        <v>32143</v>
      </c>
      <c r="T63" s="16">
        <f t="shared" si="25"/>
        <v>-7.4186872505997599</v>
      </c>
      <c r="AA63" s="56"/>
      <c r="AB63" s="51"/>
      <c r="AC63" s="51"/>
      <c r="AD63" s="51"/>
      <c r="AE63" s="52"/>
      <c r="AF63" s="51">
        <f t="shared" si="26"/>
        <v>0</v>
      </c>
      <c r="AG63" s="51"/>
      <c r="AH63" s="56">
        <f t="shared" si="4"/>
        <v>0</v>
      </c>
      <c r="AI63" s="56">
        <f t="shared" si="27"/>
        <v>0</v>
      </c>
      <c r="AJ63" s="56">
        <f t="shared" si="28"/>
        <v>0</v>
      </c>
      <c r="AK63" s="56">
        <f t="shared" si="29"/>
        <v>0</v>
      </c>
      <c r="AL63" s="56">
        <f t="shared" si="30"/>
        <v>0</v>
      </c>
      <c r="AM63" s="56">
        <f t="shared" si="5"/>
        <v>0</v>
      </c>
      <c r="AN63" s="51"/>
      <c r="AO63" s="51">
        <f t="shared" si="31"/>
        <v>0</v>
      </c>
      <c r="BB63" s="5">
        <f>Inputs!C63</f>
        <v>1815180</v>
      </c>
      <c r="BC63" s="19">
        <f t="shared" si="49"/>
        <v>29688</v>
      </c>
      <c r="BD63" s="82">
        <f t="shared" si="136"/>
        <v>0.17763213988152074</v>
      </c>
      <c r="BE63" s="23">
        <f>Inputs!F63</f>
        <v>1.01196429558046</v>
      </c>
      <c r="BF63" s="19">
        <f t="shared" si="50"/>
        <v>29337.003419642431</v>
      </c>
      <c r="BG63" s="19">
        <f t="shared" si="51"/>
        <v>31762.978338640754</v>
      </c>
      <c r="BH63" s="82">
        <f t="shared" si="137"/>
        <v>0.17573181085200218</v>
      </c>
      <c r="BI63" s="29">
        <f t="shared" si="68"/>
        <v>1</v>
      </c>
      <c r="BJ63" s="29">
        <f t="shared" ref="BJ63" si="201">BJ51</f>
        <v>1.0153534458706819</v>
      </c>
      <c r="BK63" s="29">
        <f t="shared" si="68"/>
        <v>1.0147621435904024</v>
      </c>
      <c r="BL63" s="29">
        <f t="shared" si="34"/>
        <v>1.0147621435904024</v>
      </c>
      <c r="BM63" s="39">
        <f t="shared" si="131"/>
        <v>0.17317537115666623</v>
      </c>
      <c r="BN63" s="39">
        <f t="shared" si="35"/>
        <v>0.17651662905314247</v>
      </c>
      <c r="BO63" s="40">
        <f>AttrRateTrend!$G$15</f>
        <v>1.4999999999999999E-2</v>
      </c>
      <c r="BP63" s="40">
        <f>AttrRateTrend!$G$35</f>
        <v>0</v>
      </c>
      <c r="BQ63" s="39">
        <f t="shared" si="36"/>
        <v>0.17319876875373272</v>
      </c>
      <c r="BR63" s="39">
        <f t="shared" si="132"/>
        <v>0.17785834524389824</v>
      </c>
      <c r="BS63" s="39"/>
      <c r="BT63" s="39"/>
      <c r="BU63" s="39">
        <f t="shared" si="9"/>
        <v>0.17319876875373272</v>
      </c>
      <c r="BV63" s="39">
        <f t="shared" si="10"/>
        <v>0.17763213988152074</v>
      </c>
      <c r="BW63" s="39">
        <f t="shared" si="11"/>
        <v>2.2620536237749622E-4</v>
      </c>
      <c r="BX63" s="39">
        <f t="shared" si="177"/>
        <v>0.17140702790765641</v>
      </c>
      <c r="CB63" s="19">
        <f t="shared" si="37"/>
        <v>29688</v>
      </c>
      <c r="CC63" s="23">
        <f>Inputs!F63</f>
        <v>1.01196429558046</v>
      </c>
      <c r="CD63" s="19">
        <f t="shared" si="12"/>
        <v>29337.003419642431</v>
      </c>
      <c r="CE63" s="29">
        <f t="shared" ref="CE63" si="202">CE51</f>
        <v>1.0153534458706819</v>
      </c>
      <c r="CF63" s="29">
        <f t="shared" si="178"/>
        <v>1.0211846089916554</v>
      </c>
      <c r="CG63" s="29">
        <f t="shared" si="178"/>
        <v>1.0198824623701856</v>
      </c>
      <c r="CH63" s="29">
        <f t="shared" si="39"/>
        <v>1.0211846089916554</v>
      </c>
      <c r="CI63" s="19">
        <f t="shared" si="40"/>
        <v>28728.403426105844</v>
      </c>
      <c r="CJ63" s="19">
        <f t="shared" si="13"/>
        <v>29311.52749792203</v>
      </c>
      <c r="CK63" s="40">
        <f>AttrTrend!$G$15</f>
        <v>0.02</v>
      </c>
      <c r="CL63" s="40">
        <f>AttrTrend!$G$35</f>
        <v>0</v>
      </c>
      <c r="CM63" s="19">
        <f t="shared" si="41"/>
        <v>28634.372706822247</v>
      </c>
      <c r="CN63" s="19">
        <f t="shared" si="134"/>
        <v>29590.828432451111</v>
      </c>
      <c r="CO63" s="39"/>
      <c r="CP63" s="39"/>
      <c r="CQ63" s="19">
        <f t="shared" si="15"/>
        <v>28634.372706822247</v>
      </c>
      <c r="CR63" s="19">
        <f t="shared" si="42"/>
        <v>29688</v>
      </c>
      <c r="CS63" s="19">
        <f t="shared" si="16"/>
        <v>-97.171567548888561</v>
      </c>
      <c r="CT63" s="2"/>
      <c r="CU63" s="2"/>
      <c r="CV63" s="2"/>
      <c r="CW63" s="2"/>
      <c r="CX63" s="2"/>
      <c r="CY63" s="2"/>
      <c r="CZ63" s="2"/>
      <c r="DA63" s="2"/>
      <c r="DB63" s="16">
        <f t="shared" si="43"/>
        <v>28308.425151138337</v>
      </c>
      <c r="DC63" s="16" t="e">
        <f t="shared" si="140"/>
        <v>#N/A</v>
      </c>
      <c r="DD63" s="16">
        <f t="shared" si="141"/>
        <v>419.97827496750688</v>
      </c>
      <c r="DE63" s="16">
        <f t="shared" si="52"/>
        <v>28308.425151138337</v>
      </c>
      <c r="DF63" s="16">
        <f t="shared" si="53"/>
        <v>28252.390803315084</v>
      </c>
      <c r="DG63" s="16" t="e">
        <f t="shared" si="145"/>
        <v>#N/A</v>
      </c>
      <c r="DH63" s="16">
        <f t="shared" si="146"/>
        <v>1059.1366946069465</v>
      </c>
      <c r="DI63" s="16">
        <f t="shared" si="56"/>
        <v>28252.390803315084</v>
      </c>
      <c r="DJ63" s="16">
        <f t="shared" si="57"/>
        <v>28301.891493646712</v>
      </c>
      <c r="DK63" s="16" t="e">
        <f t="shared" si="58"/>
        <v>#N/A</v>
      </c>
      <c r="DL63" s="16">
        <f t="shared" si="59"/>
        <v>332.48121317553523</v>
      </c>
      <c r="DM63" s="16">
        <f t="shared" si="60"/>
        <v>28301.891493646712</v>
      </c>
      <c r="DN63" s="16">
        <f t="shared" si="17"/>
        <v>28252.390803315084</v>
      </c>
      <c r="DO63" s="16" t="e">
        <f t="shared" si="46"/>
        <v>#N/A</v>
      </c>
      <c r="DP63" s="16">
        <f t="shared" si="18"/>
        <v>1240.0387575265704</v>
      </c>
      <c r="DQ63" s="16">
        <f t="shared" si="19"/>
        <v>28252.390803315084</v>
      </c>
      <c r="DR63" s="101"/>
      <c r="DS63" s="16">
        <f t="shared" si="147"/>
        <v>28943.131700875008</v>
      </c>
      <c r="DT63" s="16">
        <f t="shared" si="62"/>
        <v>29492.429560841654</v>
      </c>
      <c r="DV63" s="16">
        <f t="shared" si="47"/>
        <v>1815180</v>
      </c>
      <c r="DW63" s="16">
        <f t="shared" si="63"/>
        <v>1815180</v>
      </c>
      <c r="DX63" s="16">
        <f t="shared" si="64"/>
        <v>1823210.8254136925</v>
      </c>
      <c r="DY63" s="16">
        <f t="shared" si="65"/>
        <v>1822655.4682994783</v>
      </c>
      <c r="DZ63" s="16">
        <f t="shared" si="66"/>
        <v>1824028.7133868993</v>
      </c>
      <c r="EA63" s="16">
        <f t="shared" si="48"/>
        <v>-7475.4682994782925</v>
      </c>
    </row>
    <row r="64" spans="1:131" x14ac:dyDescent="0.2">
      <c r="A64" s="2">
        <v>38504</v>
      </c>
      <c r="B64" s="5">
        <f>Inputs!B64</f>
        <v>32803</v>
      </c>
      <c r="C64" s="5"/>
      <c r="D64" s="19">
        <f t="shared" si="20"/>
        <v>32803</v>
      </c>
      <c r="E64" s="20">
        <f>Inputs!E64</f>
        <v>1.0003074715411879</v>
      </c>
      <c r="F64" s="19">
        <f t="shared" si="21"/>
        <v>32792.917111235758</v>
      </c>
      <c r="G64" s="24">
        <f t="shared" ref="G64" si="203">G52</f>
        <v>1.1599999999999999</v>
      </c>
      <c r="H64" s="24">
        <f t="shared" si="67"/>
        <v>1.1608163743860633</v>
      </c>
      <c r="I64" s="29">
        <f t="shared" si="0"/>
        <v>1.1608163743860633</v>
      </c>
      <c r="J64" s="19">
        <f t="shared" si="22"/>
        <v>28249.874687182451</v>
      </c>
      <c r="K64" s="19">
        <f t="shared" si="23"/>
        <v>28294.137217066087</v>
      </c>
      <c r="L64" s="40">
        <f>SalesTrend!$G$16</f>
        <v>0</v>
      </c>
      <c r="M64" s="40">
        <f>SalesTrend!$G$36</f>
        <v>0</v>
      </c>
      <c r="N64" s="16">
        <f t="shared" si="24"/>
        <v>28301.891493646712</v>
      </c>
      <c r="O64" s="16">
        <f t="shared" si="1"/>
        <v>32863.400526421494</v>
      </c>
      <c r="R64" s="16">
        <f t="shared" si="2"/>
        <v>28301.891493646712</v>
      </c>
      <c r="S64" s="16">
        <f t="shared" si="3"/>
        <v>32803</v>
      </c>
      <c r="T64" s="16">
        <f t="shared" si="25"/>
        <v>60.400526421493851</v>
      </c>
      <c r="AA64" s="56"/>
      <c r="AB64" s="51"/>
      <c r="AC64" s="51"/>
      <c r="AD64" s="51"/>
      <c r="AE64" s="52"/>
      <c r="AF64" s="51">
        <f t="shared" si="26"/>
        <v>0</v>
      </c>
      <c r="AG64" s="51"/>
      <c r="AH64" s="56">
        <f t="shared" si="4"/>
        <v>0</v>
      </c>
      <c r="AI64" s="56">
        <f t="shared" si="27"/>
        <v>0</v>
      </c>
      <c r="AJ64" s="56">
        <f t="shared" si="28"/>
        <v>0</v>
      </c>
      <c r="AK64" s="56">
        <f t="shared" si="29"/>
        <v>0</v>
      </c>
      <c r="AL64" s="56">
        <f t="shared" si="30"/>
        <v>0</v>
      </c>
      <c r="AM64" s="56">
        <f t="shared" si="5"/>
        <v>0</v>
      </c>
      <c r="AN64" s="51"/>
      <c r="AO64" s="51">
        <f t="shared" si="31"/>
        <v>0</v>
      </c>
      <c r="BB64" s="5">
        <f>Inputs!C64</f>
        <v>1819145</v>
      </c>
      <c r="BC64" s="19">
        <f t="shared" si="49"/>
        <v>28838</v>
      </c>
      <c r="BD64" s="82">
        <f t="shared" si="136"/>
        <v>0.17199619482723144</v>
      </c>
      <c r="BE64" s="23">
        <f>Inputs!F64</f>
        <v>1.0003074715411879</v>
      </c>
      <c r="BF64" s="19">
        <f t="shared" si="50"/>
        <v>28829.135861165651</v>
      </c>
      <c r="BG64" s="19">
        <f t="shared" si="51"/>
        <v>32792.917111235758</v>
      </c>
      <c r="BH64" s="82">
        <f t="shared" si="137"/>
        <v>0.17194849734414211</v>
      </c>
      <c r="BI64" s="29">
        <f t="shared" si="68"/>
        <v>1</v>
      </c>
      <c r="BJ64" s="29">
        <f t="shared" ref="BJ64" si="204">BJ52</f>
        <v>0.93698194478176766</v>
      </c>
      <c r="BK64" s="29">
        <f t="shared" si="68"/>
        <v>0.93828803629793345</v>
      </c>
      <c r="BL64" s="29">
        <f t="shared" si="34"/>
        <v>0.93828803629793345</v>
      </c>
      <c r="BM64" s="39">
        <f t="shared" si="131"/>
        <v>0.18325768920871491</v>
      </c>
      <c r="BN64" s="39">
        <f t="shared" si="35"/>
        <v>0.18015195612922894</v>
      </c>
      <c r="BO64" s="40">
        <f>AttrRateTrend!$G$16</f>
        <v>1.4999999999999999E-2</v>
      </c>
      <c r="BP64" s="40">
        <f>AttrRateTrend!$G$36</f>
        <v>0.06</v>
      </c>
      <c r="BQ64" s="39">
        <f t="shared" si="36"/>
        <v>0.18382018324755536</v>
      </c>
      <c r="BR64" s="39">
        <f t="shared" si="132"/>
        <v>0.17252931031852717</v>
      </c>
      <c r="BS64" s="39"/>
      <c r="BT64" s="39"/>
      <c r="BU64" s="39">
        <f t="shared" si="9"/>
        <v>0.18382018324755536</v>
      </c>
      <c r="BV64" s="39">
        <f t="shared" si="10"/>
        <v>0.17199619482723144</v>
      </c>
      <c r="BW64" s="39">
        <f t="shared" si="11"/>
        <v>5.33115491295727E-4</v>
      </c>
      <c r="BX64" s="39">
        <f t="shared" si="177"/>
        <v>0.17210007650707848</v>
      </c>
      <c r="CB64" s="19">
        <f t="shared" si="37"/>
        <v>28838</v>
      </c>
      <c r="CC64" s="23">
        <f>Inputs!F64</f>
        <v>1.0003074715411879</v>
      </c>
      <c r="CD64" s="19">
        <f t="shared" si="12"/>
        <v>28829.135861165651</v>
      </c>
      <c r="CE64" s="29">
        <f t="shared" ref="CE64" si="205">CE52</f>
        <v>0.93698194478176766</v>
      </c>
      <c r="CF64" s="29">
        <f t="shared" si="178"/>
        <v>0.94700775525644054</v>
      </c>
      <c r="CG64" s="29">
        <f t="shared" si="178"/>
        <v>0.94800834264764722</v>
      </c>
      <c r="CH64" s="29">
        <f t="shared" si="39"/>
        <v>0.94700775525644054</v>
      </c>
      <c r="CI64" s="19">
        <f t="shared" si="40"/>
        <v>30442.34400526002</v>
      </c>
      <c r="CJ64" s="19">
        <f t="shared" si="13"/>
        <v>29861.251203641063</v>
      </c>
      <c r="CK64" s="40">
        <f>AttrTrend!$G$16</f>
        <v>0.02</v>
      </c>
      <c r="CL64" s="40">
        <f>AttrTrend!$G$36</f>
        <v>0.06</v>
      </c>
      <c r="CM64" s="19">
        <f t="shared" si="41"/>
        <v>30403.022461013636</v>
      </c>
      <c r="CN64" s="19">
        <f t="shared" si="134"/>
        <v>28800.750743083998</v>
      </c>
      <c r="CO64" s="39"/>
      <c r="CP64" s="39"/>
      <c r="CQ64" s="19">
        <f t="shared" si="15"/>
        <v>30403.022461013636</v>
      </c>
      <c r="CR64" s="19">
        <f t="shared" si="42"/>
        <v>28838</v>
      </c>
      <c r="CS64" s="19">
        <f t="shared" si="16"/>
        <v>-37.249256916002196</v>
      </c>
      <c r="CT64" s="2"/>
      <c r="CU64" s="2"/>
      <c r="CV64" s="2"/>
      <c r="CW64" s="2"/>
      <c r="CX64" s="2"/>
      <c r="CY64" s="2"/>
      <c r="CZ64" s="2"/>
      <c r="DA64" s="2"/>
      <c r="DB64" s="16">
        <f t="shared" si="43"/>
        <v>28249.874687182451</v>
      </c>
      <c r="DC64" s="16" t="e">
        <f t="shared" si="140"/>
        <v>#N/A</v>
      </c>
      <c r="DD64" s="16">
        <f t="shared" si="141"/>
        <v>2192.4693180775685</v>
      </c>
      <c r="DE64" s="16">
        <f t="shared" si="52"/>
        <v>28249.874687182451</v>
      </c>
      <c r="DF64" s="16">
        <f t="shared" si="53"/>
        <v>28294.137217066087</v>
      </c>
      <c r="DG64" s="16" t="e">
        <f t="shared" si="145"/>
        <v>#N/A</v>
      </c>
      <c r="DH64" s="16">
        <f t="shared" si="146"/>
        <v>1567.1139865749756</v>
      </c>
      <c r="DI64" s="16">
        <f t="shared" si="56"/>
        <v>28294.137217066087</v>
      </c>
      <c r="DJ64" s="16">
        <f t="shared" si="57"/>
        <v>28301.891493646712</v>
      </c>
      <c r="DK64" s="16" t="e">
        <f t="shared" si="58"/>
        <v>#N/A</v>
      </c>
      <c r="DL64" s="16">
        <f t="shared" si="59"/>
        <v>2101.1309673669239</v>
      </c>
      <c r="DM64" s="16">
        <f t="shared" si="60"/>
        <v>28301.891493646712</v>
      </c>
      <c r="DN64" s="16">
        <f t="shared" si="17"/>
        <v>28294.137217066087</v>
      </c>
      <c r="DO64" s="16" t="e">
        <f t="shared" si="46"/>
        <v>#N/A</v>
      </c>
      <c r="DP64" s="16">
        <f t="shared" si="18"/>
        <v>1907.559428191169</v>
      </c>
      <c r="DQ64" s="16">
        <f t="shared" si="19"/>
        <v>28294.137217066087</v>
      </c>
      <c r="DR64" s="101"/>
      <c r="DS64" s="16">
        <f t="shared" si="147"/>
        <v>30726.175347712997</v>
      </c>
      <c r="DT64" s="16">
        <f t="shared" si="62"/>
        <v>30201.696645257256</v>
      </c>
      <c r="DV64" s="16">
        <f t="shared" si="47"/>
        <v>1819145</v>
      </c>
      <c r="DW64" s="16">
        <f t="shared" si="63"/>
        <v>1819145</v>
      </c>
      <c r="DX64" s="16">
        <f t="shared" si="64"/>
        <v>1821018.3560956151</v>
      </c>
      <c r="DY64" s="16">
        <f t="shared" si="65"/>
        <v>1821088.3543129032</v>
      </c>
      <c r="DZ64" s="16">
        <f t="shared" si="66"/>
        <v>1821927.5824195324</v>
      </c>
      <c r="EA64" s="16">
        <f t="shared" si="48"/>
        <v>-1943.3543129032478</v>
      </c>
    </row>
    <row r="65" spans="1:131" x14ac:dyDescent="0.2">
      <c r="A65" s="2">
        <v>38534</v>
      </c>
      <c r="B65" s="5">
        <f>Inputs!B65</f>
        <v>33026</v>
      </c>
      <c r="C65" s="5"/>
      <c r="D65" s="19">
        <f t="shared" si="20"/>
        <v>33026</v>
      </c>
      <c r="E65" s="20">
        <f>Inputs!E65</f>
        <v>1.0076705590039989</v>
      </c>
      <c r="F65" s="19">
        <f t="shared" si="21"/>
        <v>32774.600493085294</v>
      </c>
      <c r="G65" s="24">
        <f t="shared" ref="G65" si="206">G53</f>
        <v>1.1599999999999999</v>
      </c>
      <c r="H65" s="24">
        <f t="shared" si="67"/>
        <v>1.1571272105409649</v>
      </c>
      <c r="I65" s="29">
        <f t="shared" si="0"/>
        <v>1.1571272105409649</v>
      </c>
      <c r="J65" s="19">
        <f t="shared" si="22"/>
        <v>28324.111812877465</v>
      </c>
      <c r="K65" s="19">
        <f t="shared" si="23"/>
        <v>28372.275373687367</v>
      </c>
      <c r="L65" s="40">
        <f>SalesTrend!$G$17</f>
        <v>0</v>
      </c>
      <c r="M65" s="40">
        <f>SalesTrend!$G$37</f>
        <v>0</v>
      </c>
      <c r="N65" s="16">
        <f t="shared" si="24"/>
        <v>28301.891493646712</v>
      </c>
      <c r="O65" s="16">
        <f t="shared" si="1"/>
        <v>33000.091040603038</v>
      </c>
      <c r="R65" s="16">
        <f t="shared" si="2"/>
        <v>28301.891493646712</v>
      </c>
      <c r="S65" s="16">
        <f t="shared" si="3"/>
        <v>33026</v>
      </c>
      <c r="T65" s="16">
        <f t="shared" si="25"/>
        <v>-25.908959396962018</v>
      </c>
      <c r="AA65" s="56"/>
      <c r="AB65" s="51"/>
      <c r="AC65" s="51"/>
      <c r="AD65" s="51"/>
      <c r="AE65" s="52"/>
      <c r="AF65" s="51">
        <f t="shared" si="26"/>
        <v>0</v>
      </c>
      <c r="AG65" s="51"/>
      <c r="AH65" s="56">
        <f t="shared" si="4"/>
        <v>0</v>
      </c>
      <c r="AI65" s="56">
        <f t="shared" si="27"/>
        <v>0</v>
      </c>
      <c r="AJ65" s="56">
        <f t="shared" si="28"/>
        <v>0</v>
      </c>
      <c r="AK65" s="56">
        <f t="shared" si="29"/>
        <v>0</v>
      </c>
      <c r="AL65" s="56">
        <f t="shared" si="30"/>
        <v>0</v>
      </c>
      <c r="AM65" s="56">
        <f t="shared" si="5"/>
        <v>0</v>
      </c>
      <c r="AN65" s="51"/>
      <c r="AO65" s="51">
        <f t="shared" si="31"/>
        <v>0</v>
      </c>
      <c r="BB65" s="5">
        <f>Inputs!C65</f>
        <v>1823695</v>
      </c>
      <c r="BC65" s="19">
        <f t="shared" si="49"/>
        <v>28476</v>
      </c>
      <c r="BD65" s="82">
        <f t="shared" si="136"/>
        <v>0.16939068587186543</v>
      </c>
      <c r="BE65" s="23">
        <f>Inputs!F65</f>
        <v>1.0076705590039989</v>
      </c>
      <c r="BF65" s="19">
        <f t="shared" si="50"/>
        <v>28259.235863898048</v>
      </c>
      <c r="BG65" s="19">
        <f t="shared" si="51"/>
        <v>32774.600493085294</v>
      </c>
      <c r="BH65" s="82">
        <f t="shared" si="137"/>
        <v>0.16822704372913902</v>
      </c>
      <c r="BI65" s="29">
        <f t="shared" si="68"/>
        <v>1</v>
      </c>
      <c r="BJ65" s="29">
        <f t="shared" ref="BJ65" si="207">BJ53</f>
        <v>0.9145269668889856</v>
      </c>
      <c r="BK65" s="29">
        <f t="shared" si="68"/>
        <v>0.91416409485908934</v>
      </c>
      <c r="BL65" s="29">
        <f t="shared" si="34"/>
        <v>0.91416409485908934</v>
      </c>
      <c r="BM65" s="39">
        <f t="shared" si="131"/>
        <v>0.18402280802230567</v>
      </c>
      <c r="BN65" s="39">
        <f t="shared" si="35"/>
        <v>0.18372098552966268</v>
      </c>
      <c r="BO65" s="40">
        <f>AttrRateTrend!$G$17</f>
        <v>1.4999999999999999E-2</v>
      </c>
      <c r="BP65" s="40">
        <f>AttrRateTrend!$G$37</f>
        <v>0</v>
      </c>
      <c r="BQ65" s="39">
        <f t="shared" si="36"/>
        <v>0.18404995847661479</v>
      </c>
      <c r="BR65" s="39">
        <f t="shared" si="132"/>
        <v>0.16954244954766831</v>
      </c>
      <c r="BS65" s="39"/>
      <c r="BT65" s="39"/>
      <c r="BU65" s="39">
        <f t="shared" si="9"/>
        <v>0.18404995847661479</v>
      </c>
      <c r="BV65" s="39">
        <f t="shared" si="10"/>
        <v>0.16939068587186543</v>
      </c>
      <c r="BW65" s="39">
        <f t="shared" si="11"/>
        <v>1.5176367580288508E-4</v>
      </c>
      <c r="BX65" s="39">
        <f t="shared" si="177"/>
        <v>0.17276208459491921</v>
      </c>
      <c r="CB65" s="19">
        <f t="shared" si="37"/>
        <v>28476</v>
      </c>
      <c r="CC65" s="23">
        <f>Inputs!F65</f>
        <v>1.0076705590039989</v>
      </c>
      <c r="CD65" s="19">
        <f t="shared" si="12"/>
        <v>28259.235863898048</v>
      </c>
      <c r="CE65" s="29">
        <f t="shared" ref="CE65" si="208">CE53</f>
        <v>0.9145269668889856</v>
      </c>
      <c r="CF65" s="29">
        <f t="shared" si="178"/>
        <v>0.92918259040413531</v>
      </c>
      <c r="CG65" s="29">
        <f t="shared" si="178"/>
        <v>0.92674365295329264</v>
      </c>
      <c r="CH65" s="29">
        <f t="shared" si="39"/>
        <v>0.92918259040413531</v>
      </c>
      <c r="CI65" s="19">
        <f t="shared" si="40"/>
        <v>30413.006179557324</v>
      </c>
      <c r="CJ65" s="19">
        <f t="shared" si="13"/>
        <v>30401.524385917262</v>
      </c>
      <c r="CK65" s="40">
        <f>AttrTrend!$G$17</f>
        <v>0.01</v>
      </c>
      <c r="CL65" s="40">
        <f>AttrTrend!$G$37</f>
        <v>0</v>
      </c>
      <c r="CM65" s="19">
        <f t="shared" si="41"/>
        <v>30428.358313064477</v>
      </c>
      <c r="CN65" s="19">
        <f t="shared" si="134"/>
        <v>28490.374355207397</v>
      </c>
      <c r="CO65" s="39"/>
      <c r="CP65" s="39"/>
      <c r="CQ65" s="19">
        <f t="shared" si="15"/>
        <v>30428.358313064477</v>
      </c>
      <c r="CR65" s="19">
        <f t="shared" si="42"/>
        <v>28476</v>
      </c>
      <c r="CS65" s="19">
        <f t="shared" si="16"/>
        <v>14.374355207397457</v>
      </c>
      <c r="CT65" s="2"/>
      <c r="CU65" s="2"/>
      <c r="CV65" s="2"/>
      <c r="CW65" s="2"/>
      <c r="CX65" s="2"/>
      <c r="CY65" s="2"/>
      <c r="CZ65" s="2"/>
      <c r="DA65" s="2"/>
      <c r="DB65" s="16">
        <f t="shared" si="43"/>
        <v>28324.111812877465</v>
      </c>
      <c r="DC65" s="16" t="e">
        <f t="shared" si="140"/>
        <v>#N/A</v>
      </c>
      <c r="DD65" s="16">
        <f t="shared" si="141"/>
        <v>2088.8943666798586</v>
      </c>
      <c r="DE65" s="16">
        <f t="shared" si="52"/>
        <v>28324.111812877465</v>
      </c>
      <c r="DF65" s="16">
        <f t="shared" si="53"/>
        <v>28372.275373687367</v>
      </c>
      <c r="DG65" s="16" t="e">
        <f t="shared" si="145"/>
        <v>#N/A</v>
      </c>
      <c r="DH65" s="16">
        <f t="shared" si="146"/>
        <v>2029.249012229895</v>
      </c>
      <c r="DI65" s="16">
        <f t="shared" si="56"/>
        <v>28372.275373687367</v>
      </c>
      <c r="DJ65" s="16">
        <f t="shared" si="57"/>
        <v>28301.891493646712</v>
      </c>
      <c r="DK65" s="16" t="e">
        <f t="shared" si="58"/>
        <v>#N/A</v>
      </c>
      <c r="DL65" s="16">
        <f t="shared" si="59"/>
        <v>2126.4668194177648</v>
      </c>
      <c r="DM65" s="16">
        <f t="shared" si="60"/>
        <v>28301.891493646712</v>
      </c>
      <c r="DN65" s="16">
        <f t="shared" si="17"/>
        <v>28372.275373687367</v>
      </c>
      <c r="DO65" s="16" t="e">
        <f t="shared" si="46"/>
        <v>#N/A</v>
      </c>
      <c r="DP65" s="16">
        <f t="shared" si="18"/>
        <v>2530.3754485115824</v>
      </c>
      <c r="DQ65" s="16">
        <f t="shared" si="19"/>
        <v>28372.275373687367</v>
      </c>
      <c r="DR65" s="101"/>
      <c r="DS65" s="16">
        <f t="shared" si="147"/>
        <v>30935.78288718377</v>
      </c>
      <c r="DT65" s="16">
        <f t="shared" si="62"/>
        <v>30902.65082219895</v>
      </c>
      <c r="DV65" s="16">
        <f t="shared" si="47"/>
        <v>1823695</v>
      </c>
      <c r="DW65" s="16">
        <f t="shared" si="63"/>
        <v>1823695</v>
      </c>
      <c r="DX65" s="16">
        <f t="shared" si="64"/>
        <v>1818929.4617289351</v>
      </c>
      <c r="DY65" s="16">
        <f t="shared" si="65"/>
        <v>1819059.1053006733</v>
      </c>
      <c r="DZ65" s="16">
        <f t="shared" si="66"/>
        <v>1819801.1156001145</v>
      </c>
      <c r="EA65" s="16">
        <f t="shared" si="48"/>
        <v>4635.8946993267164</v>
      </c>
    </row>
    <row r="66" spans="1:131" x14ac:dyDescent="0.2">
      <c r="A66" s="2">
        <v>38565</v>
      </c>
      <c r="B66" s="5">
        <f>Inputs!B66</f>
        <v>33723</v>
      </c>
      <c r="C66" s="5"/>
      <c r="D66" s="19">
        <f t="shared" si="20"/>
        <v>33723</v>
      </c>
      <c r="E66" s="20">
        <f>Inputs!E66</f>
        <v>1.0393752786666837</v>
      </c>
      <c r="F66" s="19">
        <f t="shared" si="21"/>
        <v>32445.451313081114</v>
      </c>
      <c r="G66" s="24">
        <f t="shared" ref="G66" si="209">G54</f>
        <v>1.1399999999999999</v>
      </c>
      <c r="H66" s="24">
        <f t="shared" si="67"/>
        <v>1.1367282212946797</v>
      </c>
      <c r="I66" s="29">
        <f t="shared" si="0"/>
        <v>1.1367282212946797</v>
      </c>
      <c r="J66" s="19">
        <f t="shared" si="22"/>
        <v>28542.839621002178</v>
      </c>
      <c r="K66" s="19">
        <f t="shared" si="23"/>
        <v>28532.16784878583</v>
      </c>
      <c r="L66" s="40">
        <f>SalesTrend!$G$18</f>
        <v>0</v>
      </c>
      <c r="M66" s="40">
        <f>SalesTrend!$G$38</f>
        <v>1.4999999999999999E-2</v>
      </c>
      <c r="N66" s="16">
        <f t="shared" si="24"/>
        <v>28726.419866051408</v>
      </c>
      <c r="O66" s="16">
        <f t="shared" si="1"/>
        <v>33939.897711860453</v>
      </c>
      <c r="R66" s="16">
        <f t="shared" si="2"/>
        <v>28726.419866051408</v>
      </c>
      <c r="S66" s="16">
        <f t="shared" si="3"/>
        <v>33723</v>
      </c>
      <c r="T66" s="16">
        <f t="shared" si="25"/>
        <v>216.89771186045255</v>
      </c>
      <c r="AA66" s="56"/>
      <c r="AB66" s="51"/>
      <c r="AC66" s="51"/>
      <c r="AD66" s="51"/>
      <c r="AE66" s="52"/>
      <c r="AF66" s="51">
        <f t="shared" si="26"/>
        <v>0</v>
      </c>
      <c r="AG66" s="51"/>
      <c r="AH66" s="56">
        <f t="shared" si="4"/>
        <v>0</v>
      </c>
      <c r="AI66" s="56">
        <f t="shared" si="27"/>
        <v>0</v>
      </c>
      <c r="AJ66" s="56">
        <f t="shared" si="28"/>
        <v>0</v>
      </c>
      <c r="AK66" s="56">
        <f t="shared" si="29"/>
        <v>0</v>
      </c>
      <c r="AL66" s="56">
        <f t="shared" si="30"/>
        <v>0</v>
      </c>
      <c r="AM66" s="56">
        <f t="shared" si="5"/>
        <v>0</v>
      </c>
      <c r="AN66" s="51"/>
      <c r="AO66" s="51">
        <f t="shared" si="31"/>
        <v>0</v>
      </c>
      <c r="BB66" s="5">
        <f>Inputs!C66</f>
        <v>1827567</v>
      </c>
      <c r="BC66" s="19">
        <f t="shared" si="49"/>
        <v>29851</v>
      </c>
      <c r="BD66" s="82">
        <f t="shared" si="136"/>
        <v>0.17680462262954255</v>
      </c>
      <c r="BE66" s="23">
        <f>Inputs!F66</f>
        <v>1.0393752786666837</v>
      </c>
      <c r="BF66" s="19">
        <f t="shared" si="50"/>
        <v>28720.136617346747</v>
      </c>
      <c r="BG66" s="19">
        <f t="shared" si="51"/>
        <v>32445.451313081114</v>
      </c>
      <c r="BH66" s="82">
        <f t="shared" si="137"/>
        <v>0.17075265228574973</v>
      </c>
      <c r="BI66" s="29">
        <f t="shared" si="68"/>
        <v>1</v>
      </c>
      <c r="BJ66" s="29">
        <f t="shared" ref="BJ66" si="210">BJ54</f>
        <v>0.92843078718831584</v>
      </c>
      <c r="BK66" s="29">
        <f t="shared" si="68"/>
        <v>0.92859673990623681</v>
      </c>
      <c r="BL66" s="29">
        <f t="shared" si="34"/>
        <v>0.92859673990623681</v>
      </c>
      <c r="BM66" s="39">
        <f t="shared" si="131"/>
        <v>0.18388245935796751</v>
      </c>
      <c r="BN66" s="39">
        <f t="shared" si="35"/>
        <v>0.1843543694513087</v>
      </c>
      <c r="BO66" s="40">
        <f>AttrRateTrend!$G$18</f>
        <v>1.4999999999999999E-2</v>
      </c>
      <c r="BP66" s="40">
        <f>AttrRateTrend!$G$38</f>
        <v>0</v>
      </c>
      <c r="BQ66" s="39">
        <f t="shared" si="36"/>
        <v>0.18428002092471055</v>
      </c>
      <c r="BR66" s="39">
        <f t="shared" si="132"/>
        <v>0.17785979627125001</v>
      </c>
      <c r="BS66" s="39"/>
      <c r="BT66" s="39"/>
      <c r="BU66" s="39">
        <f t="shared" si="9"/>
        <v>0.18428002092471055</v>
      </c>
      <c r="BV66" s="39">
        <f t="shared" si="10"/>
        <v>0.17680462262954255</v>
      </c>
      <c r="BW66" s="39">
        <f t="shared" si="11"/>
        <v>1.0551736417074575E-3</v>
      </c>
      <c r="BX66" s="39">
        <f t="shared" si="177"/>
        <v>0.17329456599020995</v>
      </c>
      <c r="CB66" s="19">
        <f t="shared" si="37"/>
        <v>29851</v>
      </c>
      <c r="CC66" s="23">
        <f>Inputs!F66</f>
        <v>1.0393752786666837</v>
      </c>
      <c r="CD66" s="19">
        <f t="shared" si="12"/>
        <v>28720.136617346747</v>
      </c>
      <c r="CE66" s="29">
        <f t="shared" ref="CE66" si="211">CE54</f>
        <v>0.92843078718831584</v>
      </c>
      <c r="CF66" s="29">
        <f t="shared" si="178"/>
        <v>0.94632197479848124</v>
      </c>
      <c r="CG66" s="29">
        <f t="shared" si="178"/>
        <v>0.94560278244728402</v>
      </c>
      <c r="CH66" s="29">
        <f t="shared" si="39"/>
        <v>0.94632197479848124</v>
      </c>
      <c r="CI66" s="19">
        <f t="shared" si="40"/>
        <v>30349.222972934433</v>
      </c>
      <c r="CJ66" s="19">
        <f t="shared" si="13"/>
        <v>30461.542093594831</v>
      </c>
      <c r="CK66" s="40">
        <f>AttrTrend!$G$18</f>
        <v>0.01</v>
      </c>
      <c r="CL66" s="40">
        <f>AttrTrend!$G$38</f>
        <v>0</v>
      </c>
      <c r="CM66" s="19">
        <f t="shared" si="41"/>
        <v>30453.715278325362</v>
      </c>
      <c r="CN66" s="19">
        <f t="shared" si="134"/>
        <v>29953.776924832848</v>
      </c>
      <c r="CO66" s="39"/>
      <c r="CP66" s="39"/>
      <c r="CQ66" s="19">
        <f t="shared" si="15"/>
        <v>30453.715278325362</v>
      </c>
      <c r="CR66" s="19">
        <f t="shared" si="42"/>
        <v>29851</v>
      </c>
      <c r="CS66" s="19">
        <f t="shared" si="16"/>
        <v>102.77692483284773</v>
      </c>
      <c r="CT66" s="2"/>
      <c r="CU66" s="2"/>
      <c r="CV66" s="2"/>
      <c r="CW66" s="2"/>
      <c r="CX66" s="2"/>
      <c r="CY66" s="2"/>
      <c r="CZ66" s="2"/>
      <c r="DA66" s="2"/>
      <c r="DB66" s="16">
        <f t="shared" si="43"/>
        <v>28542.839621002178</v>
      </c>
      <c r="DC66" s="16" t="e">
        <f t="shared" si="140"/>
        <v>#N/A</v>
      </c>
      <c r="DD66" s="16">
        <f t="shared" si="141"/>
        <v>1806.3833519322543</v>
      </c>
      <c r="DE66" s="16">
        <f t="shared" si="52"/>
        <v>28542.839621002178</v>
      </c>
      <c r="DF66" s="16">
        <f t="shared" si="53"/>
        <v>28532.16784878583</v>
      </c>
      <c r="DG66" s="16" t="e">
        <f t="shared" si="145"/>
        <v>#N/A</v>
      </c>
      <c r="DH66" s="16">
        <f t="shared" si="146"/>
        <v>1929.3742448090015</v>
      </c>
      <c r="DI66" s="16">
        <f t="shared" si="56"/>
        <v>28532.16784878583</v>
      </c>
      <c r="DJ66" s="16">
        <f t="shared" si="57"/>
        <v>28726.419866051408</v>
      </c>
      <c r="DK66" s="16" t="e">
        <f t="shared" si="58"/>
        <v>#N/A</v>
      </c>
      <c r="DL66" s="16">
        <f t="shared" si="59"/>
        <v>1727.2954122739538</v>
      </c>
      <c r="DM66" s="16">
        <f t="shared" si="60"/>
        <v>28726.419866051408</v>
      </c>
      <c r="DN66" s="16">
        <f t="shared" si="17"/>
        <v>28532.16784878583</v>
      </c>
      <c r="DO66" s="16" t="e">
        <f t="shared" si="46"/>
        <v>#N/A</v>
      </c>
      <c r="DP66" s="16">
        <f t="shared" si="18"/>
        <v>2406.5208468028432</v>
      </c>
      <c r="DQ66" s="16">
        <f t="shared" si="19"/>
        <v>28532.16784878583</v>
      </c>
      <c r="DR66" s="101"/>
      <c r="DS66" s="16">
        <f t="shared" si="147"/>
        <v>31045.994231700082</v>
      </c>
      <c r="DT66" s="16">
        <f t="shared" si="62"/>
        <v>30938.688695588673</v>
      </c>
      <c r="DV66" s="16">
        <f t="shared" si="47"/>
        <v>1827567</v>
      </c>
      <c r="DW66" s="16">
        <f t="shared" si="63"/>
        <v>1827567</v>
      </c>
      <c r="DX66" s="16">
        <f t="shared" si="64"/>
        <v>1817123.0783770029</v>
      </c>
      <c r="DY66" s="16">
        <f t="shared" si="65"/>
        <v>1817129.7310558644</v>
      </c>
      <c r="DZ66" s="16">
        <f t="shared" si="66"/>
        <v>1818073.8201878404</v>
      </c>
      <c r="EA66" s="16">
        <f t="shared" si="48"/>
        <v>10437.268944135634</v>
      </c>
    </row>
    <row r="67" spans="1:131" x14ac:dyDescent="0.2">
      <c r="A67" s="2">
        <v>38596</v>
      </c>
      <c r="B67" s="5">
        <f>Inputs!B67</f>
        <v>28465</v>
      </c>
      <c r="C67" s="5"/>
      <c r="D67" s="19">
        <f t="shared" si="20"/>
        <v>28465</v>
      </c>
      <c r="E67" s="20">
        <f>Inputs!E67</f>
        <v>0.99340655258797284</v>
      </c>
      <c r="F67" s="19">
        <f t="shared" si="21"/>
        <v>28653.928168527189</v>
      </c>
      <c r="G67" s="24">
        <f t="shared" ref="G67" si="212">G55</f>
        <v>1</v>
      </c>
      <c r="H67" s="24">
        <f t="shared" si="67"/>
        <v>0.9973677297977156</v>
      </c>
      <c r="I67" s="29">
        <f t="shared" si="0"/>
        <v>0.9973677297977156</v>
      </c>
      <c r="J67" s="19">
        <f t="shared" si="22"/>
        <v>28729.552112477842</v>
      </c>
      <c r="K67" s="19">
        <f t="shared" si="23"/>
        <v>28672.663348519458</v>
      </c>
      <c r="L67" s="40">
        <f>SalesTrend!$G$19</f>
        <v>0</v>
      </c>
      <c r="M67" s="40">
        <f>SalesTrend!$G$39</f>
        <v>0</v>
      </c>
      <c r="N67" s="16">
        <f t="shared" si="24"/>
        <v>28726.419866051408</v>
      </c>
      <c r="O67" s="16">
        <f t="shared" si="1"/>
        <v>28461.896596432158</v>
      </c>
      <c r="R67" s="16">
        <f t="shared" si="2"/>
        <v>28726.419866051408</v>
      </c>
      <c r="S67" s="16">
        <f t="shared" si="3"/>
        <v>28465</v>
      </c>
      <c r="T67" s="16">
        <f t="shared" si="25"/>
        <v>-3.1034035678421787</v>
      </c>
      <c r="AA67" s="56"/>
      <c r="AB67" s="51"/>
      <c r="AC67" s="51"/>
      <c r="AD67" s="51"/>
      <c r="AE67" s="52"/>
      <c r="AF67" s="51">
        <f t="shared" si="26"/>
        <v>0</v>
      </c>
      <c r="AG67" s="51"/>
      <c r="AH67" s="56">
        <f t="shared" si="4"/>
        <v>0</v>
      </c>
      <c r="AI67" s="56">
        <f t="shared" si="27"/>
        <v>0</v>
      </c>
      <c r="AJ67" s="56">
        <f t="shared" si="28"/>
        <v>0</v>
      </c>
      <c r="AK67" s="56">
        <f t="shared" si="29"/>
        <v>0</v>
      </c>
      <c r="AL67" s="56">
        <f t="shared" si="30"/>
        <v>0</v>
      </c>
      <c r="AM67" s="56">
        <f t="shared" si="5"/>
        <v>0</v>
      </c>
      <c r="AN67" s="51"/>
      <c r="AO67" s="51">
        <f t="shared" si="31"/>
        <v>0</v>
      </c>
      <c r="BB67" s="5">
        <f>Inputs!C67</f>
        <v>1826933</v>
      </c>
      <c r="BC67" s="19">
        <f t="shared" si="49"/>
        <v>29099</v>
      </c>
      <c r="BD67" s="82">
        <f t="shared" si="136"/>
        <v>0.17473754689477405</v>
      </c>
      <c r="BE67" s="23">
        <f>Inputs!F67</f>
        <v>0.99340655258797284</v>
      </c>
      <c r="BF67" s="19">
        <f t="shared" si="50"/>
        <v>29292.136159352631</v>
      </c>
      <c r="BG67" s="19">
        <f t="shared" si="51"/>
        <v>28653.928168527189</v>
      </c>
      <c r="BH67" s="82">
        <f t="shared" si="137"/>
        <v>0.1757975953275272</v>
      </c>
      <c r="BI67" s="29">
        <f t="shared" si="68"/>
        <v>1</v>
      </c>
      <c r="BJ67" s="29">
        <f t="shared" ref="BJ67" si="213">BJ55</f>
        <v>0.94971354705726874</v>
      </c>
      <c r="BK67" s="29">
        <f t="shared" si="68"/>
        <v>0.94944720894937618</v>
      </c>
      <c r="BL67" s="29">
        <f t="shared" si="34"/>
        <v>0.94944720894937618</v>
      </c>
      <c r="BM67" s="39">
        <f t="shared" si="131"/>
        <v>0.1851578409736529</v>
      </c>
      <c r="BN67" s="39">
        <f t="shared" si="35"/>
        <v>0.18451168509944874</v>
      </c>
      <c r="BO67" s="40">
        <f>AttrRateTrend!$G$19</f>
        <v>1.4999999999999999E-2</v>
      </c>
      <c r="BP67" s="40">
        <f>AttrRateTrend!$G$39</f>
        <v>0</v>
      </c>
      <c r="BQ67" s="39">
        <f t="shared" si="36"/>
        <v>0.18451037095086642</v>
      </c>
      <c r="BR67" s="39">
        <f t="shared" si="132"/>
        <v>0.17402779776823218</v>
      </c>
      <c r="BS67" s="39"/>
      <c r="BT67" s="39"/>
      <c r="BU67" s="39">
        <f t="shared" si="9"/>
        <v>0.18451037095086642</v>
      </c>
      <c r="BV67" s="39">
        <f t="shared" si="10"/>
        <v>0.17473754689477405</v>
      </c>
      <c r="BW67" s="39">
        <f t="shared" si="11"/>
        <v>-7.0974912654186983E-4</v>
      </c>
      <c r="BX67" s="39">
        <f t="shared" si="177"/>
        <v>0.17431290681804176</v>
      </c>
      <c r="CB67" s="19">
        <f t="shared" si="37"/>
        <v>29099</v>
      </c>
      <c r="CC67" s="23">
        <f>Inputs!F67</f>
        <v>0.99340655258797284</v>
      </c>
      <c r="CD67" s="19">
        <f t="shared" si="12"/>
        <v>29292.136159352631</v>
      </c>
      <c r="CE67" s="29">
        <f t="shared" ref="CE67" si="214">CE55</f>
        <v>0.94971354705726874</v>
      </c>
      <c r="CF67" s="29">
        <f t="shared" si="178"/>
        <v>0.95655921502921648</v>
      </c>
      <c r="CG67" s="29">
        <f t="shared" si="178"/>
        <v>0.95638120796616566</v>
      </c>
      <c r="CH67" s="29">
        <f t="shared" si="39"/>
        <v>0.95655921502921648</v>
      </c>
      <c r="CI67" s="19">
        <f t="shared" si="40"/>
        <v>30622.397128292734</v>
      </c>
      <c r="CJ67" s="19">
        <f t="shared" si="13"/>
        <v>30502.066978268384</v>
      </c>
      <c r="CK67" s="40">
        <f>AttrTrend!$G$19</f>
        <v>0.01</v>
      </c>
      <c r="CL67" s="40">
        <f>AttrTrend!$G$39</f>
        <v>0</v>
      </c>
      <c r="CM67" s="19">
        <f t="shared" si="41"/>
        <v>30479.093374390632</v>
      </c>
      <c r="CN67" s="19">
        <f t="shared" si="134"/>
        <v>28962.82529371143</v>
      </c>
      <c r="CO67" s="39"/>
      <c r="CP67" s="39"/>
      <c r="CQ67" s="19">
        <f t="shared" si="15"/>
        <v>30479.093374390632</v>
      </c>
      <c r="CR67" s="19">
        <f t="shared" si="42"/>
        <v>29099</v>
      </c>
      <c r="CS67" s="19">
        <f t="shared" si="16"/>
        <v>-136.17470628856972</v>
      </c>
      <c r="CT67" s="2"/>
      <c r="CU67" s="2"/>
      <c r="CV67" s="2"/>
      <c r="CW67" s="2"/>
      <c r="CX67" s="2"/>
      <c r="CY67" s="2"/>
      <c r="CZ67" s="2"/>
      <c r="DA67" s="2"/>
      <c r="DB67" s="16">
        <f t="shared" si="43"/>
        <v>28729.552112477842</v>
      </c>
      <c r="DC67" s="16" t="e">
        <f t="shared" si="140"/>
        <v>#N/A</v>
      </c>
      <c r="DD67" s="16">
        <f t="shared" si="141"/>
        <v>1892.8450158148917</v>
      </c>
      <c r="DE67" s="16">
        <f t="shared" si="52"/>
        <v>28729.552112477842</v>
      </c>
      <c r="DF67" s="16">
        <f t="shared" si="53"/>
        <v>28672.663348519458</v>
      </c>
      <c r="DG67" s="16" t="e">
        <f t="shared" si="145"/>
        <v>#N/A</v>
      </c>
      <c r="DH67" s="16">
        <f t="shared" si="146"/>
        <v>1829.4036297489256</v>
      </c>
      <c r="DI67" s="16">
        <f t="shared" si="56"/>
        <v>28672.663348519458</v>
      </c>
      <c r="DJ67" s="16">
        <f t="shared" si="57"/>
        <v>28726.419866051408</v>
      </c>
      <c r="DK67" s="16" t="e">
        <f t="shared" si="58"/>
        <v>#N/A</v>
      </c>
      <c r="DL67" s="16">
        <f t="shared" si="59"/>
        <v>1752.6735083392232</v>
      </c>
      <c r="DM67" s="16">
        <f t="shared" si="60"/>
        <v>28726.419866051408</v>
      </c>
      <c r="DN67" s="16">
        <f t="shared" si="17"/>
        <v>28672.663348519458</v>
      </c>
      <c r="DO67" s="16" t="e">
        <f t="shared" si="46"/>
        <v>#N/A</v>
      </c>
      <c r="DP67" s="16">
        <f t="shared" si="18"/>
        <v>2055.0266819527533</v>
      </c>
      <c r="DQ67" s="16">
        <f t="shared" si="19"/>
        <v>28672.663348519458</v>
      </c>
      <c r="DR67" s="101"/>
      <c r="DS67" s="16">
        <f t="shared" si="147"/>
        <v>30834.28896788217</v>
      </c>
      <c r="DT67" s="16">
        <f t="shared" si="62"/>
        <v>30727.690030472211</v>
      </c>
      <c r="DV67" s="16">
        <f t="shared" si="47"/>
        <v>1826933</v>
      </c>
      <c r="DW67" s="16">
        <f t="shared" si="63"/>
        <v>1826933</v>
      </c>
      <c r="DX67" s="16">
        <f t="shared" si="64"/>
        <v>1815230.2333611879</v>
      </c>
      <c r="DY67" s="16">
        <f t="shared" si="65"/>
        <v>1815300.3274261155</v>
      </c>
      <c r="DZ67" s="16">
        <f t="shared" si="66"/>
        <v>1816321.146679501</v>
      </c>
      <c r="EA67" s="16">
        <f t="shared" si="48"/>
        <v>11632.672573884483</v>
      </c>
    </row>
    <row r="68" spans="1:131" x14ac:dyDescent="0.2">
      <c r="A68" s="2">
        <v>38626</v>
      </c>
      <c r="B68" s="5">
        <f>Inputs!B68</f>
        <v>24006</v>
      </c>
      <c r="C68" s="5"/>
      <c r="D68" s="19">
        <f t="shared" si="20"/>
        <v>24006</v>
      </c>
      <c r="E68" s="20">
        <f>Inputs!E68</f>
        <v>1.0212149832176927</v>
      </c>
      <c r="F68" s="19">
        <f t="shared" si="21"/>
        <v>23507.29316990704</v>
      </c>
      <c r="G68" s="24">
        <f t="shared" ref="G68" si="215">G56</f>
        <v>0.82</v>
      </c>
      <c r="H68" s="24">
        <f t="shared" si="67"/>
        <v>0.81777018222750719</v>
      </c>
      <c r="I68" s="29">
        <f t="shared" si="0"/>
        <v>0.81777018222750719</v>
      </c>
      <c r="J68" s="19">
        <f t="shared" si="22"/>
        <v>28745.598312078357</v>
      </c>
      <c r="K68" s="19">
        <f t="shared" si="23"/>
        <v>27847.248294775291</v>
      </c>
      <c r="L68" s="40">
        <f>SalesTrend!$G$20</f>
        <v>0</v>
      </c>
      <c r="M68" s="40">
        <f>SalesTrend!$G$40</f>
        <v>0</v>
      </c>
      <c r="N68" s="16">
        <f t="shared" si="24"/>
        <v>28726.419866051408</v>
      </c>
      <c r="O68" s="16">
        <f t="shared" si="1"/>
        <v>23989.983712207879</v>
      </c>
      <c r="R68" s="16">
        <f t="shared" si="2"/>
        <v>28726.419866051408</v>
      </c>
      <c r="S68" s="16">
        <f t="shared" si="3"/>
        <v>24006</v>
      </c>
      <c r="T68" s="16">
        <f t="shared" si="25"/>
        <v>-16.016287792121148</v>
      </c>
      <c r="AA68" s="56"/>
      <c r="AB68" s="51"/>
      <c r="AC68" s="51"/>
      <c r="AD68" s="51"/>
      <c r="AE68" s="52"/>
      <c r="AF68" s="51">
        <f t="shared" si="26"/>
        <v>0</v>
      </c>
      <c r="AG68" s="51"/>
      <c r="AH68" s="56">
        <f t="shared" si="4"/>
        <v>0</v>
      </c>
      <c r="AI68" s="56">
        <f t="shared" si="27"/>
        <v>0</v>
      </c>
      <c r="AJ68" s="56">
        <f t="shared" si="28"/>
        <v>0</v>
      </c>
      <c r="AK68" s="56">
        <f t="shared" si="29"/>
        <v>0</v>
      </c>
      <c r="AL68" s="56">
        <f t="shared" si="30"/>
        <v>0</v>
      </c>
      <c r="AM68" s="56">
        <f t="shared" si="5"/>
        <v>0</v>
      </c>
      <c r="AN68" s="51"/>
      <c r="AO68" s="51">
        <f t="shared" si="31"/>
        <v>0</v>
      </c>
      <c r="BB68" s="5">
        <f>Inputs!C68</f>
        <v>1820393</v>
      </c>
      <c r="BC68" s="19">
        <f t="shared" si="49"/>
        <v>30546</v>
      </c>
      <c r="BD68" s="82">
        <f t="shared" si="136"/>
        <v>0.18597552777339471</v>
      </c>
      <c r="BE68" s="23">
        <f>Inputs!F68</f>
        <v>1.0212149832176927</v>
      </c>
      <c r="BF68" s="19">
        <f t="shared" si="50"/>
        <v>29911.42952461803</v>
      </c>
      <c r="BG68" s="19">
        <f t="shared" si="51"/>
        <v>23507.29316990704</v>
      </c>
      <c r="BH68" s="82">
        <f t="shared" si="137"/>
        <v>0.18238891930525603</v>
      </c>
      <c r="BI68" s="29">
        <f t="shared" si="68"/>
        <v>1</v>
      </c>
      <c r="BJ68" s="29">
        <f t="shared" ref="BJ68" si="216">BJ56</f>
        <v>0.98882875967055073</v>
      </c>
      <c r="BK68" s="29">
        <f t="shared" si="68"/>
        <v>0.98858593209411483</v>
      </c>
      <c r="BL68" s="29">
        <f t="shared" si="34"/>
        <v>0.98858593209411483</v>
      </c>
      <c r="BM68" s="39">
        <f t="shared" si="131"/>
        <v>0.18449475496672588</v>
      </c>
      <c r="BN68" s="39">
        <f t="shared" si="35"/>
        <v>0.18503465277381856</v>
      </c>
      <c r="BO68" s="40">
        <f>AttrRateTrend!$G$20</f>
        <v>1.4999999999999999E-2</v>
      </c>
      <c r="BP68" s="40">
        <f>AttrRateTrend!$G$40</f>
        <v>0</v>
      </c>
      <c r="BQ68" s="39">
        <f t="shared" si="36"/>
        <v>0.184741008914555</v>
      </c>
      <c r="BR68" s="39">
        <f t="shared" si="132"/>
        <v>0.18650690499911612</v>
      </c>
      <c r="BS68" s="39"/>
      <c r="BT68" s="39"/>
      <c r="BU68" s="39">
        <f t="shared" si="9"/>
        <v>0.184741008914555</v>
      </c>
      <c r="BV68" s="39">
        <f t="shared" si="10"/>
        <v>0.18597552777339471</v>
      </c>
      <c r="BW68" s="39">
        <f t="shared" si="11"/>
        <v>5.3137722572141333E-4</v>
      </c>
      <c r="BX68" s="39">
        <f t="shared" si="177"/>
        <v>0.17564311671332117</v>
      </c>
      <c r="CB68" s="19">
        <f t="shared" si="37"/>
        <v>30546</v>
      </c>
      <c r="CC68" s="23">
        <f>Inputs!F68</f>
        <v>1.0212149832176927</v>
      </c>
      <c r="CD68" s="19">
        <f t="shared" si="12"/>
        <v>29911.42952461803</v>
      </c>
      <c r="CE68" s="29">
        <f t="shared" ref="CE68" si="217">CE56</f>
        <v>0.98882875967055073</v>
      </c>
      <c r="CF68" s="29">
        <f t="shared" si="178"/>
        <v>0.97959194814704309</v>
      </c>
      <c r="CG68" s="29">
        <f t="shared" si="178"/>
        <v>0.97922550463391755</v>
      </c>
      <c r="CH68" s="29">
        <f t="shared" si="39"/>
        <v>0.97959194814704309</v>
      </c>
      <c r="CI68" s="19">
        <f t="shared" si="40"/>
        <v>30534.580833577995</v>
      </c>
      <c r="CJ68" s="19">
        <f t="shared" si="13"/>
        <v>30519.25513580782</v>
      </c>
      <c r="CK68" s="40">
        <f>AttrTrend!$G$20</f>
        <v>0.01</v>
      </c>
      <c r="CL68" s="40">
        <f>AttrTrend!$G$40</f>
        <v>0</v>
      </c>
      <c r="CM68" s="19">
        <f t="shared" si="41"/>
        <v>30504.492618869288</v>
      </c>
      <c r="CN68" s="19">
        <f t="shared" si="134"/>
        <v>30515.900533054592</v>
      </c>
      <c r="CO68" s="39"/>
      <c r="CP68" s="39"/>
      <c r="CQ68" s="19">
        <f t="shared" si="15"/>
        <v>30504.492618869288</v>
      </c>
      <c r="CR68" s="19">
        <f t="shared" si="42"/>
        <v>30546</v>
      </c>
      <c r="CS68" s="19">
        <f t="shared" si="16"/>
        <v>-30.099466945408494</v>
      </c>
      <c r="CT68" s="2"/>
      <c r="CU68" s="2"/>
      <c r="CV68" s="2"/>
      <c r="CW68" s="2"/>
      <c r="CX68" s="2"/>
      <c r="CY68" s="2"/>
      <c r="CZ68" s="2"/>
      <c r="DA68" s="2"/>
      <c r="DB68" s="16">
        <f t="shared" si="43"/>
        <v>28745.598312078357</v>
      </c>
      <c r="DC68" s="16" t="e">
        <f t="shared" si="140"/>
        <v>#N/A</v>
      </c>
      <c r="DD68" s="16">
        <f t="shared" si="141"/>
        <v>1788.9825214996381</v>
      </c>
      <c r="DE68" s="16">
        <f t="shared" si="52"/>
        <v>28745.598312078357</v>
      </c>
      <c r="DF68" s="16">
        <f t="shared" si="53"/>
        <v>27847.248294775291</v>
      </c>
      <c r="DG68" s="16" t="e">
        <f t="shared" si="145"/>
        <v>#N/A</v>
      </c>
      <c r="DH68" s="16">
        <f t="shared" si="146"/>
        <v>2672.0068410325293</v>
      </c>
      <c r="DI68" s="16">
        <f t="shared" si="56"/>
        <v>27847.248294775291</v>
      </c>
      <c r="DJ68" s="16">
        <f t="shared" si="57"/>
        <v>28726.419866051408</v>
      </c>
      <c r="DK68" s="16" t="e">
        <f t="shared" si="58"/>
        <v>#N/A</v>
      </c>
      <c r="DL68" s="16">
        <f t="shared" si="59"/>
        <v>1778.0727528178795</v>
      </c>
      <c r="DM68" s="16">
        <f t="shared" si="60"/>
        <v>28726.419866051408</v>
      </c>
      <c r="DN68" s="16">
        <f t="shared" si="17"/>
        <v>27847.248294775291</v>
      </c>
      <c r="DO68" s="16" t="e">
        <f t="shared" si="46"/>
        <v>#N/A</v>
      </c>
      <c r="DP68" s="16">
        <f t="shared" si="18"/>
        <v>2600.9462865319219</v>
      </c>
      <c r="DQ68" s="16">
        <f t="shared" si="19"/>
        <v>27847.248294775291</v>
      </c>
      <c r="DR68" s="101"/>
      <c r="DS68" s="16">
        <f t="shared" si="147"/>
        <v>30302.786891834392</v>
      </c>
      <c r="DT68" s="16">
        <f t="shared" si="62"/>
        <v>30448.194581307213</v>
      </c>
      <c r="DV68" s="16">
        <f t="shared" si="47"/>
        <v>1820393</v>
      </c>
      <c r="DW68" s="16">
        <f t="shared" si="63"/>
        <v>1820393</v>
      </c>
      <c r="DX68" s="16">
        <f t="shared" si="64"/>
        <v>1813441.2508396881</v>
      </c>
      <c r="DY68" s="16">
        <f t="shared" si="65"/>
        <v>1812628.320585083</v>
      </c>
      <c r="DZ68" s="16">
        <f t="shared" si="66"/>
        <v>1814543.0739266833</v>
      </c>
      <c r="EA68" s="16">
        <f t="shared" si="48"/>
        <v>7764.6794149170164</v>
      </c>
    </row>
    <row r="69" spans="1:131" x14ac:dyDescent="0.2">
      <c r="A69" s="2">
        <v>38657</v>
      </c>
      <c r="B69" s="5">
        <f>Inputs!B69</f>
        <v>22374</v>
      </c>
      <c r="C69" s="5"/>
      <c r="D69" s="19">
        <f t="shared" si="20"/>
        <v>22374</v>
      </c>
      <c r="E69" s="20">
        <f>Inputs!E69</f>
        <v>0.97931013738811246</v>
      </c>
      <c r="F69" s="19">
        <f t="shared" si="21"/>
        <v>22846.694980277643</v>
      </c>
      <c r="G69" s="24">
        <f t="shared" ref="G69" si="218">G57</f>
        <v>0.88</v>
      </c>
      <c r="H69" s="24">
        <f t="shared" si="67"/>
        <v>0.87647410234346035</v>
      </c>
      <c r="I69" s="29">
        <f t="shared" si="0"/>
        <v>0.87647410234346035</v>
      </c>
      <c r="J69" s="19">
        <f t="shared" si="22"/>
        <v>26066.594459769676</v>
      </c>
      <c r="K69" s="19">
        <f t="shared" si="23"/>
        <v>27048.822158461204</v>
      </c>
      <c r="L69" s="40">
        <f>SalesTrend!$G$21</f>
        <v>0</v>
      </c>
      <c r="M69" s="40">
        <f>SalesTrend!$G$41</f>
        <v>-8.5000000000000006E-2</v>
      </c>
      <c r="N69" s="16">
        <f t="shared" si="24"/>
        <v>26284.674177437038</v>
      </c>
      <c r="O69" s="16">
        <f t="shared" si="1"/>
        <v>22561.186539101611</v>
      </c>
      <c r="R69" s="16">
        <f t="shared" si="2"/>
        <v>26284.674177437038</v>
      </c>
      <c r="S69" s="16">
        <f t="shared" si="3"/>
        <v>22374</v>
      </c>
      <c r="T69" s="16">
        <f t="shared" si="25"/>
        <v>187.18653910161083</v>
      </c>
      <c r="AA69" s="56">
        <v>0.12</v>
      </c>
      <c r="AB69" s="51"/>
      <c r="AC69" s="51"/>
      <c r="AD69" s="51"/>
      <c r="AE69" s="52"/>
      <c r="AF69" s="51">
        <f t="shared" si="26"/>
        <v>1</v>
      </c>
      <c r="AG69" s="51"/>
      <c r="AH69" s="56">
        <f t="shared" si="4"/>
        <v>0.12</v>
      </c>
      <c r="AI69" s="56">
        <f t="shared" si="27"/>
        <v>0</v>
      </c>
      <c r="AJ69" s="56">
        <f t="shared" si="28"/>
        <v>0</v>
      </c>
      <c r="AK69" s="56">
        <f t="shared" si="29"/>
        <v>0</v>
      </c>
      <c r="AL69" s="56">
        <f t="shared" si="30"/>
        <v>-8.5000000000000006E-2</v>
      </c>
      <c r="AM69" s="56">
        <f t="shared" si="5"/>
        <v>0</v>
      </c>
      <c r="AN69" s="51"/>
      <c r="AO69" s="51">
        <f t="shared" si="31"/>
        <v>999999</v>
      </c>
      <c r="BB69" s="5">
        <f>Inputs!C69</f>
        <v>1812468</v>
      </c>
      <c r="BC69" s="19">
        <f t="shared" si="49"/>
        <v>30299</v>
      </c>
      <c r="BD69" s="82">
        <f t="shared" si="136"/>
        <v>0.18601305510946534</v>
      </c>
      <c r="BE69" s="23">
        <f>Inputs!F69</f>
        <v>0.97931013738811246</v>
      </c>
      <c r="BF69" s="19">
        <f t="shared" si="50"/>
        <v>30939.126271897399</v>
      </c>
      <c r="BG69" s="19">
        <f t="shared" si="51"/>
        <v>22846.694980277643</v>
      </c>
      <c r="BH69" s="82">
        <f t="shared" si="137"/>
        <v>0.18966774154315125</v>
      </c>
      <c r="BI69" s="29">
        <f t="shared" si="68"/>
        <v>1</v>
      </c>
      <c r="BJ69" s="29">
        <f t="shared" ref="BJ69" si="219">BJ57</f>
        <v>1.0243246402286739</v>
      </c>
      <c r="BK69" s="29">
        <f t="shared" si="68"/>
        <v>1.0227357680630584</v>
      </c>
      <c r="BL69" s="29">
        <f t="shared" si="34"/>
        <v>1.0227357680630584</v>
      </c>
      <c r="BM69" s="39">
        <f t="shared" si="131"/>
        <v>0.18545136238107687</v>
      </c>
      <c r="BN69" s="39">
        <f t="shared" si="35"/>
        <v>0.18589407156480239</v>
      </c>
      <c r="BO69" s="40">
        <f>AttrRateTrend!$G$21</f>
        <v>1.4999999999999999E-2</v>
      </c>
      <c r="BP69" s="40">
        <f>AttrRateTrend!$G$41</f>
        <v>0</v>
      </c>
      <c r="BQ69" s="39">
        <f t="shared" si="36"/>
        <v>0.18497193517569818</v>
      </c>
      <c r="BR69" s="39">
        <f t="shared" si="132"/>
        <v>0.18526335948312275</v>
      </c>
      <c r="BS69" s="39"/>
      <c r="BT69" s="39"/>
      <c r="BU69" s="39">
        <f t="shared" si="9"/>
        <v>0.18497193517569818</v>
      </c>
      <c r="BV69" s="39">
        <f t="shared" si="10"/>
        <v>0.18601305510946534</v>
      </c>
      <c r="BW69" s="39">
        <f t="shared" si="11"/>
        <v>-7.4969562634258358E-4</v>
      </c>
      <c r="BX69" s="39">
        <f t="shared" si="177"/>
        <v>0.17720868623567004</v>
      </c>
      <c r="CB69" s="19">
        <f t="shared" si="37"/>
        <v>30299</v>
      </c>
      <c r="CC69" s="23">
        <f>Inputs!F69</f>
        <v>0.97931013738811246</v>
      </c>
      <c r="CD69" s="19">
        <f t="shared" si="12"/>
        <v>30939.126271897399</v>
      </c>
      <c r="CE69" s="29">
        <f t="shared" ref="CE69" si="220">CE57</f>
        <v>1.0243246402286739</v>
      </c>
      <c r="CF69" s="29">
        <f t="shared" si="178"/>
        <v>1.0177080553360278</v>
      </c>
      <c r="CG69" s="29">
        <f t="shared" si="178"/>
        <v>1.0158685232408595</v>
      </c>
      <c r="CH69" s="29">
        <f t="shared" si="39"/>
        <v>1.0177080553360278</v>
      </c>
      <c r="CI69" s="19">
        <f t="shared" si="40"/>
        <v>30400.787445552731</v>
      </c>
      <c r="CJ69" s="19">
        <f t="shared" si="13"/>
        <v>30552.558603474954</v>
      </c>
      <c r="CK69" s="40">
        <f>AttrTrend!$G$21</f>
        <v>0.01</v>
      </c>
      <c r="CL69" s="40">
        <f>AttrTrend!$G$41</f>
        <v>0</v>
      </c>
      <c r="CM69" s="19">
        <f t="shared" si="41"/>
        <v>30529.91302938501</v>
      </c>
      <c r="CN69" s="19">
        <f t="shared" si="134"/>
        <v>30427.693247552921</v>
      </c>
      <c r="CO69" s="39"/>
      <c r="CP69" s="39"/>
      <c r="CQ69" s="19">
        <f t="shared" si="15"/>
        <v>30529.91302938501</v>
      </c>
      <c r="CR69" s="19">
        <f t="shared" si="42"/>
        <v>30299</v>
      </c>
      <c r="CS69" s="19">
        <f t="shared" si="16"/>
        <v>128.69324755292109</v>
      </c>
      <c r="CT69" s="2"/>
      <c r="CU69" s="2"/>
      <c r="CV69" s="2"/>
      <c r="CW69" s="2"/>
      <c r="CX69" s="2"/>
      <c r="CY69" s="2"/>
      <c r="CZ69" s="2"/>
      <c r="DA69" s="2"/>
      <c r="DB69" s="16">
        <f t="shared" si="43"/>
        <v>26066.594459769676</v>
      </c>
      <c r="DC69" s="16" t="e">
        <f t="shared" si="140"/>
        <v>#N/A</v>
      </c>
      <c r="DD69" s="16">
        <f t="shared" si="141"/>
        <v>4334.1929857830546</v>
      </c>
      <c r="DE69" s="16">
        <f t="shared" si="52"/>
        <v>26066.594459769676</v>
      </c>
      <c r="DF69" s="16">
        <f t="shared" si="53"/>
        <v>27048.822158461204</v>
      </c>
      <c r="DG69" s="16" t="e">
        <f t="shared" si="145"/>
        <v>#N/A</v>
      </c>
      <c r="DH69" s="16">
        <f t="shared" si="146"/>
        <v>3503.7364450137502</v>
      </c>
      <c r="DI69" s="16">
        <f t="shared" si="56"/>
        <v>27048.822158461204</v>
      </c>
      <c r="DJ69" s="16">
        <f t="shared" si="57"/>
        <v>26284.674177437038</v>
      </c>
      <c r="DK69" s="16" t="e">
        <f t="shared" si="58"/>
        <v>#N/A</v>
      </c>
      <c r="DL69" s="16">
        <f t="shared" si="59"/>
        <v>4245.2388519479719</v>
      </c>
      <c r="DM69" s="16">
        <f t="shared" si="60"/>
        <v>26284.674177437038</v>
      </c>
      <c r="DN69" s="16">
        <f t="shared" si="17"/>
        <v>27048.822158461204</v>
      </c>
      <c r="DO69" s="16" t="e">
        <f t="shared" si="46"/>
        <v>#N/A</v>
      </c>
      <c r="DP69" s="16">
        <f t="shared" si="18"/>
        <v>3353.613060648393</v>
      </c>
      <c r="DQ69" s="16">
        <f t="shared" si="19"/>
        <v>27048.822158461204</v>
      </c>
      <c r="DR69" s="101"/>
      <c r="DS69" s="16">
        <f t="shared" si="147"/>
        <v>30207.507884205083</v>
      </c>
      <c r="DT69" s="16">
        <f t="shared" si="62"/>
        <v>30402.435219109597</v>
      </c>
      <c r="DV69" s="16">
        <f t="shared" si="47"/>
        <v>1812468</v>
      </c>
      <c r="DW69" s="16">
        <f t="shared" si="63"/>
        <v>1812468</v>
      </c>
      <c r="DX69" s="16">
        <f t="shared" si="64"/>
        <v>1809107.0578539053</v>
      </c>
      <c r="DY69" s="16">
        <f t="shared" si="65"/>
        <v>1809124.5841400693</v>
      </c>
      <c r="DZ69" s="16">
        <f t="shared" si="66"/>
        <v>1810297.8350747353</v>
      </c>
      <c r="EA69" s="16">
        <f t="shared" si="48"/>
        <v>3343.4158599306829</v>
      </c>
    </row>
    <row r="70" spans="1:131" x14ac:dyDescent="0.2">
      <c r="A70" s="2">
        <v>38687</v>
      </c>
      <c r="B70" s="5">
        <f>Inputs!B70</f>
        <v>24945</v>
      </c>
      <c r="C70" s="5"/>
      <c r="D70" s="19">
        <f t="shared" si="20"/>
        <v>24945</v>
      </c>
      <c r="E70" s="20">
        <f>Inputs!E70</f>
        <v>0.96881769765801617</v>
      </c>
      <c r="F70" s="19">
        <f t="shared" si="21"/>
        <v>25747.878120208905</v>
      </c>
      <c r="G70" s="24">
        <f t="shared" ref="G70" si="221">G58</f>
        <v>0.98</v>
      </c>
      <c r="H70" s="24">
        <f t="shared" si="67"/>
        <v>0.97773260846575172</v>
      </c>
      <c r="I70" s="29">
        <f t="shared" si="0"/>
        <v>0.97773260846575172</v>
      </c>
      <c r="J70" s="19">
        <f t="shared" si="22"/>
        <v>26334.273703535589</v>
      </c>
      <c r="K70" s="19">
        <f t="shared" si="23"/>
        <v>26226.247077118591</v>
      </c>
      <c r="L70" s="40">
        <f>SalesTrend!$G$22</f>
        <v>0</v>
      </c>
      <c r="M70" s="40">
        <f>SalesTrend!$G$42</f>
        <v>0</v>
      </c>
      <c r="N70" s="16">
        <f t="shared" si="24"/>
        <v>26284.674177437038</v>
      </c>
      <c r="O70" s="16">
        <f t="shared" si="1"/>
        <v>24898.017114029532</v>
      </c>
      <c r="R70" s="16">
        <f t="shared" si="2"/>
        <v>26284.674177437038</v>
      </c>
      <c r="S70" s="16">
        <f t="shared" si="3"/>
        <v>24945</v>
      </c>
      <c r="T70" s="16">
        <f t="shared" si="25"/>
        <v>-46.982885970468487</v>
      </c>
      <c r="AA70" s="56"/>
      <c r="AB70" s="51"/>
      <c r="AC70" s="51"/>
      <c r="AD70" s="51"/>
      <c r="AE70" s="52"/>
      <c r="AF70" s="51">
        <f t="shared" si="26"/>
        <v>0</v>
      </c>
      <c r="AG70" s="51"/>
      <c r="AH70" s="56">
        <f t="shared" si="4"/>
        <v>0</v>
      </c>
      <c r="AI70" s="56">
        <f t="shared" si="27"/>
        <v>0</v>
      </c>
      <c r="AJ70" s="56">
        <f t="shared" si="28"/>
        <v>0</v>
      </c>
      <c r="AK70" s="56">
        <f t="shared" si="29"/>
        <v>0</v>
      </c>
      <c r="AL70" s="56">
        <f t="shared" si="30"/>
        <v>0</v>
      </c>
      <c r="AM70" s="56">
        <f t="shared" si="5"/>
        <v>0</v>
      </c>
      <c r="AN70" s="51"/>
      <c r="AO70" s="51">
        <f t="shared" si="31"/>
        <v>0</v>
      </c>
      <c r="BB70" s="5">
        <f>Inputs!C70</f>
        <v>1806549</v>
      </c>
      <c r="BC70" s="19">
        <f t="shared" si="49"/>
        <v>30864</v>
      </c>
      <c r="BD70" s="82">
        <f t="shared" si="136"/>
        <v>0.18875736568987503</v>
      </c>
      <c r="BE70" s="23">
        <f>Inputs!F70</f>
        <v>0.96881769765801617</v>
      </c>
      <c r="BF70" s="19">
        <f t="shared" si="50"/>
        <v>31857.386662743138</v>
      </c>
      <c r="BG70" s="19">
        <f t="shared" si="51"/>
        <v>25747.878120208905</v>
      </c>
      <c r="BH70" s="82">
        <f t="shared" si="137"/>
        <v>0.194355533159353</v>
      </c>
      <c r="BI70" s="29">
        <f t="shared" si="68"/>
        <v>1</v>
      </c>
      <c r="BJ70" s="29">
        <f t="shared" ref="BJ70" si="222">BJ58</f>
        <v>1.0370387596642554</v>
      </c>
      <c r="BK70" s="29">
        <f t="shared" si="68"/>
        <v>1.0352592597071386</v>
      </c>
      <c r="BL70" s="29">
        <f t="shared" si="34"/>
        <v>1.0352592597071386</v>
      </c>
      <c r="BM70" s="39">
        <f t="shared" si="131"/>
        <v>0.18773609734660443</v>
      </c>
      <c r="BN70" s="39">
        <f t="shared" si="35"/>
        <v>0.18725405336138135</v>
      </c>
      <c r="BO70" s="40">
        <f>AttrRateTrend!$G$22</f>
        <v>1.4999999999999999E-2</v>
      </c>
      <c r="BP70" s="40">
        <f>AttrRateTrend!$G$42</f>
        <v>0.02</v>
      </c>
      <c r="BQ70" s="39">
        <f t="shared" si="36"/>
        <v>0.18890721309656117</v>
      </c>
      <c r="BR70" s="39">
        <f t="shared" si="132"/>
        <v>0.18946968290082269</v>
      </c>
      <c r="BS70" s="39"/>
      <c r="BT70" s="39"/>
      <c r="BU70" s="39">
        <f t="shared" si="9"/>
        <v>0.18890721309656117</v>
      </c>
      <c r="BV70" s="39">
        <f t="shared" si="10"/>
        <v>0.18875736568987503</v>
      </c>
      <c r="BW70" s="39">
        <f t="shared" si="11"/>
        <v>7.1231721094766609E-4</v>
      </c>
      <c r="BX70" s="39">
        <f t="shared" si="177"/>
        <v>0.17859336706659307</v>
      </c>
      <c r="CB70" s="19">
        <f t="shared" si="37"/>
        <v>30864</v>
      </c>
      <c r="CC70" s="23">
        <f>Inputs!F70</f>
        <v>0.96881769765801617</v>
      </c>
      <c r="CD70" s="19">
        <f t="shared" si="12"/>
        <v>31857.386662743138</v>
      </c>
      <c r="CE70" s="29">
        <f t="shared" ref="CE70" si="223">CE58</f>
        <v>1.0370387596642554</v>
      </c>
      <c r="CF70" s="29">
        <f t="shared" si="178"/>
        <v>1.0369464152486854</v>
      </c>
      <c r="CG70" s="29">
        <f t="shared" si="178"/>
        <v>1.0391872227392958</v>
      </c>
      <c r="CH70" s="29">
        <f t="shared" si="39"/>
        <v>1.0369464152486854</v>
      </c>
      <c r="CI70" s="19">
        <f t="shared" si="40"/>
        <v>30722.307531294133</v>
      </c>
      <c r="CJ70" s="19">
        <f t="shared" si="13"/>
        <v>30681.390256444211</v>
      </c>
      <c r="CK70" s="40">
        <f>AttrTrend!$G$22</f>
        <v>0.01</v>
      </c>
      <c r="CL70" s="40">
        <f>AttrTrend!$G$42</f>
        <v>0.01</v>
      </c>
      <c r="CM70" s="19">
        <f t="shared" si="41"/>
        <v>30860.908169811923</v>
      </c>
      <c r="CN70" s="19">
        <f t="shared" si="134"/>
        <v>31003.23987001483</v>
      </c>
      <c r="CO70" s="39"/>
      <c r="CP70" s="39"/>
      <c r="CQ70" s="19">
        <f t="shared" si="15"/>
        <v>30860.908169811923</v>
      </c>
      <c r="CR70" s="19">
        <f t="shared" si="42"/>
        <v>30864</v>
      </c>
      <c r="CS70" s="19">
        <f t="shared" si="16"/>
        <v>139.23987001482965</v>
      </c>
      <c r="CT70" s="2"/>
      <c r="CU70" s="2"/>
      <c r="CV70" s="2"/>
      <c r="CW70" s="2"/>
      <c r="CX70" s="2"/>
      <c r="CY70" s="2"/>
      <c r="CZ70" s="2"/>
      <c r="DA70" s="2"/>
      <c r="DB70" s="16">
        <f t="shared" si="43"/>
        <v>26334.273703535589</v>
      </c>
      <c r="DC70" s="16" t="e">
        <f t="shared" si="140"/>
        <v>#N/A</v>
      </c>
      <c r="DD70" s="16">
        <f t="shared" si="141"/>
        <v>4388.0338277585433</v>
      </c>
      <c r="DE70" s="16">
        <f t="shared" si="52"/>
        <v>26334.273703535589</v>
      </c>
      <c r="DF70" s="16">
        <f t="shared" si="53"/>
        <v>26226.247077118591</v>
      </c>
      <c r="DG70" s="16" t="e">
        <f t="shared" si="145"/>
        <v>#N/A</v>
      </c>
      <c r="DH70" s="16">
        <f t="shared" si="146"/>
        <v>4455.1431793256197</v>
      </c>
      <c r="DI70" s="16">
        <f t="shared" si="56"/>
        <v>26226.247077118591</v>
      </c>
      <c r="DJ70" s="16">
        <f t="shared" si="57"/>
        <v>26284.674177437038</v>
      </c>
      <c r="DK70" s="16" t="e">
        <f t="shared" si="58"/>
        <v>#N/A</v>
      </c>
      <c r="DL70" s="16">
        <f t="shared" si="59"/>
        <v>4576.2339923748841</v>
      </c>
      <c r="DM70" s="16">
        <f t="shared" si="60"/>
        <v>26284.674177437038</v>
      </c>
      <c r="DN70" s="16">
        <f t="shared" si="17"/>
        <v>26226.247077118591</v>
      </c>
      <c r="DO70" s="16" t="e">
        <f t="shared" si="46"/>
        <v>#N/A</v>
      </c>
      <c r="DP70" s="16">
        <f t="shared" si="18"/>
        <v>4247.6228121666936</v>
      </c>
      <c r="DQ70" s="16">
        <f t="shared" si="19"/>
        <v>26226.247077118591</v>
      </c>
      <c r="DR70" s="101"/>
      <c r="DS70" s="16">
        <f t="shared" si="147"/>
        <v>30697.010881289312</v>
      </c>
      <c r="DT70" s="16">
        <f t="shared" si="62"/>
        <v>30473.869889285284</v>
      </c>
      <c r="DV70" s="16">
        <f t="shared" si="47"/>
        <v>1806549</v>
      </c>
      <c r="DW70" s="16">
        <f t="shared" si="63"/>
        <v>1806549</v>
      </c>
      <c r="DX70" s="16">
        <f t="shared" si="64"/>
        <v>1804719.0240261466</v>
      </c>
      <c r="DY70" s="16">
        <f t="shared" si="65"/>
        <v>1804669.4409607437</v>
      </c>
      <c r="DZ70" s="16">
        <f t="shared" si="66"/>
        <v>1805721.6010823606</v>
      </c>
      <c r="EA70" s="16">
        <f t="shared" si="48"/>
        <v>1879.5590392563026</v>
      </c>
    </row>
    <row r="71" spans="1:131" x14ac:dyDescent="0.2">
      <c r="A71" s="2">
        <v>38718</v>
      </c>
      <c r="B71" s="5">
        <f>Inputs!B71</f>
        <v>22569</v>
      </c>
      <c r="C71" s="5"/>
      <c r="D71" s="19">
        <f t="shared" si="20"/>
        <v>22569</v>
      </c>
      <c r="E71" s="20">
        <f>Inputs!E71</f>
        <v>1.0197503581128902</v>
      </c>
      <c r="F71" s="19">
        <f t="shared" si="21"/>
        <v>22131.887300108727</v>
      </c>
      <c r="G71" s="24">
        <f t="shared" ref="G71" si="224">G59</f>
        <v>0.84</v>
      </c>
      <c r="H71" s="24">
        <f t="shared" si="67"/>
        <v>0.84222521521414129</v>
      </c>
      <c r="I71" s="29">
        <f t="shared" si="0"/>
        <v>0.84222521521414129</v>
      </c>
      <c r="J71" s="19">
        <f t="shared" si="22"/>
        <v>26277.873068050507</v>
      </c>
      <c r="K71" s="19">
        <f t="shared" si="23"/>
        <v>26276.86588586845</v>
      </c>
      <c r="L71" s="40">
        <f>SalesTrend!$H$11</f>
        <v>0</v>
      </c>
      <c r="M71" s="40">
        <f>SalesTrend!$H$31</f>
        <v>0</v>
      </c>
      <c r="N71" s="16">
        <f t="shared" si="24"/>
        <v>26284.674177437038</v>
      </c>
      <c r="O71" s="16">
        <f t="shared" si="1"/>
        <v>22574.841197167942</v>
      </c>
      <c r="R71" s="16">
        <f t="shared" si="2"/>
        <v>26284.674177437038</v>
      </c>
      <c r="S71" s="16">
        <f t="shared" si="3"/>
        <v>22569</v>
      </c>
      <c r="T71" s="16">
        <f t="shared" si="25"/>
        <v>5.8411971679415728</v>
      </c>
      <c r="AA71" s="56"/>
      <c r="AB71" s="51"/>
      <c r="AC71" s="51"/>
      <c r="AD71" s="51"/>
      <c r="AE71" s="52"/>
      <c r="AF71" s="51">
        <f t="shared" si="26"/>
        <v>0</v>
      </c>
      <c r="AG71" s="51"/>
      <c r="AH71" s="56">
        <f t="shared" si="4"/>
        <v>0</v>
      </c>
      <c r="AI71" s="56">
        <f t="shared" si="27"/>
        <v>0</v>
      </c>
      <c r="AJ71" s="56">
        <f t="shared" si="28"/>
        <v>0</v>
      </c>
      <c r="AK71" s="56">
        <f t="shared" si="29"/>
        <v>0</v>
      </c>
      <c r="AL71" s="56">
        <f t="shared" si="30"/>
        <v>0</v>
      </c>
      <c r="AM71" s="56">
        <f t="shared" si="5"/>
        <v>0</v>
      </c>
      <c r="AN71" s="51"/>
      <c r="AO71" s="51">
        <f t="shared" si="31"/>
        <v>0</v>
      </c>
      <c r="BB71" s="5">
        <f>Inputs!C71</f>
        <v>1796004</v>
      </c>
      <c r="BC71" s="19">
        <f t="shared" si="49"/>
        <v>33114</v>
      </c>
      <c r="BD71" s="82">
        <f t="shared" si="136"/>
        <v>0.20462181823237621</v>
      </c>
      <c r="BE71" s="23">
        <f>Inputs!F71</f>
        <v>1.0197503581128902</v>
      </c>
      <c r="BF71" s="19">
        <f t="shared" si="50"/>
        <v>32472.653465186777</v>
      </c>
      <c r="BG71" s="19">
        <f t="shared" si="51"/>
        <v>22131.887300108727</v>
      </c>
      <c r="BH71" s="82">
        <f t="shared" si="137"/>
        <v>0.20093009813696644</v>
      </c>
      <c r="BI71" s="29">
        <f t="shared" si="68"/>
        <v>1</v>
      </c>
      <c r="BJ71" s="29">
        <f t="shared" ref="BJ71" si="225">BJ59</f>
        <v>1.0640378926785252</v>
      </c>
      <c r="BK71" s="29">
        <f t="shared" si="68"/>
        <v>1.0655199120409484</v>
      </c>
      <c r="BL71" s="29">
        <f t="shared" si="34"/>
        <v>1.0655199120409484</v>
      </c>
      <c r="BM71" s="39">
        <f t="shared" si="131"/>
        <v>0.18857470035646279</v>
      </c>
      <c r="BN71" s="39">
        <f t="shared" si="35"/>
        <v>0.1884764208801675</v>
      </c>
      <c r="BO71" s="40">
        <f>AttrRateTrend!$H$11</f>
        <v>0</v>
      </c>
      <c r="BP71" s="40">
        <f>AttrRateTrend!$H$31</f>
        <v>0</v>
      </c>
      <c r="BQ71" s="39">
        <f t="shared" si="36"/>
        <v>0.18890721309656117</v>
      </c>
      <c r="BR71" s="39">
        <f t="shared" si="132"/>
        <v>0.20525983600746606</v>
      </c>
      <c r="BS71" s="39"/>
      <c r="BT71" s="39"/>
      <c r="BU71" s="39">
        <f t="shared" si="9"/>
        <v>0.18890721309656117</v>
      </c>
      <c r="BV71" s="39">
        <f t="shared" si="10"/>
        <v>0.20462181823237621</v>
      </c>
      <c r="BW71" s="39">
        <f t="shared" si="11"/>
        <v>6.3801777508984414E-4</v>
      </c>
      <c r="BX71" s="39">
        <f t="shared" si="177"/>
        <v>0.18045712531280056</v>
      </c>
      <c r="CB71" s="19">
        <f t="shared" si="37"/>
        <v>33114</v>
      </c>
      <c r="CC71" s="23">
        <f>Inputs!F71</f>
        <v>1.0197503581128902</v>
      </c>
      <c r="CD71" s="19">
        <f t="shared" si="12"/>
        <v>32472.653465186777</v>
      </c>
      <c r="CE71" s="29">
        <f t="shared" ref="CE71:CG86" si="226">CE59</f>
        <v>1.0640378926785252</v>
      </c>
      <c r="CF71" s="29">
        <f t="shared" si="226"/>
        <v>1.050178644595479</v>
      </c>
      <c r="CG71" s="29">
        <f t="shared" si="226"/>
        <v>1.0513886503907897</v>
      </c>
      <c r="CH71" s="29">
        <f t="shared" si="39"/>
        <v>1.050178644595479</v>
      </c>
      <c r="CI71" s="19">
        <f t="shared" si="40"/>
        <v>30921.075792485764</v>
      </c>
      <c r="CJ71" s="19">
        <f t="shared" si="13"/>
        <v>30885.443943686856</v>
      </c>
      <c r="CK71" s="40">
        <f>AttrTrend!$H$11</f>
        <v>0</v>
      </c>
      <c r="CL71" s="40">
        <f>AttrTrend!$H$31</f>
        <v>0</v>
      </c>
      <c r="CM71" s="19">
        <f t="shared" si="41"/>
        <v>30860.908169811923</v>
      </c>
      <c r="CN71" s="19">
        <f t="shared" si="134"/>
        <v>33049.565286583405</v>
      </c>
      <c r="CO71" s="39"/>
      <c r="CP71" s="39"/>
      <c r="CQ71" s="19">
        <f t="shared" si="15"/>
        <v>30860.908169811923</v>
      </c>
      <c r="CR71" s="19">
        <f t="shared" si="42"/>
        <v>33114</v>
      </c>
      <c r="CS71" s="19">
        <f t="shared" si="16"/>
        <v>-64.434713416594604</v>
      </c>
      <c r="CT71" s="2"/>
      <c r="CU71" s="2"/>
      <c r="CV71" s="2"/>
      <c r="CW71" s="2"/>
      <c r="CX71" s="2"/>
      <c r="CY71" s="2"/>
      <c r="CZ71" s="2"/>
      <c r="DA71" s="2"/>
      <c r="DB71" s="16">
        <f t="shared" si="43"/>
        <v>26277.873068050507</v>
      </c>
      <c r="DC71" s="16" t="e">
        <f t="shared" si="140"/>
        <v>#N/A</v>
      </c>
      <c r="DD71" s="16">
        <f t="shared" si="141"/>
        <v>4643.2027244352576</v>
      </c>
      <c r="DE71" s="16">
        <f t="shared" si="52"/>
        <v>26277.873068050507</v>
      </c>
      <c r="DF71" s="16">
        <f t="shared" si="53"/>
        <v>26276.86588586845</v>
      </c>
      <c r="DG71" s="16" t="e">
        <f t="shared" si="145"/>
        <v>#N/A</v>
      </c>
      <c r="DH71" s="16">
        <f t="shared" si="146"/>
        <v>4608.5780578184058</v>
      </c>
      <c r="DI71" s="16">
        <f t="shared" si="56"/>
        <v>26276.86588586845</v>
      </c>
      <c r="DJ71" s="16">
        <f t="shared" si="57"/>
        <v>26284.674177437038</v>
      </c>
      <c r="DK71" s="16" t="e">
        <f t="shared" si="58"/>
        <v>#N/A</v>
      </c>
      <c r="DL71" s="16">
        <f t="shared" si="59"/>
        <v>4576.2339923748841</v>
      </c>
      <c r="DM71" s="16">
        <f t="shared" si="60"/>
        <v>26284.674177437038</v>
      </c>
      <c r="DN71" s="16">
        <f t="shared" si="17"/>
        <v>26276.86588586845</v>
      </c>
      <c r="DO71" s="16" t="e">
        <f t="shared" si="46"/>
        <v>#N/A</v>
      </c>
      <c r="DP71" s="16">
        <f t="shared" si="18"/>
        <v>4237.3513703773497</v>
      </c>
      <c r="DQ71" s="16">
        <f t="shared" si="19"/>
        <v>26276.86588586845</v>
      </c>
      <c r="DR71" s="101"/>
      <c r="DS71" s="16">
        <f t="shared" si="147"/>
        <v>30517.090902361462</v>
      </c>
      <c r="DT71" s="16">
        <f t="shared" si="62"/>
        <v>30514.2172562458</v>
      </c>
      <c r="DV71" s="16">
        <f t="shared" si="47"/>
        <v>1796004</v>
      </c>
      <c r="DW71" s="16">
        <f t="shared" si="63"/>
        <v>1796004</v>
      </c>
      <c r="DX71" s="16">
        <f t="shared" si="64"/>
        <v>1800075.8213017113</v>
      </c>
      <c r="DY71" s="16">
        <f t="shared" si="65"/>
        <v>1800060.8629029253</v>
      </c>
      <c r="DZ71" s="16">
        <f t="shared" si="66"/>
        <v>1801145.3670899859</v>
      </c>
      <c r="EA71" s="16">
        <f t="shared" si="48"/>
        <v>-4056.8629029253498</v>
      </c>
    </row>
    <row r="72" spans="1:131" x14ac:dyDescent="0.2">
      <c r="A72" s="2">
        <v>38749</v>
      </c>
      <c r="B72" s="5">
        <f>Inputs!B72</f>
        <v>21402</v>
      </c>
      <c r="C72" s="5"/>
      <c r="D72" s="19">
        <f t="shared" si="20"/>
        <v>21402</v>
      </c>
      <c r="E72" s="20">
        <f>Inputs!E72</f>
        <v>0.92306771307474511</v>
      </c>
      <c r="F72" s="19">
        <f t="shared" si="21"/>
        <v>23185.731335689106</v>
      </c>
      <c r="G72" s="24">
        <f t="shared" ref="G72" si="227">G60</f>
        <v>0.88</v>
      </c>
      <c r="H72" s="24">
        <f t="shared" si="67"/>
        <v>0.88432880479802423</v>
      </c>
      <c r="I72" s="29">
        <f t="shared" si="0"/>
        <v>0.88432880479802423</v>
      </c>
      <c r="J72" s="19">
        <f t="shared" si="22"/>
        <v>26218.450886019255</v>
      </c>
      <c r="K72" s="19">
        <f t="shared" si="23"/>
        <v>26218.705927179206</v>
      </c>
      <c r="L72" s="40">
        <f>SalesTrend!$H$12</f>
        <v>0</v>
      </c>
      <c r="M72" s="40">
        <f>SalesTrend!$H$32</f>
        <v>0</v>
      </c>
      <c r="N72" s="16">
        <f t="shared" si="24"/>
        <v>26284.674177437038</v>
      </c>
      <c r="O72" s="16">
        <f t="shared" si="1"/>
        <v>21456.057766001697</v>
      </c>
      <c r="R72" s="16">
        <f t="shared" si="2"/>
        <v>26284.674177437038</v>
      </c>
      <c r="S72" s="16">
        <f t="shared" si="3"/>
        <v>21402</v>
      </c>
      <c r="T72" s="16">
        <f t="shared" si="25"/>
        <v>54.057766001697019</v>
      </c>
      <c r="AA72" s="56"/>
      <c r="AB72" s="51"/>
      <c r="AC72" s="51"/>
      <c r="AD72" s="51"/>
      <c r="AE72" s="52"/>
      <c r="AF72" s="51">
        <f t="shared" si="26"/>
        <v>0</v>
      </c>
      <c r="AG72" s="51"/>
      <c r="AH72" s="56">
        <f t="shared" si="4"/>
        <v>0</v>
      </c>
      <c r="AI72" s="56">
        <f t="shared" si="27"/>
        <v>0</v>
      </c>
      <c r="AJ72" s="56">
        <f t="shared" si="28"/>
        <v>0</v>
      </c>
      <c r="AK72" s="56">
        <f t="shared" si="29"/>
        <v>0</v>
      </c>
      <c r="AL72" s="56">
        <f t="shared" si="30"/>
        <v>0</v>
      </c>
      <c r="AM72" s="56">
        <f t="shared" si="5"/>
        <v>0</v>
      </c>
      <c r="AN72" s="51"/>
      <c r="AO72" s="51">
        <f t="shared" si="31"/>
        <v>0</v>
      </c>
      <c r="BB72" s="5">
        <f>Inputs!C72</f>
        <v>1787460</v>
      </c>
      <c r="BC72" s="19">
        <f t="shared" si="49"/>
        <v>29946</v>
      </c>
      <c r="BD72" s="82">
        <f t="shared" si="136"/>
        <v>0.18673301406764442</v>
      </c>
      <c r="BE72" s="23">
        <f>Inputs!F72</f>
        <v>0.92306771307474511</v>
      </c>
      <c r="BF72" s="19">
        <f t="shared" si="50"/>
        <v>32441.823688372395</v>
      </c>
      <c r="BG72" s="19">
        <f t="shared" si="51"/>
        <v>23185.731335689106</v>
      </c>
      <c r="BH72" s="82">
        <f t="shared" si="137"/>
        <v>0.20117729575190477</v>
      </c>
      <c r="BI72" s="29">
        <f t="shared" si="68"/>
        <v>1</v>
      </c>
      <c r="BJ72" s="29">
        <f t="shared" ref="BJ72" si="228">BJ60</f>
        <v>1.0614460265295658</v>
      </c>
      <c r="BK72" s="29">
        <f t="shared" si="68"/>
        <v>1.0637633708504286</v>
      </c>
      <c r="BL72" s="29">
        <f t="shared" si="34"/>
        <v>1.0637633708504286</v>
      </c>
      <c r="BM72" s="39">
        <f t="shared" si="131"/>
        <v>0.18911846493743531</v>
      </c>
      <c r="BN72" s="39">
        <f t="shared" si="35"/>
        <v>0.18899858336460884</v>
      </c>
      <c r="BO72" s="40">
        <f>AttrRateTrend!$H$12</f>
        <v>0</v>
      </c>
      <c r="BP72" s="40">
        <f>AttrRateTrend!$H$32</f>
        <v>0</v>
      </c>
      <c r="BQ72" s="39">
        <f t="shared" si="36"/>
        <v>0.18890721309656117</v>
      </c>
      <c r="BR72" s="39">
        <f t="shared" si="132"/>
        <v>0.18549283271702685</v>
      </c>
      <c r="BS72" s="39"/>
      <c r="BT72" s="39"/>
      <c r="BU72" s="39">
        <f t="shared" si="9"/>
        <v>0.18890721309656117</v>
      </c>
      <c r="BV72" s="39">
        <f t="shared" si="10"/>
        <v>0.18673301406764442</v>
      </c>
      <c r="BW72" s="39">
        <f t="shared" si="11"/>
        <v>-1.2401813506175696E-3</v>
      </c>
      <c r="BX72" s="39">
        <f t="shared" si="177"/>
        <v>0.18231259851131815</v>
      </c>
      <c r="CB72" s="19">
        <f t="shared" si="37"/>
        <v>29946</v>
      </c>
      <c r="CC72" s="23">
        <f>Inputs!F72</f>
        <v>0.92306771307474511</v>
      </c>
      <c r="CD72" s="19">
        <f t="shared" si="12"/>
        <v>32441.823688372395</v>
      </c>
      <c r="CE72" s="29">
        <f t="shared" ref="CE72" si="229">CE60</f>
        <v>1.0614460265295658</v>
      </c>
      <c r="CF72" s="29">
        <f t="shared" si="226"/>
        <v>1.0460735031613095</v>
      </c>
      <c r="CG72" s="29">
        <f t="shared" si="226"/>
        <v>1.0476496316129991</v>
      </c>
      <c r="CH72" s="29">
        <f t="shared" si="39"/>
        <v>1.0460735031613095</v>
      </c>
      <c r="CI72" s="19">
        <f t="shared" si="40"/>
        <v>31012.948507280667</v>
      </c>
      <c r="CJ72" s="19">
        <f t="shared" si="13"/>
        <v>30920.621480497837</v>
      </c>
      <c r="CK72" s="40">
        <f>AttrTrend!$H$12</f>
        <v>0</v>
      </c>
      <c r="CL72" s="40">
        <f>AttrTrend!$H$32</f>
        <v>0</v>
      </c>
      <c r="CM72" s="19">
        <f t="shared" si="41"/>
        <v>30860.908169811923</v>
      </c>
      <c r="CN72" s="19">
        <f t="shared" si="134"/>
        <v>29799.190355481027</v>
      </c>
      <c r="CO72" s="39"/>
      <c r="CP72" s="39"/>
      <c r="CQ72" s="19">
        <f t="shared" si="15"/>
        <v>30860.908169811923</v>
      </c>
      <c r="CR72" s="19">
        <f t="shared" si="42"/>
        <v>29946</v>
      </c>
      <c r="CS72" s="19">
        <f t="shared" si="16"/>
        <v>-146.80964451897307</v>
      </c>
      <c r="CT72" s="2"/>
      <c r="CU72" s="2"/>
      <c r="CV72" s="2"/>
      <c r="CW72" s="2"/>
      <c r="CX72" s="2"/>
      <c r="CY72" s="2"/>
      <c r="CZ72" s="2"/>
      <c r="DA72" s="2"/>
      <c r="DB72" s="16">
        <f t="shared" si="43"/>
        <v>26218.450886019255</v>
      </c>
      <c r="DC72" s="16" t="e">
        <f t="shared" si="140"/>
        <v>#N/A</v>
      </c>
      <c r="DD72" s="16">
        <f t="shared" si="141"/>
        <v>4794.4976212614129</v>
      </c>
      <c r="DE72" s="16">
        <f t="shared" si="52"/>
        <v>26218.450886019255</v>
      </c>
      <c r="DF72" s="16">
        <f t="shared" si="53"/>
        <v>26218.705927179206</v>
      </c>
      <c r="DG72" s="16" t="e">
        <f t="shared" si="145"/>
        <v>#N/A</v>
      </c>
      <c r="DH72" s="16">
        <f t="shared" si="146"/>
        <v>4701.9155533186313</v>
      </c>
      <c r="DI72" s="16">
        <f t="shared" si="56"/>
        <v>26218.705927179206</v>
      </c>
      <c r="DJ72" s="16">
        <f t="shared" si="57"/>
        <v>26284.674177437038</v>
      </c>
      <c r="DK72" s="16" t="e">
        <f t="shared" si="58"/>
        <v>#N/A</v>
      </c>
      <c r="DL72" s="16">
        <f t="shared" si="59"/>
        <v>4576.2339923748841</v>
      </c>
      <c r="DM72" s="16">
        <f t="shared" si="60"/>
        <v>26284.674177437038</v>
      </c>
      <c r="DN72" s="16">
        <f t="shared" si="17"/>
        <v>26218.705927179206</v>
      </c>
      <c r="DO72" s="16" t="e">
        <f t="shared" si="46"/>
        <v>#N/A</v>
      </c>
      <c r="DP72" s="16">
        <f t="shared" si="18"/>
        <v>4280.4027780433607</v>
      </c>
      <c r="DQ72" s="16">
        <f t="shared" si="19"/>
        <v>26218.705927179206</v>
      </c>
      <c r="DR72" s="101"/>
      <c r="DS72" s="16">
        <f t="shared" si="147"/>
        <v>30328.549985086629</v>
      </c>
      <c r="DT72" s="16">
        <f t="shared" si="62"/>
        <v>30499.108705222567</v>
      </c>
      <c r="DV72" s="16">
        <f t="shared" si="47"/>
        <v>1787460</v>
      </c>
      <c r="DW72" s="16">
        <f t="shared" si="63"/>
        <v>1787460</v>
      </c>
      <c r="DX72" s="16">
        <f t="shared" si="64"/>
        <v>1795281.32368045</v>
      </c>
      <c r="DY72" s="16">
        <f t="shared" si="65"/>
        <v>1795358.9473496068</v>
      </c>
      <c r="DZ72" s="16">
        <f t="shared" si="66"/>
        <v>1796569.1330976111</v>
      </c>
      <c r="EA72" s="16">
        <f t="shared" si="48"/>
        <v>-7898.9473496067803</v>
      </c>
    </row>
    <row r="73" spans="1:131" x14ac:dyDescent="0.2">
      <c r="A73" s="2">
        <v>38777</v>
      </c>
      <c r="B73" s="5">
        <f>Inputs!B73</f>
        <v>25928</v>
      </c>
      <c r="C73" s="5"/>
      <c r="D73" s="19">
        <f t="shared" si="20"/>
        <v>25928</v>
      </c>
      <c r="E73" s="20">
        <f>Inputs!E73</f>
        <v>1.0514156504446528</v>
      </c>
      <c r="F73" s="19">
        <f t="shared" si="21"/>
        <v>24660.085655977087</v>
      </c>
      <c r="G73" s="24">
        <f t="shared" ref="G73" si="230">G61</f>
        <v>0.94</v>
      </c>
      <c r="H73" s="24">
        <f t="shared" si="67"/>
        <v>0.94267125416271147</v>
      </c>
      <c r="I73" s="29">
        <f t="shared" si="0"/>
        <v>0.94267125416271147</v>
      </c>
      <c r="J73" s="19">
        <f t="shared" si="22"/>
        <v>26159.79382746786</v>
      </c>
      <c r="K73" s="19">
        <f t="shared" si="23"/>
        <v>26221.26200491178</v>
      </c>
      <c r="L73" s="40">
        <f>SalesTrend!$H$13</f>
        <v>0</v>
      </c>
      <c r="M73" s="40">
        <f>SalesTrend!$H$33</f>
        <v>0</v>
      </c>
      <c r="N73" s="16">
        <f t="shared" si="24"/>
        <v>26284.674177437038</v>
      </c>
      <c r="O73" s="16">
        <f t="shared" si="1"/>
        <v>26051.773823882399</v>
      </c>
      <c r="R73" s="16">
        <f t="shared" si="2"/>
        <v>26284.674177437038</v>
      </c>
      <c r="S73" s="16">
        <f t="shared" si="3"/>
        <v>25928</v>
      </c>
      <c r="T73" s="16">
        <f t="shared" si="25"/>
        <v>123.77382388239857</v>
      </c>
      <c r="AA73" s="56"/>
      <c r="AB73" s="51"/>
      <c r="AC73" s="51"/>
      <c r="AD73" s="51"/>
      <c r="AE73" s="52"/>
      <c r="AF73" s="51">
        <f t="shared" si="26"/>
        <v>0</v>
      </c>
      <c r="AG73" s="51"/>
      <c r="AH73" s="56">
        <f t="shared" si="4"/>
        <v>0</v>
      </c>
      <c r="AI73" s="56">
        <f t="shared" si="27"/>
        <v>0</v>
      </c>
      <c r="AJ73" s="56">
        <f t="shared" si="28"/>
        <v>0</v>
      </c>
      <c r="AK73" s="56">
        <f t="shared" si="29"/>
        <v>0</v>
      </c>
      <c r="AL73" s="56">
        <f t="shared" si="30"/>
        <v>0</v>
      </c>
      <c r="AM73" s="56">
        <f t="shared" si="5"/>
        <v>0</v>
      </c>
      <c r="AN73" s="51"/>
      <c r="AO73" s="51">
        <f t="shared" si="31"/>
        <v>0</v>
      </c>
      <c r="BB73" s="5">
        <f>Inputs!C73</f>
        <v>1779319</v>
      </c>
      <c r="BC73" s="19">
        <f t="shared" si="49"/>
        <v>34069</v>
      </c>
      <c r="BD73" s="82">
        <f t="shared" si="136"/>
        <v>0.2104076729722886</v>
      </c>
      <c r="BE73" s="23">
        <f>Inputs!F73</f>
        <v>1.0514156504446528</v>
      </c>
      <c r="BF73" s="19">
        <f t="shared" si="50"/>
        <v>32402.979721285225</v>
      </c>
      <c r="BG73" s="19">
        <f t="shared" si="51"/>
        <v>24660.085655977087</v>
      </c>
      <c r="BH73" s="82">
        <f t="shared" si="137"/>
        <v>0.20090505079161738</v>
      </c>
      <c r="BI73" s="29">
        <f t="shared" si="68"/>
        <v>1</v>
      </c>
      <c r="BJ73" s="29">
        <f t="shared" ref="BJ73" si="231">BJ61</f>
        <v>1.0610964637018976</v>
      </c>
      <c r="BK73" s="29">
        <f t="shared" si="68"/>
        <v>1.061290584087647</v>
      </c>
      <c r="BL73" s="29">
        <f t="shared" si="34"/>
        <v>1.061290584087647</v>
      </c>
      <c r="BM73" s="39">
        <f t="shared" si="131"/>
        <v>0.18930258479992845</v>
      </c>
      <c r="BN73" s="39">
        <f t="shared" si="35"/>
        <v>0.18926198101423983</v>
      </c>
      <c r="BO73" s="40">
        <f>AttrRateTrend!$H$13</f>
        <v>0</v>
      </c>
      <c r="BP73" s="40">
        <f>AttrRateTrend!$H$33</f>
        <v>0</v>
      </c>
      <c r="BQ73" s="39">
        <f t="shared" si="36"/>
        <v>0.18890721309656117</v>
      </c>
      <c r="BR73" s="39">
        <f t="shared" si="132"/>
        <v>0.21079353616342034</v>
      </c>
      <c r="BS73" s="39"/>
      <c r="BT73" s="39"/>
      <c r="BU73" s="39">
        <f t="shared" si="9"/>
        <v>0.18890721309656117</v>
      </c>
      <c r="BV73" s="39">
        <f t="shared" si="10"/>
        <v>0.2104076729722886</v>
      </c>
      <c r="BW73" s="39">
        <f t="shared" si="11"/>
        <v>3.8586319113173562E-4</v>
      </c>
      <c r="BX73" s="39">
        <f t="shared" si="177"/>
        <v>0.18399430332413155</v>
      </c>
      <c r="CB73" s="19">
        <f t="shared" si="37"/>
        <v>34069</v>
      </c>
      <c r="CC73" s="23">
        <f>Inputs!F73</f>
        <v>1.0514156504446528</v>
      </c>
      <c r="CD73" s="19">
        <f t="shared" si="12"/>
        <v>32402.979721285225</v>
      </c>
      <c r="CE73" s="29">
        <f t="shared" ref="CE73" si="232">CE61</f>
        <v>1.0610964637018976</v>
      </c>
      <c r="CF73" s="29">
        <f t="shared" si="226"/>
        <v>1.0510947108949782</v>
      </c>
      <c r="CG73" s="29">
        <f t="shared" si="226"/>
        <v>1.0502436880673314</v>
      </c>
      <c r="CH73" s="29">
        <f t="shared" si="39"/>
        <v>1.0510947108949782</v>
      </c>
      <c r="CI73" s="19">
        <f t="shared" si="40"/>
        <v>30827.840141727076</v>
      </c>
      <c r="CJ73" s="19">
        <f t="shared" si="13"/>
        <v>30867.257540419789</v>
      </c>
      <c r="CK73" s="40">
        <f>AttrTrend!$H$13</f>
        <v>0</v>
      </c>
      <c r="CL73" s="40">
        <f>AttrTrend!$H$33</f>
        <v>0</v>
      </c>
      <c r="CM73" s="19">
        <f t="shared" si="41"/>
        <v>30860.908169811923</v>
      </c>
      <c r="CN73" s="19">
        <f t="shared" si="134"/>
        <v>34105.544715544238</v>
      </c>
      <c r="CO73" s="39"/>
      <c r="CP73" s="39"/>
      <c r="CQ73" s="19">
        <f t="shared" si="15"/>
        <v>30860.908169811923</v>
      </c>
      <c r="CR73" s="19">
        <f t="shared" si="42"/>
        <v>34069</v>
      </c>
      <c r="CS73" s="19">
        <f t="shared" si="16"/>
        <v>36.544715544237988</v>
      </c>
      <c r="CT73" s="2"/>
      <c r="CU73" s="2"/>
      <c r="CV73" s="2"/>
      <c r="CW73" s="2"/>
      <c r="CX73" s="2"/>
      <c r="CY73" s="2"/>
      <c r="CZ73" s="2"/>
      <c r="DA73" s="2"/>
      <c r="DB73" s="16">
        <f t="shared" si="43"/>
        <v>26159.79382746786</v>
      </c>
      <c r="DC73" s="16" t="e">
        <f t="shared" si="140"/>
        <v>#N/A</v>
      </c>
      <c r="DD73" s="16">
        <f t="shared" si="141"/>
        <v>4668.0463142592162</v>
      </c>
      <c r="DE73" s="16">
        <f t="shared" si="52"/>
        <v>26159.79382746786</v>
      </c>
      <c r="DF73" s="16">
        <f t="shared" si="53"/>
        <v>26221.26200491178</v>
      </c>
      <c r="DG73" s="16" t="e">
        <f t="shared" si="145"/>
        <v>#N/A</v>
      </c>
      <c r="DH73" s="16">
        <f t="shared" si="146"/>
        <v>4645.9955355080092</v>
      </c>
      <c r="DI73" s="16">
        <f t="shared" si="56"/>
        <v>26221.26200491178</v>
      </c>
      <c r="DJ73" s="16">
        <f t="shared" si="57"/>
        <v>26284.674177437038</v>
      </c>
      <c r="DK73" s="16" t="e">
        <f t="shared" si="58"/>
        <v>#N/A</v>
      </c>
      <c r="DL73" s="16">
        <f t="shared" si="59"/>
        <v>4576.2339923748841</v>
      </c>
      <c r="DM73" s="16">
        <f t="shared" si="60"/>
        <v>26284.674177437038</v>
      </c>
      <c r="DN73" s="16">
        <f t="shared" si="17"/>
        <v>26221.26200491178</v>
      </c>
      <c r="DO73" s="16" t="e">
        <f t="shared" si="46"/>
        <v>#N/A</v>
      </c>
      <c r="DP73" s="16">
        <f t="shared" si="18"/>
        <v>4351.7702165546143</v>
      </c>
      <c r="DQ73" s="16">
        <f t="shared" si="19"/>
        <v>26221.26200491178</v>
      </c>
      <c r="DR73" s="101"/>
      <c r="DS73" s="16">
        <f t="shared" si="147"/>
        <v>30651.685228219616</v>
      </c>
      <c r="DT73" s="16">
        <f t="shared" si="62"/>
        <v>30573.032221466394</v>
      </c>
      <c r="DV73" s="16">
        <f t="shared" si="47"/>
        <v>1779319</v>
      </c>
      <c r="DW73" s="16">
        <f t="shared" si="63"/>
        <v>1779319</v>
      </c>
      <c r="DX73" s="16">
        <f t="shared" si="64"/>
        <v>1790613.2773661907</v>
      </c>
      <c r="DY73" s="16">
        <f t="shared" si="65"/>
        <v>1790712.9518140987</v>
      </c>
      <c r="DZ73" s="16">
        <f t="shared" si="66"/>
        <v>1791992.8991052364</v>
      </c>
      <c r="EA73" s="16">
        <f t="shared" si="48"/>
        <v>-11393.951814098749</v>
      </c>
    </row>
    <row r="74" spans="1:131" x14ac:dyDescent="0.2">
      <c r="A74" s="2">
        <v>38808</v>
      </c>
      <c r="B74" s="5">
        <f>Inputs!B74</f>
        <v>28099</v>
      </c>
      <c r="C74" s="5"/>
      <c r="D74" s="19">
        <f t="shared" si="20"/>
        <v>28099</v>
      </c>
      <c r="E74" s="20">
        <f>Inputs!E74</f>
        <v>0.98549413882513226</v>
      </c>
      <c r="F74" s="19">
        <f t="shared" si="21"/>
        <v>28512.599814645811</v>
      </c>
      <c r="G74" s="24">
        <f t="shared" ref="G74" si="233">G62</f>
        <v>1.08</v>
      </c>
      <c r="H74" s="24">
        <f t="shared" si="67"/>
        <v>1.0847256097134981</v>
      </c>
      <c r="I74" s="29">
        <f t="shared" si="0"/>
        <v>1.0847256097134981</v>
      </c>
      <c r="J74" s="19">
        <f t="shared" si="22"/>
        <v>26285.54130124822</v>
      </c>
      <c r="K74" s="19">
        <f t="shared" si="23"/>
        <v>29787.924465878215</v>
      </c>
      <c r="L74" s="40">
        <f>SalesTrend!$H$14</f>
        <v>0</v>
      </c>
      <c r="M74" s="40">
        <f>SalesTrend!$H$34</f>
        <v>0</v>
      </c>
      <c r="N74" s="16">
        <f t="shared" si="24"/>
        <v>26284.674177437038</v>
      </c>
      <c r="O74" s="16">
        <f t="shared" si="1"/>
        <v>28098.073052683561</v>
      </c>
      <c r="R74" s="16">
        <f t="shared" si="2"/>
        <v>26284.674177437038</v>
      </c>
      <c r="S74" s="16">
        <f t="shared" si="3"/>
        <v>28099</v>
      </c>
      <c r="T74" s="16">
        <f t="shared" si="25"/>
        <v>-0.92694731643859996</v>
      </c>
      <c r="AA74" s="56"/>
      <c r="AB74" s="51"/>
      <c r="AC74" s="51"/>
      <c r="AD74" s="51"/>
      <c r="AE74" s="52"/>
      <c r="AF74" s="51">
        <f t="shared" si="26"/>
        <v>0</v>
      </c>
      <c r="AG74" s="51"/>
      <c r="AH74" s="56">
        <f t="shared" si="4"/>
        <v>0</v>
      </c>
      <c r="AI74" s="56">
        <f t="shared" si="27"/>
        <v>0</v>
      </c>
      <c r="AJ74" s="56">
        <f t="shared" si="28"/>
        <v>0</v>
      </c>
      <c r="AK74" s="56">
        <f t="shared" si="29"/>
        <v>0</v>
      </c>
      <c r="AL74" s="56">
        <f t="shared" si="30"/>
        <v>0</v>
      </c>
      <c r="AM74" s="56">
        <f t="shared" si="5"/>
        <v>0</v>
      </c>
      <c r="AN74" s="51"/>
      <c r="AO74" s="51">
        <f t="shared" si="31"/>
        <v>0</v>
      </c>
      <c r="BB74" s="5">
        <f>Inputs!C74</f>
        <v>1776553</v>
      </c>
      <c r="BC74" s="19">
        <f t="shared" si="49"/>
        <v>30865</v>
      </c>
      <c r="BD74" s="82">
        <f t="shared" si="136"/>
        <v>0.19014196219235663</v>
      </c>
      <c r="BE74" s="23">
        <f>Inputs!F74</f>
        <v>0.98549413882513226</v>
      </c>
      <c r="BF74" s="19">
        <f t="shared" si="50"/>
        <v>31319.313615397095</v>
      </c>
      <c r="BG74" s="19">
        <f t="shared" si="51"/>
        <v>28512.599814645811</v>
      </c>
      <c r="BH74" s="82">
        <f t="shared" si="137"/>
        <v>0.19269524413114472</v>
      </c>
      <c r="BI74" s="29">
        <f t="shared" si="68"/>
        <v>1</v>
      </c>
      <c r="BJ74" s="29">
        <f t="shared" ref="BJ74" si="234">BJ62</f>
        <v>1.0182207657395119</v>
      </c>
      <c r="BK74" s="29">
        <f t="shared" si="68"/>
        <v>1.0175869495536261</v>
      </c>
      <c r="BL74" s="29">
        <f t="shared" si="34"/>
        <v>1.0175869495536261</v>
      </c>
      <c r="BM74" s="39">
        <f t="shared" si="131"/>
        <v>0.18936489330535566</v>
      </c>
      <c r="BN74" s="39">
        <f t="shared" si="35"/>
        <v>0.18659246211898847</v>
      </c>
      <c r="BO74" s="40">
        <f>AttrRateTrend!$H$14</f>
        <v>0</v>
      </c>
      <c r="BP74" s="40">
        <f>AttrRateTrend!$H$34</f>
        <v>0</v>
      </c>
      <c r="BQ74" s="39">
        <f t="shared" si="36"/>
        <v>0.18890721309656117</v>
      </c>
      <c r="BR74" s="39">
        <f t="shared" si="132"/>
        <v>0.18944106006931363</v>
      </c>
      <c r="BS74" s="39"/>
      <c r="BT74" s="39"/>
      <c r="BU74" s="39">
        <f t="shared" si="9"/>
        <v>0.18890721309656117</v>
      </c>
      <c r="BV74" s="39">
        <f t="shared" si="10"/>
        <v>0.19014196219235663</v>
      </c>
      <c r="BW74" s="39">
        <f t="shared" si="11"/>
        <v>-7.0090212304299571E-4</v>
      </c>
      <c r="BX74" s="39">
        <f t="shared" si="177"/>
        <v>0.1849968120317203</v>
      </c>
      <c r="CB74" s="19">
        <f t="shared" si="37"/>
        <v>30865</v>
      </c>
      <c r="CC74" s="23">
        <f>Inputs!F74</f>
        <v>0.98549413882513226</v>
      </c>
      <c r="CD74" s="19">
        <f t="shared" si="12"/>
        <v>31319.313615397095</v>
      </c>
      <c r="CE74" s="29">
        <f t="shared" ref="CE74" si="235">CE62</f>
        <v>1.0182207657395119</v>
      </c>
      <c r="CF74" s="29">
        <f t="shared" si="226"/>
        <v>1.0181505781365485</v>
      </c>
      <c r="CG74" s="29">
        <f t="shared" si="226"/>
        <v>1.0198183309302309</v>
      </c>
      <c r="CH74" s="29">
        <f t="shared" si="39"/>
        <v>1.0181505781365485</v>
      </c>
      <c r="CI74" s="19">
        <f t="shared" si="40"/>
        <v>30760.983972251626</v>
      </c>
      <c r="CJ74" s="19">
        <f t="shared" si="13"/>
        <v>30653.445024610894</v>
      </c>
      <c r="CK74" s="40">
        <f>AttrTrend!$H$14</f>
        <v>0</v>
      </c>
      <c r="CL74" s="40">
        <f>AttrTrend!$H$34</f>
        <v>0</v>
      </c>
      <c r="CM74" s="19">
        <f t="shared" si="41"/>
        <v>30860.908169811923</v>
      </c>
      <c r="CN74" s="19">
        <f t="shared" si="134"/>
        <v>30965.262083959366</v>
      </c>
      <c r="CO74" s="39"/>
      <c r="CP74" s="39"/>
      <c r="CQ74" s="19">
        <f t="shared" si="15"/>
        <v>30860.908169811923</v>
      </c>
      <c r="CR74" s="19">
        <f t="shared" si="42"/>
        <v>30865</v>
      </c>
      <c r="CS74" s="19">
        <f t="shared" si="16"/>
        <v>100.26208395936555</v>
      </c>
      <c r="CT74" s="2"/>
      <c r="CU74" s="2"/>
      <c r="CV74" s="2"/>
      <c r="CW74" s="2"/>
      <c r="CX74" s="2"/>
      <c r="CY74" s="2"/>
      <c r="CZ74" s="2"/>
      <c r="DA74" s="2"/>
      <c r="DB74" s="16">
        <f t="shared" si="43"/>
        <v>26285.54130124822</v>
      </c>
      <c r="DC74" s="16" t="e">
        <f t="shared" si="140"/>
        <v>#N/A</v>
      </c>
      <c r="DD74" s="16">
        <f t="shared" si="141"/>
        <v>4475.4426710034058</v>
      </c>
      <c r="DE74" s="16">
        <f t="shared" si="52"/>
        <v>26285.54130124822</v>
      </c>
      <c r="DF74" s="16">
        <f t="shared" si="53"/>
        <v>29787.924465878215</v>
      </c>
      <c r="DG74" s="16" t="e">
        <f t="shared" si="145"/>
        <v>#N/A</v>
      </c>
      <c r="DH74" s="16">
        <f t="shared" si="146"/>
        <v>865.52055873267818</v>
      </c>
      <c r="DI74" s="16">
        <f t="shared" si="56"/>
        <v>29787.924465878215</v>
      </c>
      <c r="DJ74" s="16">
        <f t="shared" si="57"/>
        <v>26284.674177437038</v>
      </c>
      <c r="DK74" s="16" t="e">
        <f t="shared" si="58"/>
        <v>#N/A</v>
      </c>
      <c r="DL74" s="16">
        <f t="shared" si="59"/>
        <v>4576.2339923748841</v>
      </c>
      <c r="DM74" s="16">
        <f t="shared" si="60"/>
        <v>26284.674177437038</v>
      </c>
      <c r="DN74" s="16">
        <f t="shared" si="17"/>
        <v>29787.924465878215</v>
      </c>
      <c r="DO74" s="16" t="e">
        <f t="shared" si="46"/>
        <v>#N/A</v>
      </c>
      <c r="DP74" s="16">
        <f t="shared" si="18"/>
        <v>890.67790987358239</v>
      </c>
      <c r="DQ74" s="16">
        <f t="shared" si="19"/>
        <v>29787.924465878215</v>
      </c>
      <c r="DR74" s="101"/>
      <c r="DS74" s="16">
        <f t="shared" si="147"/>
        <v>30738.861451092936</v>
      </c>
      <c r="DT74" s="16">
        <f t="shared" si="62"/>
        <v>30678.602375751798</v>
      </c>
      <c r="DV74" s="16">
        <f t="shared" si="47"/>
        <v>1776553</v>
      </c>
      <c r="DW74" s="16">
        <f t="shared" si="63"/>
        <v>1776553</v>
      </c>
      <c r="DX74" s="16">
        <f t="shared" si="64"/>
        <v>1786137.8346951872</v>
      </c>
      <c r="DY74" s="16">
        <f t="shared" si="65"/>
        <v>1789847.431255366</v>
      </c>
      <c r="DZ74" s="16">
        <f t="shared" si="66"/>
        <v>1787416.6651128617</v>
      </c>
      <c r="EA74" s="16">
        <f t="shared" si="48"/>
        <v>-13294.431255365955</v>
      </c>
    </row>
    <row r="75" spans="1:131" x14ac:dyDescent="0.2">
      <c r="A75" s="2">
        <v>38838</v>
      </c>
      <c r="B75" s="5">
        <f>Inputs!B75</f>
        <v>42324</v>
      </c>
      <c r="C75" s="5"/>
      <c r="D75" s="19">
        <f t="shared" si="20"/>
        <v>42324</v>
      </c>
      <c r="E75" s="20">
        <f>Inputs!E75</f>
        <v>1.0217340707596843</v>
      </c>
      <c r="F75" s="19">
        <f t="shared" si="21"/>
        <v>41423.694492766663</v>
      </c>
      <c r="G75" s="24">
        <f t="shared" ref="G75" si="236">G63</f>
        <v>1.1200000000000001</v>
      </c>
      <c r="H75" s="24">
        <f t="shared" si="67"/>
        <v>1.1220326870554826</v>
      </c>
      <c r="I75" s="29">
        <f t="shared" ref="I75:I138" si="237">IF(I$8=1,G75,H75)</f>
        <v>1.1220326870554826</v>
      </c>
      <c r="J75" s="19">
        <f t="shared" si="22"/>
        <v>36918.438268918566</v>
      </c>
      <c r="K75" s="19">
        <f t="shared" si="23"/>
        <v>33441.235755065041</v>
      </c>
      <c r="L75" s="40">
        <f>SalesTrend!$H$15</f>
        <v>0</v>
      </c>
      <c r="M75" s="40">
        <f>SalesTrend!$H$35</f>
        <v>0.41</v>
      </c>
      <c r="N75" s="16">
        <f t="shared" si="24"/>
        <v>37061.390590186224</v>
      </c>
      <c r="O75" s="16">
        <f t="shared" ref="O75:O138" si="238">N75*E75*I75</f>
        <v>42487.883260750656</v>
      </c>
      <c r="R75" s="16">
        <f t="shared" ref="R75:R138" si="239">IF(P75=0,N75,P75)</f>
        <v>37061.390590186224</v>
      </c>
      <c r="S75" s="16">
        <f t="shared" ref="S75:S138" si="240">IF(D75=0,Q75,D75)</f>
        <v>42324</v>
      </c>
      <c r="T75" s="16">
        <f t="shared" si="25"/>
        <v>163.88326075065561</v>
      </c>
      <c r="AA75" s="56"/>
      <c r="AB75" s="51"/>
      <c r="AC75" s="51"/>
      <c r="AD75" s="51"/>
      <c r="AE75" s="52"/>
      <c r="AF75" s="51">
        <f t="shared" si="26"/>
        <v>0</v>
      </c>
      <c r="AG75" s="51"/>
      <c r="AH75" s="56">
        <f t="shared" ref="AH75:AH138" si="241">MAX($AA75*$AF75,0)</f>
        <v>0</v>
      </c>
      <c r="AI75" s="56">
        <f t="shared" si="27"/>
        <v>0</v>
      </c>
      <c r="AJ75" s="56">
        <f t="shared" si="28"/>
        <v>0</v>
      </c>
      <c r="AK75" s="56">
        <f t="shared" si="29"/>
        <v>0</v>
      </c>
      <c r="AL75" s="56">
        <f t="shared" si="30"/>
        <v>0</v>
      </c>
      <c r="AM75" s="56">
        <f t="shared" ref="AM75:AM138" si="242">IF(AI75&lt;0,1,0)*$M75</f>
        <v>0</v>
      </c>
      <c r="AN75" s="51"/>
      <c r="AO75" s="51">
        <f t="shared" si="31"/>
        <v>0</v>
      </c>
      <c r="BB75" s="5">
        <f>Inputs!C75</f>
        <v>1787188</v>
      </c>
      <c r="BC75" s="19">
        <f t="shared" si="49"/>
        <v>31689</v>
      </c>
      <c r="BD75" s="82">
        <f t="shared" si="136"/>
        <v>0.18727828704006949</v>
      </c>
      <c r="BE75" s="23">
        <f>Inputs!F75</f>
        <v>1.0217340707596843</v>
      </c>
      <c r="BF75" s="19">
        <f t="shared" si="50"/>
        <v>31014.919544024262</v>
      </c>
      <c r="BG75" s="19">
        <f t="shared" si="51"/>
        <v>41423.694492766663</v>
      </c>
      <c r="BH75" s="82">
        <f t="shared" si="137"/>
        <v>0.18378347872293715</v>
      </c>
      <c r="BI75" s="29">
        <f t="shared" si="68"/>
        <v>1</v>
      </c>
      <c r="BJ75" s="29">
        <f t="shared" ref="BJ75" si="243">BJ63</f>
        <v>1.0153534458706819</v>
      </c>
      <c r="BK75" s="29">
        <f t="shared" si="68"/>
        <v>1.0147621435904024</v>
      </c>
      <c r="BL75" s="29">
        <f t="shared" si="34"/>
        <v>1.0147621435904024</v>
      </c>
      <c r="BM75" s="39">
        <f t="shared" ref="BM75:BM106" si="244">BH75/BL75</f>
        <v>0.18110990825168125</v>
      </c>
      <c r="BN75" s="39">
        <f t="shared" si="35"/>
        <v>0.18509032777236004</v>
      </c>
      <c r="BO75" s="40">
        <f>AttrRateTrend!$H$15</f>
        <v>0</v>
      </c>
      <c r="BP75" s="40">
        <f>AttrRateTrend!$H$35</f>
        <v>-0.03</v>
      </c>
      <c r="BQ75" s="39">
        <f t="shared" si="36"/>
        <v>0.18323999670366434</v>
      </c>
      <c r="BR75" s="39">
        <f t="shared" ref="BR75:BR106" si="245">BQ75*BE75*BL75</f>
        <v>0.18998635389139104</v>
      </c>
      <c r="BS75" s="39"/>
      <c r="BT75" s="39"/>
      <c r="BU75" s="39">
        <f t="shared" ref="BU75:BU138" si="246">IF(BS75=0,BQ75,BS75)</f>
        <v>0.18323999670366434</v>
      </c>
      <c r="BV75" s="39">
        <f t="shared" ref="BV75:BV138" si="247">IF(BD75=0,BT75,BD75)</f>
        <v>0.18727828704006949</v>
      </c>
      <c r="BW75" s="39">
        <f t="shared" ref="BW75:BW138" si="248">IF(BD75=0,0,BR75-BD75)</f>
        <v>2.70806685132155E-3</v>
      </c>
      <c r="BX75" s="39">
        <f t="shared" si="177"/>
        <v>0.18516317360825971</v>
      </c>
      <c r="CB75" s="19">
        <f t="shared" si="37"/>
        <v>31689</v>
      </c>
      <c r="CC75" s="23">
        <f>Inputs!F75</f>
        <v>1.0217340707596843</v>
      </c>
      <c r="CD75" s="19">
        <f t="shared" ref="CD75:CD138" si="249">CB75/CC75</f>
        <v>31014.919544024262</v>
      </c>
      <c r="CE75" s="29">
        <f t="shared" ref="CE75" si="250">CE63</f>
        <v>1.0153534458706819</v>
      </c>
      <c r="CF75" s="29">
        <f t="shared" si="226"/>
        <v>1.0211846089916554</v>
      </c>
      <c r="CG75" s="29">
        <f t="shared" si="226"/>
        <v>1.0198824623701856</v>
      </c>
      <c r="CH75" s="29">
        <f t="shared" si="39"/>
        <v>1.0211846089916554</v>
      </c>
      <c r="CI75" s="19">
        <f t="shared" si="40"/>
        <v>30371.510959853978</v>
      </c>
      <c r="CJ75" s="19">
        <f t="shared" ref="CJ75:CJ138" si="251">AVERAGE(CI74:CI76)</f>
        <v>30781.968996726111</v>
      </c>
      <c r="CK75" s="40">
        <f>AttrTrend!$H$15</f>
        <v>0</v>
      </c>
      <c r="CL75" s="40">
        <f>AttrTrend!$H$35</f>
        <v>0</v>
      </c>
      <c r="CM75" s="19">
        <f t="shared" si="41"/>
        <v>30860.908169811923</v>
      </c>
      <c r="CN75" s="19">
        <f t="shared" ref="CN75:CN106" si="252">CM75*CC75*CH75</f>
        <v>32199.62682415955</v>
      </c>
      <c r="CO75" s="39"/>
      <c r="CP75" s="39"/>
      <c r="CQ75" s="19">
        <f t="shared" ref="CQ75:CQ138" si="253">IF(CO75=0,CM75,CO75)</f>
        <v>30860.908169811923</v>
      </c>
      <c r="CR75" s="19">
        <f t="shared" si="42"/>
        <v>31689</v>
      </c>
      <c r="CS75" s="19">
        <f t="shared" ref="CS75:CS138" si="254">IF(CB75=0,0,CN75-CB75)</f>
        <v>510.62682415954987</v>
      </c>
      <c r="CT75" s="2"/>
      <c r="CU75" s="2"/>
      <c r="CV75" s="2"/>
      <c r="CW75" s="2"/>
      <c r="CX75" s="2"/>
      <c r="CY75" s="2"/>
      <c r="CZ75" s="2"/>
      <c r="DA75" s="2"/>
      <c r="DB75" s="16">
        <f t="shared" si="43"/>
        <v>30371.510959853978</v>
      </c>
      <c r="DC75" s="16">
        <f t="shared" si="140"/>
        <v>6546.9273090645875</v>
      </c>
      <c r="DD75" s="16" t="e">
        <f t="shared" si="141"/>
        <v>#N/A</v>
      </c>
      <c r="DE75" s="16">
        <f t="shared" si="52"/>
        <v>36918.438268918566</v>
      </c>
      <c r="DF75" s="16">
        <f t="shared" si="53"/>
        <v>30781.968996726111</v>
      </c>
      <c r="DG75" s="16">
        <f t="shared" si="145"/>
        <v>2659.2667583389302</v>
      </c>
      <c r="DH75" s="16" t="e">
        <f t="shared" si="146"/>
        <v>#N/A</v>
      </c>
      <c r="DI75" s="16">
        <f t="shared" si="56"/>
        <v>33441.235755065041</v>
      </c>
      <c r="DJ75" s="16">
        <f t="shared" si="57"/>
        <v>30860.908169811923</v>
      </c>
      <c r="DK75" s="16">
        <f t="shared" si="58"/>
        <v>6200.482420374301</v>
      </c>
      <c r="DL75" s="16" t="e">
        <f t="shared" si="59"/>
        <v>#N/A</v>
      </c>
      <c r="DM75" s="16">
        <f t="shared" si="60"/>
        <v>37061.390590186224</v>
      </c>
      <c r="DN75" s="16">
        <f t="shared" ref="DN75:DN138" si="255">MIN($DT75,$DQ75)</f>
        <v>30991.388929577875</v>
      </c>
      <c r="DO75" s="16">
        <f t="shared" si="46"/>
        <v>2449.8468254871659</v>
      </c>
      <c r="DP75" s="16" t="e">
        <f t="shared" ref="DP75:DP138" si="256">IF($DQ75&lt;$DT75,$DT75-$DQ75,NA())</f>
        <v>#N/A</v>
      </c>
      <c r="DQ75" s="16">
        <f t="shared" ref="DQ75:DQ138" si="257">IF(K75=0,R75,K75)</f>
        <v>33441.235755065041</v>
      </c>
      <c r="DR75" s="101"/>
      <c r="DS75" s="16">
        <f t="shared" si="147"/>
        <v>30645.260447942837</v>
      </c>
      <c r="DT75" s="16">
        <f t="shared" si="62"/>
        <v>30991.388929577875</v>
      </c>
      <c r="DV75" s="16">
        <f t="shared" si="47"/>
        <v>1787188</v>
      </c>
      <c r="DW75" s="16">
        <f t="shared" si="63"/>
        <v>1787188</v>
      </c>
      <c r="DX75" s="16">
        <f t="shared" si="64"/>
        <v>1792684.7620042518</v>
      </c>
      <c r="DY75" s="16">
        <f t="shared" si="65"/>
        <v>1792506.6980137047</v>
      </c>
      <c r="DZ75" s="16">
        <f t="shared" si="66"/>
        <v>1793617.1475332361</v>
      </c>
      <c r="EA75" s="16">
        <f t="shared" si="48"/>
        <v>-5318.6980137047358</v>
      </c>
    </row>
    <row r="76" spans="1:131" x14ac:dyDescent="0.2">
      <c r="A76" s="2">
        <v>38869</v>
      </c>
      <c r="B76" s="5">
        <f>Inputs!B76</f>
        <v>44026</v>
      </c>
      <c r="C76" s="5"/>
      <c r="D76" s="19">
        <f t="shared" ref="D76:D139" si="258">B76+C76</f>
        <v>44026</v>
      </c>
      <c r="E76" s="20">
        <f>Inputs!E76</f>
        <v>1.0217412378465343</v>
      </c>
      <c r="F76" s="19">
        <f t="shared" ref="F76:F139" si="259">D76/E76</f>
        <v>43089.187721140719</v>
      </c>
      <c r="G76" s="24">
        <f t="shared" ref="G76" si="260">G64</f>
        <v>1.1599999999999999</v>
      </c>
      <c r="H76" s="24">
        <f t="shared" si="67"/>
        <v>1.1608163743860633</v>
      </c>
      <c r="I76" s="29">
        <f t="shared" si="237"/>
        <v>1.1608163743860633</v>
      </c>
      <c r="J76" s="19">
        <f t="shared" ref="J76:J139" si="261">F76/I76</f>
        <v>37119.727695028319</v>
      </c>
      <c r="K76" s="19">
        <f t="shared" ref="K76:K139" si="262">AVERAGE(J75:J77)</f>
        <v>37049.572198810332</v>
      </c>
      <c r="L76" s="40">
        <f>SalesTrend!$H$16</f>
        <v>0</v>
      </c>
      <c r="M76" s="40">
        <f>SalesTrend!$H$36</f>
        <v>0</v>
      </c>
      <c r="N76" s="16">
        <f t="shared" ref="N76:N139" si="263">N75*(1+L76/12)*(1+M76)</f>
        <v>37061.390590186224</v>
      </c>
      <c r="O76" s="16">
        <f t="shared" si="238"/>
        <v>43956.809045829235</v>
      </c>
      <c r="R76" s="16">
        <f t="shared" si="239"/>
        <v>37061.390590186224</v>
      </c>
      <c r="S76" s="16">
        <f t="shared" si="240"/>
        <v>44026</v>
      </c>
      <c r="T76" s="16">
        <f t="shared" ref="T76:T139" si="264">IF(D76=0,0,O76-D76)</f>
        <v>-69.190954170764599</v>
      </c>
      <c r="AA76" s="56"/>
      <c r="AB76" s="51"/>
      <c r="AC76" s="51"/>
      <c r="AD76" s="51"/>
      <c r="AE76" s="52"/>
      <c r="AF76" s="51">
        <f t="shared" ref="AF76:AF139" si="265">IF(AND(AA76&lt;&gt;0,SUM(AB76:AD76)=0),1,0)</f>
        <v>0</v>
      </c>
      <c r="AG76" s="51"/>
      <c r="AH76" s="56">
        <f t="shared" si="241"/>
        <v>0</v>
      </c>
      <c r="AI76" s="56">
        <f t="shared" ref="AI76:AI139" si="266">MIN($AA76*$AF76,0)</f>
        <v>0</v>
      </c>
      <c r="AJ76" s="56">
        <f t="shared" ref="AJ76:AJ139" si="267">IF(AND($AF76=0,$AA76&gt;0),$AA76,0)</f>
        <v>0</v>
      </c>
      <c r="AK76" s="56">
        <f t="shared" ref="AK76:AK139" si="268">IF(AND($AF76=0,$AA76&lt;0),$AA76,0)</f>
        <v>0</v>
      </c>
      <c r="AL76" s="56">
        <f t="shared" ref="AL76:AL139" si="269">IF(AH76&gt;0,1,0)*$M76</f>
        <v>0</v>
      </c>
      <c r="AM76" s="56">
        <f t="shared" si="242"/>
        <v>0</v>
      </c>
      <c r="AN76" s="51"/>
      <c r="AO76" s="51">
        <f t="shared" ref="AO76:AO139" si="270">IF(AF76=1,AO$1,0)</f>
        <v>0</v>
      </c>
      <c r="BB76" s="5">
        <f>Inputs!C76</f>
        <v>1801012</v>
      </c>
      <c r="BC76" s="19">
        <f t="shared" si="49"/>
        <v>30202</v>
      </c>
      <c r="BD76" s="82">
        <f t="shared" ref="BD76:BD107" si="271">12*BC76/(BB75+NewBusMonths*$S76)</f>
        <v>0.17667636437379591</v>
      </c>
      <c r="BE76" s="23">
        <f>Inputs!F76</f>
        <v>1.0217412378465343</v>
      </c>
      <c r="BF76" s="19">
        <f t="shared" si="50"/>
        <v>29559.343287009764</v>
      </c>
      <c r="BG76" s="19">
        <f t="shared" si="51"/>
        <v>43089.187721140719</v>
      </c>
      <c r="BH76" s="82">
        <f t="shared" ref="BH76:BH107" si="272">12*BF76/(BB75+NewBusMonths*BG76)</f>
        <v>0.17339204649898696</v>
      </c>
      <c r="BI76" s="29">
        <f t="shared" si="68"/>
        <v>1</v>
      </c>
      <c r="BJ76" s="29">
        <f t="shared" ref="BJ76" si="273">BJ64</f>
        <v>0.93698194478176766</v>
      </c>
      <c r="BK76" s="29">
        <f t="shared" si="68"/>
        <v>0.93828803629793345</v>
      </c>
      <c r="BL76" s="29">
        <f t="shared" ref="BL76:BL139" si="274">IF(BL$8=1,BI76,IF(BL$8=2,BJ76,BK76))</f>
        <v>0.93828803629793345</v>
      </c>
      <c r="BM76" s="39">
        <f t="shared" si="244"/>
        <v>0.18479618176004323</v>
      </c>
      <c r="BN76" s="39">
        <f t="shared" ref="BN76:BN139" si="275">AVERAGE(BM75:BM77)</f>
        <v>0.17763736329402033</v>
      </c>
      <c r="BO76" s="40">
        <f>AttrRateTrend!$H$16</f>
        <v>0</v>
      </c>
      <c r="BP76" s="40">
        <f>AttrRateTrend!$H$36</f>
        <v>0</v>
      </c>
      <c r="BQ76" s="39">
        <f t="shared" ref="BQ76:BQ139" si="276">BQ75*(1+BO76/12)*(1+BP76)</f>
        <v>0.18323999670366434</v>
      </c>
      <c r="BR76" s="39">
        <f t="shared" si="245"/>
        <v>0.17566990893741014</v>
      </c>
      <c r="BS76" s="39"/>
      <c r="BT76" s="39"/>
      <c r="BU76" s="39">
        <f t="shared" si="246"/>
        <v>0.18323999670366434</v>
      </c>
      <c r="BV76" s="39">
        <f t="shared" si="247"/>
        <v>0.17667636437379591</v>
      </c>
      <c r="BW76" s="39">
        <f t="shared" si="248"/>
        <v>-1.0064554363857781E-3</v>
      </c>
      <c r="BX76" s="39">
        <f t="shared" si="177"/>
        <v>0.18468304065463931</v>
      </c>
      <c r="CB76" s="19">
        <f t="shared" ref="CB76:CB139" si="277">BC76</f>
        <v>30202</v>
      </c>
      <c r="CC76" s="23">
        <f>Inputs!F76</f>
        <v>1.0217412378465343</v>
      </c>
      <c r="CD76" s="19">
        <f t="shared" si="249"/>
        <v>29559.343287009764</v>
      </c>
      <c r="CE76" s="29">
        <f t="shared" ref="CE76" si="278">CE64</f>
        <v>0.93698194478176766</v>
      </c>
      <c r="CF76" s="29">
        <f t="shared" si="226"/>
        <v>0.94700775525644054</v>
      </c>
      <c r="CG76" s="29">
        <f t="shared" si="226"/>
        <v>0.94800834264764722</v>
      </c>
      <c r="CH76" s="29">
        <f t="shared" ref="CH76:CH139" si="279">IF(CH$8=1,CE76,IF(CH$8=2,CF76,CG76))</f>
        <v>0.94700775525644054</v>
      </c>
      <c r="CI76" s="19">
        <f t="shared" ref="CI76:CI139" si="280">CD76/CH76</f>
        <v>31213.412058072725</v>
      </c>
      <c r="CJ76" s="19">
        <f t="shared" si="251"/>
        <v>29924.19213828268</v>
      </c>
      <c r="CK76" s="40">
        <f>AttrTrend!$H$16</f>
        <v>0</v>
      </c>
      <c r="CL76" s="40">
        <f>AttrTrend!$H$36</f>
        <v>0</v>
      </c>
      <c r="CM76" s="19">
        <f t="shared" ref="CM76:CM139" si="281">CM75*(1+CK76/12)*(1+CL76)</f>
        <v>30860.908169811923</v>
      </c>
      <c r="CN76" s="19">
        <f t="shared" si="252"/>
        <v>29860.918338903633</v>
      </c>
      <c r="CO76" s="39"/>
      <c r="CP76" s="39"/>
      <c r="CQ76" s="19">
        <f t="shared" si="253"/>
        <v>30860.908169811923</v>
      </c>
      <c r="CR76" s="19">
        <f t="shared" ref="CR76:CR139" si="282">IF(CB76=0,CP76,CB76)</f>
        <v>30202</v>
      </c>
      <c r="CS76" s="19">
        <f t="shared" si="254"/>
        <v>-341.08166109636659</v>
      </c>
      <c r="CT76" s="2"/>
      <c r="CU76" s="2"/>
      <c r="CV76" s="2"/>
      <c r="CW76" s="2"/>
      <c r="CX76" s="2"/>
      <c r="CY76" s="2"/>
      <c r="CZ76" s="2"/>
      <c r="DA76" s="2"/>
      <c r="DB76" s="16">
        <f t="shared" ref="DB76:DB139" si="283">MIN($CI76,$J76)</f>
        <v>31213.412058072725</v>
      </c>
      <c r="DC76" s="16">
        <f t="shared" ref="DC76:DC107" si="284">IF(DE76&gt;$CI76,DE76-$CI76,NA())</f>
        <v>5906.3156369555945</v>
      </c>
      <c r="DD76" s="16" t="e">
        <f t="shared" ref="DD76:DD107" si="285">IF(DE76&lt;$CI76,$CI76-DE76,NA())</f>
        <v>#N/A</v>
      </c>
      <c r="DE76" s="16">
        <f t="shared" si="52"/>
        <v>37119.727695028319</v>
      </c>
      <c r="DF76" s="16">
        <f t="shared" si="53"/>
        <v>29924.19213828268</v>
      </c>
      <c r="DG76" s="16">
        <f t="shared" si="145"/>
        <v>7125.3800605276519</v>
      </c>
      <c r="DH76" s="16" t="e">
        <f t="shared" si="146"/>
        <v>#N/A</v>
      </c>
      <c r="DI76" s="16">
        <f t="shared" si="56"/>
        <v>37049.572198810332</v>
      </c>
      <c r="DJ76" s="16">
        <f t="shared" si="57"/>
        <v>30860.908169811923</v>
      </c>
      <c r="DK76" s="16">
        <f t="shared" si="58"/>
        <v>6200.482420374301</v>
      </c>
      <c r="DL76" s="16" t="e">
        <f t="shared" si="59"/>
        <v>#N/A</v>
      </c>
      <c r="DM76" s="16">
        <f t="shared" si="60"/>
        <v>37061.390590186224</v>
      </c>
      <c r="DN76" s="16">
        <f t="shared" si="255"/>
        <v>30280.494904032501</v>
      </c>
      <c r="DO76" s="16">
        <f t="shared" ref="DO76:DO139" si="286">IF($DQ76&gt;$DT76,$DQ76-$DT76,NA())</f>
        <v>6769.0772947778314</v>
      </c>
      <c r="DP76" s="16" t="e">
        <f t="shared" si="256"/>
        <v>#N/A</v>
      </c>
      <c r="DQ76" s="16">
        <f t="shared" si="257"/>
        <v>37049.572198810332</v>
      </c>
      <c r="DR76" s="101"/>
      <c r="DS76" s="16">
        <f t="shared" si="147"/>
        <v>31590.044889697845</v>
      </c>
      <c r="DT76" s="16">
        <f t="shared" si="62"/>
        <v>30280.494904032501</v>
      </c>
      <c r="DV76" s="16">
        <f t="shared" ref="DV76:DV139" si="287">BB76</f>
        <v>1801012</v>
      </c>
      <c r="DW76" s="16">
        <f t="shared" si="63"/>
        <v>1801012</v>
      </c>
      <c r="DX76" s="16">
        <f t="shared" si="64"/>
        <v>1798591.0776412075</v>
      </c>
      <c r="DY76" s="16">
        <f t="shared" si="65"/>
        <v>1799632.0780742324</v>
      </c>
      <c r="DZ76" s="16">
        <f t="shared" si="66"/>
        <v>1799817.6299536105</v>
      </c>
      <c r="EA76" s="16">
        <f t="shared" ref="EA76:EA139" si="288">DV76-DY76</f>
        <v>1379.9219257675577</v>
      </c>
    </row>
    <row r="77" spans="1:131" x14ac:dyDescent="0.2">
      <c r="A77" s="2">
        <v>38899</v>
      </c>
      <c r="B77" s="5">
        <f>Inputs!B77</f>
        <v>42408</v>
      </c>
      <c r="C77" s="5"/>
      <c r="D77" s="19">
        <f t="shared" si="258"/>
        <v>42408</v>
      </c>
      <c r="E77" s="20">
        <f>Inputs!E77</f>
        <v>0.98757317873897899</v>
      </c>
      <c r="F77" s="19">
        <f t="shared" si="259"/>
        <v>42941.627935005585</v>
      </c>
      <c r="G77" s="24">
        <f t="shared" ref="G77" si="289">G65</f>
        <v>1.1599999999999999</v>
      </c>
      <c r="H77" s="24">
        <f t="shared" si="67"/>
        <v>1.1571272105409649</v>
      </c>
      <c r="I77" s="29">
        <f t="shared" si="237"/>
        <v>1.1571272105409649</v>
      </c>
      <c r="J77" s="19">
        <f t="shared" si="261"/>
        <v>37110.550632484112</v>
      </c>
      <c r="K77" s="19">
        <f t="shared" si="262"/>
        <v>37122.256559612724</v>
      </c>
      <c r="L77" s="40">
        <f>SalesTrend!$H$17</f>
        <v>0</v>
      </c>
      <c r="M77" s="40">
        <f>SalesTrend!$H$37</f>
        <v>0</v>
      </c>
      <c r="N77" s="16">
        <f t="shared" si="263"/>
        <v>37061.390590186224</v>
      </c>
      <c r="O77" s="16">
        <f t="shared" si="238"/>
        <v>42351.822469938132</v>
      </c>
      <c r="R77" s="16">
        <f t="shared" si="239"/>
        <v>37061.390590186224</v>
      </c>
      <c r="S77" s="16">
        <f t="shared" si="240"/>
        <v>42408</v>
      </c>
      <c r="T77" s="16">
        <f t="shared" si="264"/>
        <v>-56.17753006186831</v>
      </c>
      <c r="AA77" s="56"/>
      <c r="AB77" s="51"/>
      <c r="AC77" s="51"/>
      <c r="AD77" s="51"/>
      <c r="AE77" s="52"/>
      <c r="AF77" s="51">
        <f t="shared" si="265"/>
        <v>0</v>
      </c>
      <c r="AG77" s="51"/>
      <c r="AH77" s="56">
        <f t="shared" si="241"/>
        <v>0</v>
      </c>
      <c r="AI77" s="56">
        <f t="shared" si="266"/>
        <v>0</v>
      </c>
      <c r="AJ77" s="56">
        <f t="shared" si="267"/>
        <v>0</v>
      </c>
      <c r="AK77" s="56">
        <f t="shared" si="268"/>
        <v>0</v>
      </c>
      <c r="AL77" s="56">
        <f t="shared" si="269"/>
        <v>0</v>
      </c>
      <c r="AM77" s="56">
        <f t="shared" si="242"/>
        <v>0</v>
      </c>
      <c r="AN77" s="51"/>
      <c r="AO77" s="51">
        <f t="shared" si="270"/>
        <v>0</v>
      </c>
      <c r="BB77" s="5">
        <f>Inputs!C77</f>
        <v>1817554</v>
      </c>
      <c r="BC77" s="19">
        <f t="shared" ref="BC77:BC140" si="290">($BB76-$BB77)+$S77</f>
        <v>25866</v>
      </c>
      <c r="BD77" s="82">
        <f t="shared" si="271"/>
        <v>0.15100853336965936</v>
      </c>
      <c r="BE77" s="23">
        <f>Inputs!F77</f>
        <v>0.98757317873897899</v>
      </c>
      <c r="BF77" s="19">
        <f t="shared" ref="BF77:BF140" si="291">BC77/BE77</f>
        <v>26191.476800765289</v>
      </c>
      <c r="BG77" s="19">
        <f t="shared" ref="BG77:BG140" si="292">F77</f>
        <v>42941.627935005585</v>
      </c>
      <c r="BH77" s="82">
        <f t="shared" si="272"/>
        <v>0.15267088870750331</v>
      </c>
      <c r="BI77" s="29">
        <f t="shared" si="68"/>
        <v>1</v>
      </c>
      <c r="BJ77" s="29">
        <f t="shared" ref="BJ77" si="293">BJ65</f>
        <v>0.9145269668889856</v>
      </c>
      <c r="BK77" s="29">
        <f t="shared" si="68"/>
        <v>0.91416409485908934</v>
      </c>
      <c r="BL77" s="29">
        <f t="shared" si="274"/>
        <v>0.91416409485908934</v>
      </c>
      <c r="BM77" s="39">
        <f t="shared" si="244"/>
        <v>0.16700599987033646</v>
      </c>
      <c r="BN77" s="39">
        <f t="shared" si="275"/>
        <v>0.17262864545902165</v>
      </c>
      <c r="BO77" s="40">
        <f>AttrRateTrend!$H$17</f>
        <v>0</v>
      </c>
      <c r="BP77" s="40">
        <f>AttrRateTrend!$H$37</f>
        <v>-0.09</v>
      </c>
      <c r="BQ77" s="39">
        <f t="shared" si="276"/>
        <v>0.16674839700033456</v>
      </c>
      <c r="BR77" s="39">
        <f t="shared" si="245"/>
        <v>0.15054110997551068</v>
      </c>
      <c r="BS77" s="39"/>
      <c r="BT77" s="39"/>
      <c r="BU77" s="39">
        <f t="shared" si="246"/>
        <v>0.16674839700033456</v>
      </c>
      <c r="BV77" s="39">
        <f t="shared" si="247"/>
        <v>0.15100853336965936</v>
      </c>
      <c r="BW77" s="39">
        <f t="shared" si="248"/>
        <v>-4.674233941486805E-4</v>
      </c>
      <c r="BX77" s="39">
        <f t="shared" si="177"/>
        <v>0.18276272564352181</v>
      </c>
      <c r="CB77" s="19">
        <f t="shared" si="277"/>
        <v>25866</v>
      </c>
      <c r="CC77" s="23">
        <f>Inputs!F77</f>
        <v>0.98757317873897899</v>
      </c>
      <c r="CD77" s="19">
        <f t="shared" si="249"/>
        <v>26191.476800765289</v>
      </c>
      <c r="CE77" s="29">
        <f t="shared" ref="CE77" si="294">CE65</f>
        <v>0.9145269668889856</v>
      </c>
      <c r="CF77" s="29">
        <f t="shared" si="226"/>
        <v>0.92918259040413531</v>
      </c>
      <c r="CG77" s="29">
        <f t="shared" si="226"/>
        <v>0.92674365295329264</v>
      </c>
      <c r="CH77" s="29">
        <f t="shared" si="279"/>
        <v>0.92918259040413531</v>
      </c>
      <c r="CI77" s="19">
        <f t="shared" si="280"/>
        <v>28187.653396921334</v>
      </c>
      <c r="CJ77" s="19">
        <f t="shared" si="251"/>
        <v>29175.092999868913</v>
      </c>
      <c r="CK77" s="40">
        <f>AttrTrend!$H$17</f>
        <v>0</v>
      </c>
      <c r="CL77" s="40">
        <f>AttrTrend!$H$37</f>
        <v>-0.08</v>
      </c>
      <c r="CM77" s="19">
        <f t="shared" si="281"/>
        <v>28392.03551622697</v>
      </c>
      <c r="CN77" s="19">
        <f t="shared" si="252"/>
        <v>26053.548350461024</v>
      </c>
      <c r="CO77" s="39"/>
      <c r="CP77" s="39"/>
      <c r="CQ77" s="19">
        <f t="shared" si="253"/>
        <v>28392.03551622697</v>
      </c>
      <c r="CR77" s="19">
        <f t="shared" si="282"/>
        <v>25866</v>
      </c>
      <c r="CS77" s="19">
        <f t="shared" si="254"/>
        <v>187.5483504610238</v>
      </c>
      <c r="CT77" s="2"/>
      <c r="CU77" s="2"/>
      <c r="CV77" s="2"/>
      <c r="CW77" s="2"/>
      <c r="CX77" s="2"/>
      <c r="CY77" s="2"/>
      <c r="CZ77" s="2"/>
      <c r="DA77" s="2"/>
      <c r="DB77" s="16">
        <f t="shared" si="283"/>
        <v>28187.653396921334</v>
      </c>
      <c r="DC77" s="16">
        <f t="shared" si="284"/>
        <v>8922.8972355627775</v>
      </c>
      <c r="DD77" s="16" t="e">
        <f t="shared" si="285"/>
        <v>#N/A</v>
      </c>
      <c r="DE77" s="16">
        <f t="shared" ref="DE77:DE140" si="295">IF($J77=0,$R77,$J77)</f>
        <v>37110.550632484112</v>
      </c>
      <c r="DF77" s="16">
        <f t="shared" ref="DF77:DF140" si="296">MIN($CJ77,$K77)</f>
        <v>29175.092999868913</v>
      </c>
      <c r="DG77" s="16">
        <f t="shared" ref="DG77:DG108" si="297">IF($DI77&gt;$CJ77,$DI77-$CJ77,NA())</f>
        <v>7947.1635597438108</v>
      </c>
      <c r="DH77" s="16" t="e">
        <f t="shared" ref="DH77:DH108" si="298">IF($DI77&lt;$CJ77,$CJ77-$DI77,NA())</f>
        <v>#N/A</v>
      </c>
      <c r="DI77" s="16">
        <f t="shared" ref="DI77:DI140" si="299">IF($K77=0,$R77,$K77)</f>
        <v>37122.256559612724</v>
      </c>
      <c r="DJ77" s="16">
        <f t="shared" ref="DJ77:DJ140" si="300">MIN($CM77,$N77)</f>
        <v>28392.03551622697</v>
      </c>
      <c r="DK77" s="16">
        <f t="shared" ref="DK77:DK140" si="301">IF(DM77&gt;$CM77,DM77-$CM77,NA())</f>
        <v>8669.3550739592538</v>
      </c>
      <c r="DL77" s="16" t="e">
        <f t="shared" ref="DL77:DL140" si="302">IF(DM77&lt;$CM77,$CM77-DM77,NA())</f>
        <v>#N/A</v>
      </c>
      <c r="DM77" s="16">
        <f t="shared" ref="DM77:DM140" si="303">$R77</f>
        <v>37061.390590186224</v>
      </c>
      <c r="DN77" s="16">
        <f t="shared" si="255"/>
        <v>29657.704519700052</v>
      </c>
      <c r="DO77" s="16">
        <f t="shared" si="286"/>
        <v>7464.5520399126726</v>
      </c>
      <c r="DP77" s="16" t="e">
        <f t="shared" si="256"/>
        <v>#N/A</v>
      </c>
      <c r="DQ77" s="16">
        <f t="shared" si="257"/>
        <v>37122.256559612724</v>
      </c>
      <c r="DR77" s="101"/>
      <c r="DS77" s="16">
        <f t="shared" ref="DS77:DS108" si="304">($BB76+6*$S77)*BM77/12</f>
        <v>28606.179374456813</v>
      </c>
      <c r="DT77" s="16">
        <f t="shared" ref="DT77:DT140" si="305">AVERAGE(DS76:DS78)</f>
        <v>29657.704519700052</v>
      </c>
      <c r="DV77" s="16">
        <f t="shared" si="287"/>
        <v>1817554</v>
      </c>
      <c r="DW77" s="16">
        <f t="shared" ref="DW77:DW140" si="306">DW76+B77-CB77</f>
        <v>1817554</v>
      </c>
      <c r="DX77" s="16">
        <f t="shared" ref="DX77:DX140" si="307">DX76+J77-CI77</f>
        <v>1807513.9748767703</v>
      </c>
      <c r="DY77" s="16">
        <f t="shared" ref="DY77:DY140" si="308">DY76+K77-CJ77</f>
        <v>1807579.2416339761</v>
      </c>
      <c r="DZ77" s="16">
        <f t="shared" ref="DZ77:DZ140" si="309">DZ76+R77-CQ77</f>
        <v>1808486.9850275698</v>
      </c>
      <c r="EA77" s="16">
        <f t="shared" si="288"/>
        <v>9974.7583660238888</v>
      </c>
    </row>
    <row r="78" spans="1:131" x14ac:dyDescent="0.2">
      <c r="A78" s="2">
        <v>38930</v>
      </c>
      <c r="B78" s="5">
        <f>Inputs!B78</f>
        <v>43609</v>
      </c>
      <c r="C78" s="5"/>
      <c r="D78" s="19">
        <f t="shared" si="258"/>
        <v>43609</v>
      </c>
      <c r="E78" s="20">
        <f>Inputs!E78</f>
        <v>1.0330435166244329</v>
      </c>
      <c r="F78" s="19">
        <f t="shared" si="259"/>
        <v>42214.097758917764</v>
      </c>
      <c r="G78" s="24">
        <f t="shared" ref="G78" si="310">G66</f>
        <v>1.1399999999999999</v>
      </c>
      <c r="H78" s="24">
        <f t="shared" si="67"/>
        <v>1.1367282212946797</v>
      </c>
      <c r="I78" s="29">
        <f t="shared" si="237"/>
        <v>1.1367282212946797</v>
      </c>
      <c r="J78" s="19">
        <f t="shared" si="261"/>
        <v>37136.491351325742</v>
      </c>
      <c r="K78" s="19">
        <f t="shared" si="262"/>
        <v>37062.778544040812</v>
      </c>
      <c r="L78" s="40">
        <f>SalesTrend!$H$18</f>
        <v>0</v>
      </c>
      <c r="M78" s="40">
        <f>SalesTrend!$H$38</f>
        <v>0</v>
      </c>
      <c r="N78" s="16">
        <f t="shared" si="263"/>
        <v>37061.390590186224</v>
      </c>
      <c r="O78" s="16">
        <f t="shared" si="238"/>
        <v>43520.809948291841</v>
      </c>
      <c r="R78" s="16">
        <f t="shared" si="239"/>
        <v>37061.390590186224</v>
      </c>
      <c r="S78" s="16">
        <f t="shared" si="240"/>
        <v>43609</v>
      </c>
      <c r="T78" s="16">
        <f t="shared" si="264"/>
        <v>-88.190051708159444</v>
      </c>
      <c r="AA78" s="56"/>
      <c r="AB78" s="51"/>
      <c r="AC78" s="51"/>
      <c r="AD78" s="51"/>
      <c r="AE78" s="52"/>
      <c r="AF78" s="51">
        <f t="shared" si="265"/>
        <v>0</v>
      </c>
      <c r="AG78" s="51"/>
      <c r="AH78" s="56">
        <f t="shared" si="241"/>
        <v>0</v>
      </c>
      <c r="AI78" s="56">
        <f t="shared" si="266"/>
        <v>0</v>
      </c>
      <c r="AJ78" s="56">
        <f t="shared" si="267"/>
        <v>0</v>
      </c>
      <c r="AK78" s="56">
        <f t="shared" si="268"/>
        <v>0</v>
      </c>
      <c r="AL78" s="56">
        <f t="shared" si="269"/>
        <v>0</v>
      </c>
      <c r="AM78" s="56">
        <f t="shared" si="242"/>
        <v>0</v>
      </c>
      <c r="AN78" s="51"/>
      <c r="AO78" s="51">
        <f t="shared" si="270"/>
        <v>0</v>
      </c>
      <c r="BB78" s="5">
        <f>Inputs!C78</f>
        <v>1833669</v>
      </c>
      <c r="BC78" s="19">
        <f t="shared" si="290"/>
        <v>27494</v>
      </c>
      <c r="BD78" s="82">
        <f t="shared" si="271"/>
        <v>0.15867965109791804</v>
      </c>
      <c r="BE78" s="23">
        <f>Inputs!F78</f>
        <v>1.0330435166244329</v>
      </c>
      <c r="BF78" s="19">
        <f t="shared" si="291"/>
        <v>26614.561301192069</v>
      </c>
      <c r="BG78" s="19">
        <f t="shared" si="292"/>
        <v>42214.097758917764</v>
      </c>
      <c r="BH78" s="82">
        <f t="shared" si="272"/>
        <v>0.15422483320915886</v>
      </c>
      <c r="BI78" s="29">
        <f t="shared" si="68"/>
        <v>1</v>
      </c>
      <c r="BJ78" s="29">
        <f t="shared" ref="BJ78" si="311">BJ66</f>
        <v>0.92843078718831584</v>
      </c>
      <c r="BK78" s="29">
        <f t="shared" si="68"/>
        <v>0.92859673990623681</v>
      </c>
      <c r="BL78" s="29">
        <f t="shared" si="274"/>
        <v>0.92859673990623681</v>
      </c>
      <c r="BM78" s="39">
        <f t="shared" si="244"/>
        <v>0.16608375474668521</v>
      </c>
      <c r="BN78" s="39">
        <f t="shared" si="275"/>
        <v>0.16677536210898855</v>
      </c>
      <c r="BO78" s="40">
        <f>AttrRateTrend!$H$18</f>
        <v>0</v>
      </c>
      <c r="BP78" s="40">
        <f>AttrRateTrend!$H$38</f>
        <v>0</v>
      </c>
      <c r="BQ78" s="39">
        <f t="shared" si="276"/>
        <v>0.16674839700033456</v>
      </c>
      <c r="BR78" s="39">
        <f t="shared" si="245"/>
        <v>0.15995854262972867</v>
      </c>
      <c r="BS78" s="39"/>
      <c r="BT78" s="39"/>
      <c r="BU78" s="39">
        <f t="shared" si="246"/>
        <v>0.16674839700033456</v>
      </c>
      <c r="BV78" s="39">
        <f t="shared" si="247"/>
        <v>0.15867965109791804</v>
      </c>
      <c r="BW78" s="39">
        <f t="shared" si="248"/>
        <v>1.2788915318106275E-3</v>
      </c>
      <c r="BX78" s="39">
        <f t="shared" si="177"/>
        <v>0.18092084693611554</v>
      </c>
      <c r="CB78" s="19">
        <f t="shared" si="277"/>
        <v>27494</v>
      </c>
      <c r="CC78" s="23">
        <f>Inputs!F78</f>
        <v>1.0330435166244329</v>
      </c>
      <c r="CD78" s="19">
        <f t="shared" si="249"/>
        <v>26614.561301192069</v>
      </c>
      <c r="CE78" s="29">
        <f t="shared" ref="CE78" si="312">CE66</f>
        <v>0.92843078718831584</v>
      </c>
      <c r="CF78" s="29">
        <f t="shared" si="226"/>
        <v>0.94632197479848124</v>
      </c>
      <c r="CG78" s="29">
        <f t="shared" si="226"/>
        <v>0.94560278244728402</v>
      </c>
      <c r="CH78" s="29">
        <f t="shared" si="279"/>
        <v>0.94632197479848124</v>
      </c>
      <c r="CI78" s="19">
        <f t="shared" si="280"/>
        <v>28124.213544612685</v>
      </c>
      <c r="CJ78" s="19">
        <f t="shared" si="251"/>
        <v>28244.822545574425</v>
      </c>
      <c r="CK78" s="40">
        <f>AttrTrend!$H$18</f>
        <v>0.01</v>
      </c>
      <c r="CL78" s="40">
        <f>AttrTrend!$H$38</f>
        <v>0</v>
      </c>
      <c r="CM78" s="19">
        <f t="shared" si="281"/>
        <v>28415.695545823823</v>
      </c>
      <c r="CN78" s="19">
        <f t="shared" si="252"/>
        <v>27778.950408607394</v>
      </c>
      <c r="CO78" s="39"/>
      <c r="CP78" s="39"/>
      <c r="CQ78" s="19">
        <f t="shared" si="253"/>
        <v>28415.695545823823</v>
      </c>
      <c r="CR78" s="19">
        <f t="shared" si="282"/>
        <v>27494</v>
      </c>
      <c r="CS78" s="19">
        <f t="shared" si="254"/>
        <v>284.95040860739391</v>
      </c>
      <c r="CT78" s="2"/>
      <c r="CU78" s="2"/>
      <c r="CV78" s="2"/>
      <c r="CW78" s="2"/>
      <c r="CX78" s="2"/>
      <c r="CY78" s="2"/>
      <c r="CZ78" s="2"/>
      <c r="DA78" s="2"/>
      <c r="DB78" s="16">
        <f t="shared" si="283"/>
        <v>28124.213544612685</v>
      </c>
      <c r="DC78" s="16">
        <f t="shared" si="284"/>
        <v>9012.2778067130566</v>
      </c>
      <c r="DD78" s="16" t="e">
        <f t="shared" si="285"/>
        <v>#N/A</v>
      </c>
      <c r="DE78" s="16">
        <f t="shared" si="295"/>
        <v>37136.491351325742</v>
      </c>
      <c r="DF78" s="16">
        <f t="shared" si="296"/>
        <v>28244.822545574425</v>
      </c>
      <c r="DG78" s="16">
        <f t="shared" si="297"/>
        <v>8817.9559984663865</v>
      </c>
      <c r="DH78" s="16" t="e">
        <f t="shared" si="298"/>
        <v>#N/A</v>
      </c>
      <c r="DI78" s="16">
        <f t="shared" si="299"/>
        <v>37062.778544040812</v>
      </c>
      <c r="DJ78" s="16">
        <f t="shared" si="300"/>
        <v>28415.695545823823</v>
      </c>
      <c r="DK78" s="16">
        <f t="shared" si="301"/>
        <v>8645.6950443624009</v>
      </c>
      <c r="DL78" s="16" t="e">
        <f t="shared" si="302"/>
        <v>#N/A</v>
      </c>
      <c r="DM78" s="16">
        <f t="shared" si="303"/>
        <v>37061.390590186224</v>
      </c>
      <c r="DN78" s="16">
        <f t="shared" si="255"/>
        <v>28654.655601348786</v>
      </c>
      <c r="DO78" s="16">
        <f t="shared" si="286"/>
        <v>8408.1229426920254</v>
      </c>
      <c r="DP78" s="16" t="e">
        <f t="shared" si="256"/>
        <v>#N/A</v>
      </c>
      <c r="DQ78" s="16">
        <f t="shared" si="257"/>
        <v>37062.778544040812</v>
      </c>
      <c r="DR78" s="101"/>
      <c r="DS78" s="16">
        <f t="shared" si="304"/>
        <v>28776.889294945489</v>
      </c>
      <c r="DT78" s="16">
        <f t="shared" si="305"/>
        <v>28654.655601348786</v>
      </c>
      <c r="DV78" s="16">
        <f t="shared" si="287"/>
        <v>1833669</v>
      </c>
      <c r="DW78" s="16">
        <f t="shared" si="306"/>
        <v>1833669</v>
      </c>
      <c r="DX78" s="16">
        <f t="shared" si="307"/>
        <v>1816526.2526834833</v>
      </c>
      <c r="DY78" s="16">
        <f t="shared" si="308"/>
        <v>1816397.1976324425</v>
      </c>
      <c r="DZ78" s="16">
        <f t="shared" si="309"/>
        <v>1817132.6800719323</v>
      </c>
      <c r="EA78" s="16">
        <f t="shared" si="288"/>
        <v>17271.802367557539</v>
      </c>
    </row>
    <row r="79" spans="1:131" x14ac:dyDescent="0.2">
      <c r="A79" s="2">
        <v>38961</v>
      </c>
      <c r="B79" s="5">
        <f>Inputs!B79</f>
        <v>36191</v>
      </c>
      <c r="C79" s="5"/>
      <c r="D79" s="19">
        <f t="shared" si="258"/>
        <v>36191</v>
      </c>
      <c r="E79" s="20">
        <f>Inputs!E79</f>
        <v>0.98227518126572666</v>
      </c>
      <c r="F79" s="19">
        <f t="shared" si="259"/>
        <v>36844.0541818083</v>
      </c>
      <c r="G79" s="24">
        <f t="shared" ref="G79" si="313">G67</f>
        <v>1</v>
      </c>
      <c r="H79" s="24">
        <f t="shared" si="67"/>
        <v>0.9973677297977156</v>
      </c>
      <c r="I79" s="29">
        <f t="shared" si="237"/>
        <v>0.9973677297977156</v>
      </c>
      <c r="J79" s="19">
        <f t="shared" si="261"/>
        <v>36941.293648312589</v>
      </c>
      <c r="K79" s="19">
        <f t="shared" si="262"/>
        <v>36955.251300962023</v>
      </c>
      <c r="L79" s="40">
        <f>SalesTrend!$H$19</f>
        <v>0</v>
      </c>
      <c r="M79" s="40">
        <f>SalesTrend!$H$39</f>
        <v>0</v>
      </c>
      <c r="N79" s="16">
        <f t="shared" si="263"/>
        <v>37061.390590186224</v>
      </c>
      <c r="O79" s="16">
        <f t="shared" si="238"/>
        <v>36308.657721051335</v>
      </c>
      <c r="R79" s="16">
        <f t="shared" si="239"/>
        <v>37061.390590186224</v>
      </c>
      <c r="S79" s="16">
        <f t="shared" si="240"/>
        <v>36191</v>
      </c>
      <c r="T79" s="16">
        <f t="shared" si="264"/>
        <v>117.6577210513351</v>
      </c>
      <c r="AA79" s="56"/>
      <c r="AB79" s="51"/>
      <c r="AC79" s="51"/>
      <c r="AD79" s="51"/>
      <c r="AE79" s="52"/>
      <c r="AF79" s="51">
        <f t="shared" si="265"/>
        <v>0</v>
      </c>
      <c r="AG79" s="51"/>
      <c r="AH79" s="56">
        <f t="shared" si="241"/>
        <v>0</v>
      </c>
      <c r="AI79" s="56">
        <f t="shared" si="266"/>
        <v>0</v>
      </c>
      <c r="AJ79" s="56">
        <f t="shared" si="267"/>
        <v>0</v>
      </c>
      <c r="AK79" s="56">
        <f t="shared" si="268"/>
        <v>0</v>
      </c>
      <c r="AL79" s="56">
        <f t="shared" si="269"/>
        <v>0</v>
      </c>
      <c r="AM79" s="56">
        <f t="shared" si="242"/>
        <v>0</v>
      </c>
      <c r="AN79" s="51"/>
      <c r="AO79" s="51">
        <f t="shared" si="270"/>
        <v>0</v>
      </c>
      <c r="BB79" s="5">
        <f>Inputs!C79</f>
        <v>1843154</v>
      </c>
      <c r="BC79" s="19">
        <f t="shared" si="290"/>
        <v>26706</v>
      </c>
      <c r="BD79" s="82">
        <f t="shared" si="271"/>
        <v>0.15626567974195624</v>
      </c>
      <c r="BE79" s="23">
        <f>Inputs!F79</f>
        <v>0.98227518126572666</v>
      </c>
      <c r="BF79" s="19">
        <f t="shared" si="291"/>
        <v>27187.90061007909</v>
      </c>
      <c r="BG79" s="19">
        <f t="shared" si="292"/>
        <v>36844.0541818083</v>
      </c>
      <c r="BH79" s="82">
        <f t="shared" si="272"/>
        <v>0.15878206837693828</v>
      </c>
      <c r="BI79" s="29">
        <f t="shared" si="68"/>
        <v>1</v>
      </c>
      <c r="BJ79" s="29">
        <f t="shared" ref="BJ79" si="314">BJ67</f>
        <v>0.94971354705726874</v>
      </c>
      <c r="BK79" s="29">
        <f t="shared" si="68"/>
        <v>0.94944720894937618</v>
      </c>
      <c r="BL79" s="29">
        <f t="shared" si="274"/>
        <v>0.94944720894937618</v>
      </c>
      <c r="BM79" s="39">
        <f t="shared" si="244"/>
        <v>0.1672363317099439</v>
      </c>
      <c r="BN79" s="39">
        <f t="shared" si="275"/>
        <v>0.16725973824951432</v>
      </c>
      <c r="BO79" s="40">
        <f>AttrRateTrend!$H$19</f>
        <v>0</v>
      </c>
      <c r="BP79" s="40">
        <f>AttrRateTrend!$H$39</f>
        <v>0</v>
      </c>
      <c r="BQ79" s="39">
        <f t="shared" si="276"/>
        <v>0.16674839700033456</v>
      </c>
      <c r="BR79" s="39">
        <f t="shared" si="245"/>
        <v>0.15551262809424043</v>
      </c>
      <c r="BS79" s="39"/>
      <c r="BT79" s="39"/>
      <c r="BU79" s="39">
        <f t="shared" si="246"/>
        <v>0.16674839700033456</v>
      </c>
      <c r="BV79" s="39">
        <f t="shared" si="247"/>
        <v>0.15626567974195624</v>
      </c>
      <c r="BW79" s="39">
        <f t="shared" si="248"/>
        <v>-7.5305164771580224E-4</v>
      </c>
      <c r="BX79" s="39">
        <f t="shared" si="177"/>
        <v>0.17956612912087228</v>
      </c>
      <c r="CB79" s="19">
        <f t="shared" si="277"/>
        <v>26706</v>
      </c>
      <c r="CC79" s="23">
        <f>Inputs!F79</f>
        <v>0.98227518126572666</v>
      </c>
      <c r="CD79" s="19">
        <f t="shared" si="249"/>
        <v>27187.90061007909</v>
      </c>
      <c r="CE79" s="29">
        <f t="shared" ref="CE79" si="315">CE67</f>
        <v>0.94971354705726874</v>
      </c>
      <c r="CF79" s="29">
        <f t="shared" si="226"/>
        <v>0.95655921502921648</v>
      </c>
      <c r="CG79" s="29">
        <f t="shared" si="226"/>
        <v>0.95638120796616566</v>
      </c>
      <c r="CH79" s="29">
        <f t="shared" si="279"/>
        <v>0.95655921502921648</v>
      </c>
      <c r="CI79" s="19">
        <f t="shared" si="280"/>
        <v>28422.600695189249</v>
      </c>
      <c r="CJ79" s="19">
        <f t="shared" si="251"/>
        <v>28405.430501659994</v>
      </c>
      <c r="CK79" s="40">
        <f>AttrTrend!$H$19</f>
        <v>0.01</v>
      </c>
      <c r="CL79" s="40">
        <f>AttrTrend!$H$39</f>
        <v>0</v>
      </c>
      <c r="CM79" s="19">
        <f t="shared" si="281"/>
        <v>28439.375292112007</v>
      </c>
      <c r="CN79" s="19">
        <f t="shared" si="252"/>
        <v>26721.761484679864</v>
      </c>
      <c r="CO79" s="39"/>
      <c r="CP79" s="39"/>
      <c r="CQ79" s="19">
        <f t="shared" si="253"/>
        <v>28439.375292112007</v>
      </c>
      <c r="CR79" s="19">
        <f t="shared" si="282"/>
        <v>26706</v>
      </c>
      <c r="CS79" s="19">
        <f t="shared" si="254"/>
        <v>15.761484679864225</v>
      </c>
      <c r="CT79" s="2"/>
      <c r="CU79" s="2"/>
      <c r="CV79" s="2"/>
      <c r="CW79" s="2"/>
      <c r="CX79" s="2"/>
      <c r="CY79" s="2"/>
      <c r="CZ79" s="2"/>
      <c r="DA79" s="2"/>
      <c r="DB79" s="16">
        <f t="shared" si="283"/>
        <v>28422.600695189249</v>
      </c>
      <c r="DC79" s="16">
        <f t="shared" si="284"/>
        <v>8518.69295312334</v>
      </c>
      <c r="DD79" s="16" t="e">
        <f t="shared" si="285"/>
        <v>#N/A</v>
      </c>
      <c r="DE79" s="16">
        <f t="shared" si="295"/>
        <v>36941.293648312589</v>
      </c>
      <c r="DF79" s="16">
        <f t="shared" si="296"/>
        <v>28405.430501659994</v>
      </c>
      <c r="DG79" s="16">
        <f t="shared" si="297"/>
        <v>8549.8207993020296</v>
      </c>
      <c r="DH79" s="16" t="e">
        <f t="shared" si="298"/>
        <v>#N/A</v>
      </c>
      <c r="DI79" s="16">
        <f t="shared" si="299"/>
        <v>36955.251300962023</v>
      </c>
      <c r="DJ79" s="16">
        <f t="shared" si="300"/>
        <v>28439.375292112007</v>
      </c>
      <c r="DK79" s="16">
        <f t="shared" si="301"/>
        <v>8622.0152980742168</v>
      </c>
      <c r="DL79" s="16" t="e">
        <f t="shared" si="302"/>
        <v>#N/A</v>
      </c>
      <c r="DM79" s="16">
        <f t="shared" si="303"/>
        <v>37061.390590186224</v>
      </c>
      <c r="DN79" s="16">
        <f t="shared" si="255"/>
        <v>28613.852918073626</v>
      </c>
      <c r="DO79" s="16">
        <f t="shared" si="286"/>
        <v>8341.3983828883975</v>
      </c>
      <c r="DP79" s="16" t="e">
        <f t="shared" si="256"/>
        <v>#N/A</v>
      </c>
      <c r="DQ79" s="16">
        <f t="shared" si="257"/>
        <v>36955.251300962023</v>
      </c>
      <c r="DR79" s="101"/>
      <c r="DS79" s="16">
        <f t="shared" si="304"/>
        <v>28580.898134644052</v>
      </c>
      <c r="DT79" s="16">
        <f t="shared" si="305"/>
        <v>28613.852918073626</v>
      </c>
      <c r="DV79" s="16">
        <f t="shared" si="287"/>
        <v>1843154</v>
      </c>
      <c r="DW79" s="16">
        <f t="shared" si="306"/>
        <v>1843154</v>
      </c>
      <c r="DX79" s="16">
        <f t="shared" si="307"/>
        <v>1825044.9456366065</v>
      </c>
      <c r="DY79" s="16">
        <f t="shared" si="308"/>
        <v>1824947.0184317443</v>
      </c>
      <c r="DZ79" s="16">
        <f t="shared" si="309"/>
        <v>1825754.6953700064</v>
      </c>
      <c r="EA79" s="16">
        <f t="shared" si="288"/>
        <v>18206.981568255695</v>
      </c>
    </row>
    <row r="80" spans="1:131" x14ac:dyDescent="0.2">
      <c r="A80" s="2">
        <v>38991</v>
      </c>
      <c r="B80" s="5">
        <f>Inputs!B80</f>
        <v>30976</v>
      </c>
      <c r="C80" s="5"/>
      <c r="D80" s="19">
        <f t="shared" si="258"/>
        <v>30976</v>
      </c>
      <c r="E80" s="20">
        <f>Inputs!E80</f>
        <v>1.0296467518264631</v>
      </c>
      <c r="F80" s="19">
        <f t="shared" si="259"/>
        <v>30084.104033788764</v>
      </c>
      <c r="G80" s="24">
        <f t="shared" ref="G80" si="316">G68</f>
        <v>0.82</v>
      </c>
      <c r="H80" s="24">
        <f t="shared" si="67"/>
        <v>0.81777018222750719</v>
      </c>
      <c r="I80" s="29">
        <f t="shared" si="237"/>
        <v>0.81777018222750719</v>
      </c>
      <c r="J80" s="19">
        <f t="shared" si="261"/>
        <v>36787.968903247733</v>
      </c>
      <c r="K80" s="19">
        <f t="shared" si="262"/>
        <v>36905.187476352476</v>
      </c>
      <c r="L80" s="40">
        <f>SalesTrend!$H$20</f>
        <v>0</v>
      </c>
      <c r="M80" s="40">
        <f>SalesTrend!$H$40</f>
        <v>0</v>
      </c>
      <c r="N80" s="16">
        <f t="shared" si="263"/>
        <v>37061.390590186224</v>
      </c>
      <c r="O80" s="16">
        <f t="shared" si="238"/>
        <v>31206.225000920316</v>
      </c>
      <c r="R80" s="16">
        <f t="shared" si="239"/>
        <v>37061.390590186224</v>
      </c>
      <c r="S80" s="16">
        <f t="shared" si="240"/>
        <v>30976</v>
      </c>
      <c r="T80" s="16">
        <f t="shared" si="264"/>
        <v>230.22500092031623</v>
      </c>
      <c r="AA80" s="56"/>
      <c r="AB80" s="51"/>
      <c r="AC80" s="51"/>
      <c r="AD80" s="51"/>
      <c r="AE80" s="52"/>
      <c r="AF80" s="51">
        <f t="shared" si="265"/>
        <v>0</v>
      </c>
      <c r="AG80" s="51"/>
      <c r="AH80" s="56">
        <f t="shared" si="241"/>
        <v>0</v>
      </c>
      <c r="AI80" s="56">
        <f t="shared" si="266"/>
        <v>0</v>
      </c>
      <c r="AJ80" s="56">
        <f t="shared" si="267"/>
        <v>0</v>
      </c>
      <c r="AK80" s="56">
        <f t="shared" si="268"/>
        <v>0</v>
      </c>
      <c r="AL80" s="56">
        <f t="shared" si="269"/>
        <v>0</v>
      </c>
      <c r="AM80" s="56">
        <f t="shared" si="242"/>
        <v>0</v>
      </c>
      <c r="AN80" s="51"/>
      <c r="AO80" s="51">
        <f t="shared" si="270"/>
        <v>0</v>
      </c>
      <c r="BB80" s="5">
        <f>Inputs!C80</f>
        <v>1845213</v>
      </c>
      <c r="BC80" s="19">
        <f t="shared" si="290"/>
        <v>28917</v>
      </c>
      <c r="BD80" s="82">
        <f t="shared" si="271"/>
        <v>0.17102133552816398</v>
      </c>
      <c r="BE80" s="23">
        <f>Inputs!F80</f>
        <v>1.0296467518264631</v>
      </c>
      <c r="BF80" s="19">
        <f t="shared" si="291"/>
        <v>28084.389086553128</v>
      </c>
      <c r="BG80" s="19">
        <f t="shared" si="292"/>
        <v>30084.104033788764</v>
      </c>
      <c r="BH80" s="82">
        <f t="shared" si="272"/>
        <v>0.16653632436222365</v>
      </c>
      <c r="BI80" s="29">
        <f t="shared" si="68"/>
        <v>1</v>
      </c>
      <c r="BJ80" s="29">
        <f t="shared" ref="BJ80" si="317">BJ68</f>
        <v>0.98882875967055073</v>
      </c>
      <c r="BK80" s="29">
        <f t="shared" si="68"/>
        <v>0.98858593209411483</v>
      </c>
      <c r="BL80" s="29">
        <f t="shared" si="274"/>
        <v>0.98858593209411483</v>
      </c>
      <c r="BM80" s="39">
        <f t="shared" si="244"/>
        <v>0.16845912829191378</v>
      </c>
      <c r="BN80" s="39">
        <f t="shared" si="275"/>
        <v>0.16723195316613962</v>
      </c>
      <c r="BO80" s="40">
        <f>AttrRateTrend!$H$20</f>
        <v>0</v>
      </c>
      <c r="BP80" s="40">
        <f>AttrRateTrend!$H$40</f>
        <v>0</v>
      </c>
      <c r="BQ80" s="39">
        <f t="shared" si="276"/>
        <v>0.16674839700033456</v>
      </c>
      <c r="BR80" s="39">
        <f t="shared" si="245"/>
        <v>0.16973224182061791</v>
      </c>
      <c r="BS80" s="39"/>
      <c r="BT80" s="39"/>
      <c r="BU80" s="39">
        <f t="shared" si="246"/>
        <v>0.16674839700033456</v>
      </c>
      <c r="BV80" s="39">
        <f t="shared" si="247"/>
        <v>0.17102133552816398</v>
      </c>
      <c r="BW80" s="39">
        <f t="shared" si="248"/>
        <v>-1.2890937075460684E-3</v>
      </c>
      <c r="BX80" s="39">
        <f t="shared" si="177"/>
        <v>0.17894832607302402</v>
      </c>
      <c r="CB80" s="19">
        <f t="shared" si="277"/>
        <v>28917</v>
      </c>
      <c r="CC80" s="23">
        <f>Inputs!F80</f>
        <v>1.0296467518264631</v>
      </c>
      <c r="CD80" s="19">
        <f t="shared" si="249"/>
        <v>28084.389086553128</v>
      </c>
      <c r="CE80" s="29">
        <f t="shared" ref="CE80" si="318">CE68</f>
        <v>0.98882875967055073</v>
      </c>
      <c r="CF80" s="29">
        <f t="shared" si="226"/>
        <v>0.97959194814704309</v>
      </c>
      <c r="CG80" s="29">
        <f t="shared" si="226"/>
        <v>0.97922550463391755</v>
      </c>
      <c r="CH80" s="29">
        <f t="shared" si="279"/>
        <v>0.97959194814704309</v>
      </c>
      <c r="CI80" s="19">
        <f t="shared" si="280"/>
        <v>28669.477265178051</v>
      </c>
      <c r="CJ80" s="19">
        <f t="shared" si="251"/>
        <v>28482.54735937166</v>
      </c>
      <c r="CK80" s="40">
        <f>AttrTrend!$H$20</f>
        <v>0.01</v>
      </c>
      <c r="CL80" s="40">
        <f>AttrTrend!$H$40</f>
        <v>0</v>
      </c>
      <c r="CM80" s="19">
        <f t="shared" si="281"/>
        <v>28463.074771522097</v>
      </c>
      <c r="CN80" s="19">
        <f t="shared" si="252"/>
        <v>28708.815495837498</v>
      </c>
      <c r="CO80" s="39"/>
      <c r="CP80" s="39"/>
      <c r="CQ80" s="19">
        <f t="shared" si="253"/>
        <v>28463.074771522097</v>
      </c>
      <c r="CR80" s="19">
        <f t="shared" si="282"/>
        <v>28917</v>
      </c>
      <c r="CS80" s="19">
        <f t="shared" si="254"/>
        <v>-208.18450416250198</v>
      </c>
      <c r="CT80" s="2"/>
      <c r="CU80" s="2"/>
      <c r="CV80" s="2"/>
      <c r="CW80" s="2"/>
      <c r="CX80" s="2"/>
      <c r="CY80" s="2"/>
      <c r="CZ80" s="2"/>
      <c r="DA80" s="2"/>
      <c r="DB80" s="16">
        <f t="shared" si="283"/>
        <v>28669.477265178051</v>
      </c>
      <c r="DC80" s="16">
        <f t="shared" si="284"/>
        <v>8118.4916380696814</v>
      </c>
      <c r="DD80" s="16" t="e">
        <f t="shared" si="285"/>
        <v>#N/A</v>
      </c>
      <c r="DE80" s="16">
        <f t="shared" si="295"/>
        <v>36787.968903247733</v>
      </c>
      <c r="DF80" s="16">
        <f t="shared" si="296"/>
        <v>28482.54735937166</v>
      </c>
      <c r="DG80" s="16">
        <f t="shared" si="297"/>
        <v>8422.6401169808159</v>
      </c>
      <c r="DH80" s="16" t="e">
        <f t="shared" si="298"/>
        <v>#N/A</v>
      </c>
      <c r="DI80" s="16">
        <f t="shared" si="299"/>
        <v>36905.187476352476</v>
      </c>
      <c r="DJ80" s="16">
        <f t="shared" si="300"/>
        <v>28463.074771522097</v>
      </c>
      <c r="DK80" s="16">
        <f t="shared" si="301"/>
        <v>8598.3158186641267</v>
      </c>
      <c r="DL80" s="16" t="e">
        <f t="shared" si="302"/>
        <v>#N/A</v>
      </c>
      <c r="DM80" s="16">
        <f t="shared" si="303"/>
        <v>37061.390590186224</v>
      </c>
      <c r="DN80" s="16">
        <f t="shared" si="255"/>
        <v>28410.608248783752</v>
      </c>
      <c r="DO80" s="16">
        <f t="shared" si="286"/>
        <v>8494.5792275687236</v>
      </c>
      <c r="DP80" s="16" t="e">
        <f t="shared" si="256"/>
        <v>#N/A</v>
      </c>
      <c r="DQ80" s="16">
        <f t="shared" si="257"/>
        <v>36905.187476352476</v>
      </c>
      <c r="DR80" s="101"/>
      <c r="DS80" s="16">
        <f t="shared" si="304"/>
        <v>28483.771324631332</v>
      </c>
      <c r="DT80" s="16">
        <f t="shared" si="305"/>
        <v>28410.608248783752</v>
      </c>
      <c r="DV80" s="16">
        <f t="shared" si="287"/>
        <v>1845213</v>
      </c>
      <c r="DW80" s="16">
        <f t="shared" si="306"/>
        <v>1845213</v>
      </c>
      <c r="DX80" s="16">
        <f t="shared" si="307"/>
        <v>1833163.4372746763</v>
      </c>
      <c r="DY80" s="16">
        <f t="shared" si="308"/>
        <v>1833369.6585487253</v>
      </c>
      <c r="DZ80" s="16">
        <f t="shared" si="309"/>
        <v>1834353.0111886705</v>
      </c>
      <c r="EA80" s="16">
        <f t="shared" si="288"/>
        <v>11843.341451274697</v>
      </c>
    </row>
    <row r="81" spans="1:131" x14ac:dyDescent="0.2">
      <c r="A81" s="2">
        <v>39022</v>
      </c>
      <c r="B81" s="5">
        <f>Inputs!B81</f>
        <v>31827</v>
      </c>
      <c r="C81" s="5"/>
      <c r="D81" s="19">
        <f t="shared" si="258"/>
        <v>31827</v>
      </c>
      <c r="E81" s="20">
        <f>Inputs!E81</f>
        <v>0.98178350073067511</v>
      </c>
      <c r="F81" s="19">
        <f t="shared" si="259"/>
        <v>32417.533984135316</v>
      </c>
      <c r="G81" s="24">
        <f t="shared" ref="G81" si="319">G69</f>
        <v>0.88</v>
      </c>
      <c r="H81" s="24">
        <f t="shared" si="67"/>
        <v>0.87647410234346035</v>
      </c>
      <c r="I81" s="29">
        <f t="shared" si="237"/>
        <v>0.87647410234346035</v>
      </c>
      <c r="J81" s="19">
        <f t="shared" si="261"/>
        <v>36986.299877497106</v>
      </c>
      <c r="K81" s="19">
        <f t="shared" si="262"/>
        <v>37432.662751960212</v>
      </c>
      <c r="L81" s="40">
        <f>SalesTrend!$H$21</f>
        <v>0</v>
      </c>
      <c r="M81" s="40">
        <f>SalesTrend!$H$41</f>
        <v>0</v>
      </c>
      <c r="N81" s="16">
        <f t="shared" si="263"/>
        <v>37061.390590186224</v>
      </c>
      <c r="O81" s="16">
        <f t="shared" si="238"/>
        <v>31891.616144915064</v>
      </c>
      <c r="R81" s="16">
        <f t="shared" si="239"/>
        <v>37061.390590186224</v>
      </c>
      <c r="S81" s="16">
        <f t="shared" si="240"/>
        <v>31827</v>
      </c>
      <c r="T81" s="16">
        <f t="shared" si="264"/>
        <v>64.616144915064069</v>
      </c>
      <c r="AA81" s="56"/>
      <c r="AB81" s="51"/>
      <c r="AC81" s="51"/>
      <c r="AD81" s="51"/>
      <c r="AE81" s="52"/>
      <c r="AF81" s="51">
        <f t="shared" si="265"/>
        <v>0</v>
      </c>
      <c r="AG81" s="51"/>
      <c r="AH81" s="56">
        <f t="shared" si="241"/>
        <v>0</v>
      </c>
      <c r="AI81" s="56">
        <f t="shared" si="266"/>
        <v>0</v>
      </c>
      <c r="AJ81" s="56">
        <f t="shared" si="267"/>
        <v>0</v>
      </c>
      <c r="AK81" s="56">
        <f t="shared" si="268"/>
        <v>0</v>
      </c>
      <c r="AL81" s="56">
        <f t="shared" si="269"/>
        <v>0</v>
      </c>
      <c r="AM81" s="56">
        <f t="shared" si="242"/>
        <v>0</v>
      </c>
      <c r="AN81" s="51"/>
      <c r="AO81" s="51">
        <f t="shared" si="270"/>
        <v>0</v>
      </c>
      <c r="BB81" s="5">
        <f>Inputs!C81</f>
        <v>1848708</v>
      </c>
      <c r="BC81" s="19">
        <f t="shared" si="290"/>
        <v>28332</v>
      </c>
      <c r="BD81" s="82">
        <f t="shared" si="271"/>
        <v>0.16697189583410071</v>
      </c>
      <c r="BE81" s="23">
        <f>Inputs!F81</f>
        <v>0.98178350073067511</v>
      </c>
      <c r="BF81" s="19">
        <f t="shared" si="291"/>
        <v>28857.686016229043</v>
      </c>
      <c r="BG81" s="19">
        <f t="shared" si="292"/>
        <v>32417.533984135316</v>
      </c>
      <c r="BH81" s="82">
        <f t="shared" si="272"/>
        <v>0.16977454607789</v>
      </c>
      <c r="BI81" s="29">
        <f t="shared" si="68"/>
        <v>1</v>
      </c>
      <c r="BJ81" s="29">
        <f t="shared" ref="BJ81" si="320">BJ69</f>
        <v>1.0243246402286739</v>
      </c>
      <c r="BK81" s="29">
        <f t="shared" si="68"/>
        <v>1.0227357680630584</v>
      </c>
      <c r="BL81" s="29">
        <f t="shared" si="274"/>
        <v>1.0227357680630584</v>
      </c>
      <c r="BM81" s="39">
        <f t="shared" si="244"/>
        <v>0.16600039949656115</v>
      </c>
      <c r="BN81" s="39">
        <f t="shared" si="275"/>
        <v>0.16680110312478233</v>
      </c>
      <c r="BO81" s="40">
        <f>AttrRateTrend!$H$21</f>
        <v>0</v>
      </c>
      <c r="BP81" s="40">
        <f>AttrRateTrend!$H$41</f>
        <v>-0.01</v>
      </c>
      <c r="BQ81" s="39">
        <f t="shared" si="276"/>
        <v>0.16508091303033121</v>
      </c>
      <c r="BR81" s="39">
        <f t="shared" si="245"/>
        <v>0.16575858713071495</v>
      </c>
      <c r="BS81" s="39"/>
      <c r="BT81" s="39"/>
      <c r="BU81" s="39">
        <f t="shared" si="246"/>
        <v>0.16508091303033121</v>
      </c>
      <c r="BV81" s="39">
        <f t="shared" si="247"/>
        <v>0.16697189583410071</v>
      </c>
      <c r="BW81" s="39">
        <f t="shared" si="248"/>
        <v>-1.2133087033857626E-3</v>
      </c>
      <c r="BX81" s="39">
        <f t="shared" si="177"/>
        <v>0.17819195658580461</v>
      </c>
      <c r="CB81" s="19">
        <f t="shared" si="277"/>
        <v>28332</v>
      </c>
      <c r="CC81" s="23">
        <f>Inputs!F81</f>
        <v>0.98178350073067511</v>
      </c>
      <c r="CD81" s="19">
        <f t="shared" si="249"/>
        <v>28857.686016229043</v>
      </c>
      <c r="CE81" s="29">
        <f t="shared" ref="CE81" si="321">CE69</f>
        <v>1.0243246402286739</v>
      </c>
      <c r="CF81" s="29">
        <f t="shared" si="226"/>
        <v>1.0177080553360278</v>
      </c>
      <c r="CG81" s="29">
        <f t="shared" si="226"/>
        <v>1.0158685232408595</v>
      </c>
      <c r="CH81" s="29">
        <f t="shared" si="279"/>
        <v>1.0177080553360278</v>
      </c>
      <c r="CI81" s="19">
        <f t="shared" si="280"/>
        <v>28355.564117747683</v>
      </c>
      <c r="CJ81" s="19">
        <f t="shared" si="251"/>
        <v>28556.23490046506</v>
      </c>
      <c r="CK81" s="40">
        <f>AttrTrend!$H$21</f>
        <v>0.01</v>
      </c>
      <c r="CL81" s="40">
        <f>AttrTrend!$H$41</f>
        <v>0</v>
      </c>
      <c r="CM81" s="19">
        <f t="shared" si="281"/>
        <v>28486.794000498361</v>
      </c>
      <c r="CN81" s="19">
        <f t="shared" si="252"/>
        <v>28463.120827737828</v>
      </c>
      <c r="CO81" s="39"/>
      <c r="CP81" s="39"/>
      <c r="CQ81" s="19">
        <f t="shared" si="253"/>
        <v>28486.794000498361</v>
      </c>
      <c r="CR81" s="19">
        <f t="shared" si="282"/>
        <v>28332</v>
      </c>
      <c r="CS81" s="19">
        <f t="shared" si="254"/>
        <v>131.12082773782822</v>
      </c>
      <c r="CT81" s="2"/>
      <c r="CU81" s="2"/>
      <c r="CV81" s="2"/>
      <c r="CW81" s="2"/>
      <c r="CX81" s="2"/>
      <c r="CY81" s="2"/>
      <c r="CZ81" s="2"/>
      <c r="DA81" s="2"/>
      <c r="DB81" s="16">
        <f t="shared" si="283"/>
        <v>28355.564117747683</v>
      </c>
      <c r="DC81" s="16">
        <f t="shared" si="284"/>
        <v>8630.7357597494229</v>
      </c>
      <c r="DD81" s="16" t="e">
        <f t="shared" si="285"/>
        <v>#N/A</v>
      </c>
      <c r="DE81" s="16">
        <f t="shared" si="295"/>
        <v>36986.299877497106</v>
      </c>
      <c r="DF81" s="16">
        <f t="shared" si="296"/>
        <v>28556.23490046506</v>
      </c>
      <c r="DG81" s="16">
        <f t="shared" si="297"/>
        <v>8876.4278514951511</v>
      </c>
      <c r="DH81" s="16" t="e">
        <f t="shared" si="298"/>
        <v>#N/A</v>
      </c>
      <c r="DI81" s="16">
        <f t="shared" si="299"/>
        <v>37432.662751960212</v>
      </c>
      <c r="DJ81" s="16">
        <f t="shared" si="300"/>
        <v>28486.794000498361</v>
      </c>
      <c r="DK81" s="16">
        <f t="shared" si="301"/>
        <v>8574.5965896878624</v>
      </c>
      <c r="DL81" s="16" t="e">
        <f t="shared" si="302"/>
        <v>#N/A</v>
      </c>
      <c r="DM81" s="16">
        <f t="shared" si="303"/>
        <v>37061.390590186224</v>
      </c>
      <c r="DN81" s="16">
        <f t="shared" si="255"/>
        <v>28455.860329011048</v>
      </c>
      <c r="DO81" s="16">
        <f t="shared" si="286"/>
        <v>8976.8024229491639</v>
      </c>
      <c r="DP81" s="16" t="e">
        <f t="shared" si="256"/>
        <v>#N/A</v>
      </c>
      <c r="DQ81" s="16">
        <f t="shared" si="257"/>
        <v>37432.662751960212</v>
      </c>
      <c r="DR81" s="101"/>
      <c r="DS81" s="16">
        <f t="shared" si="304"/>
        <v>28167.155287075864</v>
      </c>
      <c r="DT81" s="16">
        <f t="shared" si="305"/>
        <v>28455.860329011048</v>
      </c>
      <c r="DV81" s="16">
        <f t="shared" si="287"/>
        <v>1848708</v>
      </c>
      <c r="DW81" s="16">
        <f t="shared" si="306"/>
        <v>1848708</v>
      </c>
      <c r="DX81" s="16">
        <f t="shared" si="307"/>
        <v>1841794.1730344258</v>
      </c>
      <c r="DY81" s="16">
        <f t="shared" si="308"/>
        <v>1842246.0864002204</v>
      </c>
      <c r="DZ81" s="16">
        <f t="shared" si="309"/>
        <v>1842927.6077783585</v>
      </c>
      <c r="EA81" s="16">
        <f t="shared" si="288"/>
        <v>6461.9135997795966</v>
      </c>
    </row>
    <row r="82" spans="1:131" x14ac:dyDescent="0.2">
      <c r="A82" s="2">
        <v>39052</v>
      </c>
      <c r="B82" s="5">
        <f>Inputs!B82</f>
        <v>37983</v>
      </c>
      <c r="C82" s="5"/>
      <c r="D82" s="19">
        <f t="shared" si="258"/>
        <v>37983</v>
      </c>
      <c r="E82" s="20">
        <f>Inputs!E82</f>
        <v>1.0084188429667229</v>
      </c>
      <c r="F82" s="19">
        <f t="shared" si="259"/>
        <v>37665.89673022741</v>
      </c>
      <c r="G82" s="24">
        <f t="shared" ref="G82" si="322">G70</f>
        <v>0.98</v>
      </c>
      <c r="H82" s="24">
        <f t="shared" si="67"/>
        <v>0.97773260846575172</v>
      </c>
      <c r="I82" s="29">
        <f t="shared" si="237"/>
        <v>0.97773260846575172</v>
      </c>
      <c r="J82" s="19">
        <f t="shared" si="261"/>
        <v>38523.719475135804</v>
      </c>
      <c r="K82" s="19">
        <f t="shared" si="262"/>
        <v>37925.2527563853</v>
      </c>
      <c r="L82" s="40">
        <f>SalesTrend!$H$22</f>
        <v>0</v>
      </c>
      <c r="M82" s="40">
        <f>SalesTrend!$H$42</f>
        <v>3.5000000000000003E-2</v>
      </c>
      <c r="N82" s="16">
        <f t="shared" si="263"/>
        <v>38358.539260842736</v>
      </c>
      <c r="O82" s="16">
        <f t="shared" si="238"/>
        <v>37820.138257546932</v>
      </c>
      <c r="R82" s="16">
        <f t="shared" si="239"/>
        <v>38358.539260842736</v>
      </c>
      <c r="S82" s="16">
        <f t="shared" si="240"/>
        <v>37983</v>
      </c>
      <c r="T82" s="16">
        <f t="shared" si="264"/>
        <v>-162.86174245306756</v>
      </c>
      <c r="AA82" s="56"/>
      <c r="AB82" s="51"/>
      <c r="AC82" s="51"/>
      <c r="AD82" s="51"/>
      <c r="AE82" s="52"/>
      <c r="AF82" s="51">
        <f t="shared" si="265"/>
        <v>0</v>
      </c>
      <c r="AG82" s="51"/>
      <c r="AH82" s="56">
        <f t="shared" si="241"/>
        <v>0</v>
      </c>
      <c r="AI82" s="56">
        <f t="shared" si="266"/>
        <v>0</v>
      </c>
      <c r="AJ82" s="56">
        <f t="shared" si="267"/>
        <v>0</v>
      </c>
      <c r="AK82" s="56">
        <f t="shared" si="268"/>
        <v>0</v>
      </c>
      <c r="AL82" s="56">
        <f t="shared" si="269"/>
        <v>0</v>
      </c>
      <c r="AM82" s="56">
        <f t="shared" si="242"/>
        <v>0</v>
      </c>
      <c r="AN82" s="51"/>
      <c r="AO82" s="51">
        <f t="shared" si="270"/>
        <v>0</v>
      </c>
      <c r="BB82" s="5">
        <f>Inputs!C82</f>
        <v>1856739</v>
      </c>
      <c r="BC82" s="19">
        <f t="shared" si="290"/>
        <v>29952</v>
      </c>
      <c r="BD82" s="82">
        <f t="shared" si="271"/>
        <v>0.17308242391671796</v>
      </c>
      <c r="BE82" s="23">
        <f>Inputs!F82</f>
        <v>1.0084188429667229</v>
      </c>
      <c r="BF82" s="19">
        <f t="shared" si="291"/>
        <v>29701.943997677157</v>
      </c>
      <c r="BG82" s="19">
        <f t="shared" si="292"/>
        <v>37665.89673022741</v>
      </c>
      <c r="BH82" s="82">
        <f t="shared" si="272"/>
        <v>0.171794836477593</v>
      </c>
      <c r="BI82" s="29">
        <f t="shared" si="68"/>
        <v>1</v>
      </c>
      <c r="BJ82" s="29">
        <f t="shared" ref="BJ82" si="323">BJ70</f>
        <v>1.0370387596642554</v>
      </c>
      <c r="BK82" s="29">
        <f t="shared" si="68"/>
        <v>1.0352592597071386</v>
      </c>
      <c r="BL82" s="29">
        <f t="shared" si="274"/>
        <v>1.0352592597071386</v>
      </c>
      <c r="BM82" s="39">
        <f t="shared" si="244"/>
        <v>0.16594378158587206</v>
      </c>
      <c r="BN82" s="39">
        <f t="shared" si="275"/>
        <v>0.16532490978839201</v>
      </c>
      <c r="BO82" s="40">
        <f>AttrRateTrend!$H$22</f>
        <v>0</v>
      </c>
      <c r="BP82" s="40">
        <f>AttrRateTrend!$H$42</f>
        <v>0</v>
      </c>
      <c r="BQ82" s="39">
        <f t="shared" si="276"/>
        <v>0.16508091303033121</v>
      </c>
      <c r="BR82" s="39">
        <f t="shared" si="245"/>
        <v>0.17234033707571295</v>
      </c>
      <c r="BS82" s="39"/>
      <c r="BT82" s="39"/>
      <c r="BU82" s="39">
        <f t="shared" si="246"/>
        <v>0.16508091303033121</v>
      </c>
      <c r="BV82" s="39">
        <f t="shared" si="247"/>
        <v>0.17308242391671796</v>
      </c>
      <c r="BW82" s="39">
        <f t="shared" si="248"/>
        <v>-7.4208684100501854E-4</v>
      </c>
      <c r="BX82" s="39">
        <f t="shared" si="177"/>
        <v>0.17711558650207374</v>
      </c>
      <c r="CB82" s="19">
        <f t="shared" si="277"/>
        <v>29952</v>
      </c>
      <c r="CC82" s="23">
        <f>Inputs!F82</f>
        <v>1.0084188429667229</v>
      </c>
      <c r="CD82" s="19">
        <f t="shared" si="249"/>
        <v>29701.943997677157</v>
      </c>
      <c r="CE82" s="29">
        <f t="shared" ref="CE82" si="324">CE70</f>
        <v>1.0370387596642554</v>
      </c>
      <c r="CF82" s="29">
        <f t="shared" si="226"/>
        <v>1.0369464152486854</v>
      </c>
      <c r="CG82" s="29">
        <f t="shared" si="226"/>
        <v>1.0391872227392958</v>
      </c>
      <c r="CH82" s="29">
        <f t="shared" si="279"/>
        <v>1.0369464152486854</v>
      </c>
      <c r="CI82" s="19">
        <f t="shared" si="280"/>
        <v>28643.663318469447</v>
      </c>
      <c r="CJ82" s="19">
        <f t="shared" si="251"/>
        <v>28477.3260415759</v>
      </c>
      <c r="CK82" s="40">
        <f>AttrTrend!$H$22</f>
        <v>0.01</v>
      </c>
      <c r="CL82" s="40">
        <f>AttrTrend!$H$42</f>
        <v>0</v>
      </c>
      <c r="CM82" s="19">
        <f t="shared" si="281"/>
        <v>28510.532995498776</v>
      </c>
      <c r="CN82" s="19">
        <f t="shared" si="252"/>
        <v>29812.788775887948</v>
      </c>
      <c r="CO82" s="39"/>
      <c r="CP82" s="39"/>
      <c r="CQ82" s="19">
        <f t="shared" si="253"/>
        <v>28510.532995498776</v>
      </c>
      <c r="CR82" s="19">
        <f t="shared" si="282"/>
        <v>29952</v>
      </c>
      <c r="CS82" s="19">
        <f t="shared" si="254"/>
        <v>-139.21122411205215</v>
      </c>
      <c r="CT82" s="2"/>
      <c r="CU82" s="2"/>
      <c r="CV82" s="2"/>
      <c r="CW82" s="2"/>
      <c r="CX82" s="2"/>
      <c r="CY82" s="2"/>
      <c r="CZ82" s="2"/>
      <c r="DA82" s="2"/>
      <c r="DB82" s="16">
        <f t="shared" si="283"/>
        <v>28643.663318469447</v>
      </c>
      <c r="DC82" s="16">
        <f t="shared" si="284"/>
        <v>9880.0561566663564</v>
      </c>
      <c r="DD82" s="16" t="e">
        <f t="shared" si="285"/>
        <v>#N/A</v>
      </c>
      <c r="DE82" s="16">
        <f t="shared" si="295"/>
        <v>38523.719475135804</v>
      </c>
      <c r="DF82" s="16">
        <f t="shared" si="296"/>
        <v>28477.3260415759</v>
      </c>
      <c r="DG82" s="16">
        <f t="shared" si="297"/>
        <v>9447.9267148094004</v>
      </c>
      <c r="DH82" s="16" t="e">
        <f t="shared" si="298"/>
        <v>#N/A</v>
      </c>
      <c r="DI82" s="16">
        <f t="shared" si="299"/>
        <v>37925.2527563853</v>
      </c>
      <c r="DJ82" s="16">
        <f t="shared" si="300"/>
        <v>28510.532995498776</v>
      </c>
      <c r="DK82" s="16">
        <f t="shared" si="301"/>
        <v>9848.00626534396</v>
      </c>
      <c r="DL82" s="16" t="e">
        <f t="shared" si="302"/>
        <v>#N/A</v>
      </c>
      <c r="DM82" s="16">
        <f t="shared" si="303"/>
        <v>38358.539260842736</v>
      </c>
      <c r="DN82" s="16">
        <f t="shared" si="255"/>
        <v>28310.614732425267</v>
      </c>
      <c r="DO82" s="16">
        <f t="shared" si="286"/>
        <v>9614.638023960033</v>
      </c>
      <c r="DP82" s="16" t="e">
        <f t="shared" si="256"/>
        <v>#N/A</v>
      </c>
      <c r="DQ82" s="16">
        <f t="shared" si="257"/>
        <v>37925.2527563853</v>
      </c>
      <c r="DR82" s="101"/>
      <c r="DS82" s="16">
        <f t="shared" si="304"/>
        <v>28716.65437532595</v>
      </c>
      <c r="DT82" s="16">
        <f t="shared" si="305"/>
        <v>28310.614732425267</v>
      </c>
      <c r="DV82" s="16">
        <f t="shared" si="287"/>
        <v>1856739</v>
      </c>
      <c r="DW82" s="16">
        <f t="shared" si="306"/>
        <v>1856739</v>
      </c>
      <c r="DX82" s="16">
        <f t="shared" si="307"/>
        <v>1851674.2291910923</v>
      </c>
      <c r="DY82" s="16">
        <f t="shared" si="308"/>
        <v>1851694.0131150298</v>
      </c>
      <c r="DZ82" s="16">
        <f t="shared" si="309"/>
        <v>1852775.6140437026</v>
      </c>
      <c r="EA82" s="16">
        <f t="shared" si="288"/>
        <v>5044.9868849702179</v>
      </c>
    </row>
    <row r="83" spans="1:131" x14ac:dyDescent="0.2">
      <c r="A83" s="2">
        <v>39083</v>
      </c>
      <c r="B83" s="5">
        <f>Inputs!B83</f>
        <v>32529</v>
      </c>
      <c r="C83" s="5"/>
      <c r="D83" s="19">
        <f t="shared" si="258"/>
        <v>32529</v>
      </c>
      <c r="E83" s="20">
        <f>Inputs!E83</f>
        <v>1.0093281107263838</v>
      </c>
      <c r="F83" s="19">
        <f t="shared" si="259"/>
        <v>32228.370194296713</v>
      </c>
      <c r="G83" s="24">
        <f t="shared" ref="G83" si="325">G71</f>
        <v>0.84</v>
      </c>
      <c r="H83" s="24">
        <f t="shared" si="67"/>
        <v>0.84222521521414129</v>
      </c>
      <c r="I83" s="29">
        <f t="shared" si="237"/>
        <v>0.84222521521414129</v>
      </c>
      <c r="J83" s="19">
        <f t="shared" si="261"/>
        <v>38265.738916522983</v>
      </c>
      <c r="K83" s="19">
        <f t="shared" si="262"/>
        <v>38264.054410965015</v>
      </c>
      <c r="L83" s="40">
        <f>SalesTrend!$I$11</f>
        <v>-3.5000000000000003E-2</v>
      </c>
      <c r="M83" s="40">
        <f>SalesTrend!$I$31</f>
        <v>0</v>
      </c>
      <c r="N83" s="16">
        <f t="shared" si="263"/>
        <v>38246.660187998612</v>
      </c>
      <c r="O83" s="16">
        <f t="shared" si="238"/>
        <v>32512.78152421091</v>
      </c>
      <c r="R83" s="16">
        <f t="shared" si="239"/>
        <v>38246.660187998612</v>
      </c>
      <c r="S83" s="16">
        <f t="shared" si="240"/>
        <v>32529</v>
      </c>
      <c r="T83" s="16">
        <f t="shared" si="264"/>
        <v>-16.218475789090007</v>
      </c>
      <c r="AA83" s="56"/>
      <c r="AB83" s="51"/>
      <c r="AC83" s="51"/>
      <c r="AD83" s="51"/>
      <c r="AE83" s="52"/>
      <c r="AF83" s="51">
        <f t="shared" si="265"/>
        <v>0</v>
      </c>
      <c r="AG83" s="51"/>
      <c r="AH83" s="56">
        <f t="shared" si="241"/>
        <v>0</v>
      </c>
      <c r="AI83" s="56">
        <f t="shared" si="266"/>
        <v>0</v>
      </c>
      <c r="AJ83" s="56">
        <f t="shared" si="267"/>
        <v>0</v>
      </c>
      <c r="AK83" s="56">
        <f t="shared" si="268"/>
        <v>0</v>
      </c>
      <c r="AL83" s="56">
        <f t="shared" si="269"/>
        <v>0</v>
      </c>
      <c r="AM83" s="56">
        <f t="shared" si="242"/>
        <v>0</v>
      </c>
      <c r="AN83" s="51"/>
      <c r="AO83" s="51">
        <f t="shared" si="270"/>
        <v>0</v>
      </c>
      <c r="BB83" s="5">
        <f>Inputs!C83</f>
        <v>1859130</v>
      </c>
      <c r="BC83" s="19">
        <f t="shared" si="290"/>
        <v>30138</v>
      </c>
      <c r="BD83" s="82">
        <f t="shared" si="271"/>
        <v>0.17625308675367815</v>
      </c>
      <c r="BE83" s="23">
        <f>Inputs!F83</f>
        <v>1.0093281107263838</v>
      </c>
      <c r="BF83" s="19">
        <f t="shared" si="291"/>
        <v>29859.467580181201</v>
      </c>
      <c r="BG83" s="19">
        <f t="shared" si="292"/>
        <v>32228.370194296713</v>
      </c>
      <c r="BH83" s="82">
        <f t="shared" si="272"/>
        <v>0.17477781537825673</v>
      </c>
      <c r="BI83" s="29">
        <f t="shared" si="68"/>
        <v>1</v>
      </c>
      <c r="BJ83" s="29">
        <f t="shared" ref="BJ83" si="326">BJ71</f>
        <v>1.0640378926785252</v>
      </c>
      <c r="BK83" s="29">
        <f t="shared" si="68"/>
        <v>1.0655199120409484</v>
      </c>
      <c r="BL83" s="29">
        <f t="shared" si="274"/>
        <v>1.0655199120409484</v>
      </c>
      <c r="BM83" s="39">
        <f t="shared" si="244"/>
        <v>0.16403054828274288</v>
      </c>
      <c r="BN83" s="39">
        <f t="shared" si="275"/>
        <v>0.16495040830686414</v>
      </c>
      <c r="BO83" s="40">
        <f>AttrRateTrend!$I$11</f>
        <v>0</v>
      </c>
      <c r="BP83" s="40">
        <f>AttrRateTrend!$I$31</f>
        <v>0</v>
      </c>
      <c r="BQ83" s="39">
        <f t="shared" si="276"/>
        <v>0.16508091303033121</v>
      </c>
      <c r="BR83" s="39">
        <f t="shared" si="245"/>
        <v>0.17753778662351974</v>
      </c>
      <c r="BS83" s="39"/>
      <c r="BT83" s="39"/>
      <c r="BU83" s="39">
        <f t="shared" si="246"/>
        <v>0.16508091303033121</v>
      </c>
      <c r="BV83" s="39">
        <f t="shared" si="247"/>
        <v>0.17625308675367815</v>
      </c>
      <c r="BW83" s="39">
        <f t="shared" si="248"/>
        <v>1.2846998698415879E-3</v>
      </c>
      <c r="BX83" s="39">
        <f t="shared" si="177"/>
        <v>0.17629726269017659</v>
      </c>
      <c r="CB83" s="19">
        <f t="shared" si="277"/>
        <v>30138</v>
      </c>
      <c r="CC83" s="23">
        <f>Inputs!F83</f>
        <v>1.0093281107263838</v>
      </c>
      <c r="CD83" s="19">
        <f t="shared" si="249"/>
        <v>29859.467580181201</v>
      </c>
      <c r="CE83" s="29">
        <f t="shared" ref="CE83" si="327">CE71</f>
        <v>1.0640378926785252</v>
      </c>
      <c r="CF83" s="29">
        <f t="shared" si="226"/>
        <v>1.050178644595479</v>
      </c>
      <c r="CG83" s="29">
        <f t="shared" si="226"/>
        <v>1.0513886503907897</v>
      </c>
      <c r="CH83" s="29">
        <f t="shared" si="279"/>
        <v>1.050178644595479</v>
      </c>
      <c r="CI83" s="19">
        <f t="shared" si="280"/>
        <v>28432.750688510569</v>
      </c>
      <c r="CJ83" s="19">
        <f t="shared" si="251"/>
        <v>28623.232338895803</v>
      </c>
      <c r="CK83" s="40">
        <f>AttrTrend!$I$11</f>
        <v>0.01</v>
      </c>
      <c r="CL83" s="40">
        <f>AttrTrend!$I$31</f>
        <v>0</v>
      </c>
      <c r="CM83" s="19">
        <f t="shared" si="281"/>
        <v>28534.29177299502</v>
      </c>
      <c r="CN83" s="19">
        <f t="shared" si="252"/>
        <v>30245.630993487699</v>
      </c>
      <c r="CO83" s="39"/>
      <c r="CP83" s="39"/>
      <c r="CQ83" s="19">
        <f t="shared" si="253"/>
        <v>28534.29177299502</v>
      </c>
      <c r="CR83" s="19">
        <f t="shared" si="282"/>
        <v>30138</v>
      </c>
      <c r="CS83" s="19">
        <f t="shared" si="254"/>
        <v>107.63099348769902</v>
      </c>
      <c r="CT83" s="2"/>
      <c r="CU83" s="2"/>
      <c r="CV83" s="2"/>
      <c r="CW83" s="2"/>
      <c r="CX83" s="2"/>
      <c r="CY83" s="2"/>
      <c r="CZ83" s="2"/>
      <c r="DA83" s="2"/>
      <c r="DB83" s="16">
        <f t="shared" si="283"/>
        <v>28432.750688510569</v>
      </c>
      <c r="DC83" s="16">
        <f t="shared" si="284"/>
        <v>9832.9882280124148</v>
      </c>
      <c r="DD83" s="16" t="e">
        <f t="shared" si="285"/>
        <v>#N/A</v>
      </c>
      <c r="DE83" s="16">
        <f t="shared" si="295"/>
        <v>38265.738916522983</v>
      </c>
      <c r="DF83" s="16">
        <f t="shared" si="296"/>
        <v>28623.232338895803</v>
      </c>
      <c r="DG83" s="16">
        <f t="shared" si="297"/>
        <v>9640.8220720692116</v>
      </c>
      <c r="DH83" s="16" t="e">
        <f t="shared" si="298"/>
        <v>#N/A</v>
      </c>
      <c r="DI83" s="16">
        <f t="shared" si="299"/>
        <v>38264.054410965015</v>
      </c>
      <c r="DJ83" s="16">
        <f t="shared" si="300"/>
        <v>28534.29177299502</v>
      </c>
      <c r="DK83" s="16">
        <f t="shared" si="301"/>
        <v>9712.3684150035915</v>
      </c>
      <c r="DL83" s="16" t="e">
        <f t="shared" si="302"/>
        <v>#N/A</v>
      </c>
      <c r="DM83" s="16">
        <f t="shared" si="303"/>
        <v>38246.660187998612</v>
      </c>
      <c r="DN83" s="16">
        <f t="shared" si="255"/>
        <v>28288.741488137148</v>
      </c>
      <c r="DO83" s="16">
        <f t="shared" si="286"/>
        <v>9975.3129228278667</v>
      </c>
      <c r="DP83" s="16" t="e">
        <f t="shared" si="256"/>
        <v>#N/A</v>
      </c>
      <c r="DQ83" s="16">
        <f t="shared" si="257"/>
        <v>38264.054410965015</v>
      </c>
      <c r="DR83" s="101"/>
      <c r="DS83" s="16">
        <f t="shared" si="304"/>
        <v>28048.034534873983</v>
      </c>
      <c r="DT83" s="16">
        <f t="shared" si="305"/>
        <v>28288.741488137148</v>
      </c>
      <c r="DV83" s="16">
        <f t="shared" si="287"/>
        <v>1859130</v>
      </c>
      <c r="DW83" s="16">
        <f t="shared" si="306"/>
        <v>1859130</v>
      </c>
      <c r="DX83" s="16">
        <f t="shared" si="307"/>
        <v>1861507.2174191049</v>
      </c>
      <c r="DY83" s="16">
        <f t="shared" si="308"/>
        <v>1861334.8351870989</v>
      </c>
      <c r="DZ83" s="16">
        <f t="shared" si="309"/>
        <v>1862487.9824587062</v>
      </c>
      <c r="EA83" s="16">
        <f t="shared" si="288"/>
        <v>-2204.8351870989427</v>
      </c>
    </row>
    <row r="84" spans="1:131" x14ac:dyDescent="0.2">
      <c r="A84" s="2">
        <v>39114</v>
      </c>
      <c r="B84" s="5">
        <f>Inputs!B84</f>
        <v>31024</v>
      </c>
      <c r="C84" s="5"/>
      <c r="D84" s="19">
        <f t="shared" si="258"/>
        <v>31024</v>
      </c>
      <c r="E84" s="20">
        <f>Inputs!E84</f>
        <v>0.92314412858815187</v>
      </c>
      <c r="F84" s="19">
        <f t="shared" si="259"/>
        <v>33606.886551342548</v>
      </c>
      <c r="G84" s="24">
        <f t="shared" ref="G84" si="328">G72</f>
        <v>0.88</v>
      </c>
      <c r="H84" s="24">
        <f t="shared" si="67"/>
        <v>0.88432880479802423</v>
      </c>
      <c r="I84" s="29">
        <f t="shared" si="237"/>
        <v>0.88432880479802423</v>
      </c>
      <c r="J84" s="19">
        <f t="shared" si="261"/>
        <v>38002.704841236256</v>
      </c>
      <c r="K84" s="19">
        <f t="shared" si="262"/>
        <v>38066.209205347281</v>
      </c>
      <c r="L84" s="40">
        <f>SalesTrend!$I$12</f>
        <v>-3.5000000000000003E-2</v>
      </c>
      <c r="M84" s="40">
        <f>SalesTrend!$I$32</f>
        <v>0</v>
      </c>
      <c r="N84" s="16">
        <f t="shared" si="263"/>
        <v>38135.10742911695</v>
      </c>
      <c r="O84" s="16">
        <f t="shared" si="238"/>
        <v>31132.088566421022</v>
      </c>
      <c r="R84" s="16">
        <f t="shared" si="239"/>
        <v>38135.10742911695</v>
      </c>
      <c r="S84" s="16">
        <f t="shared" si="240"/>
        <v>31024</v>
      </c>
      <c r="T84" s="16">
        <f t="shared" si="264"/>
        <v>108.08856642102182</v>
      </c>
      <c r="AA84" s="56"/>
      <c r="AB84" s="51"/>
      <c r="AC84" s="51"/>
      <c r="AD84" s="51"/>
      <c r="AE84" s="52"/>
      <c r="AF84" s="51">
        <f t="shared" si="265"/>
        <v>0</v>
      </c>
      <c r="AG84" s="51"/>
      <c r="AH84" s="56">
        <f t="shared" si="241"/>
        <v>0</v>
      </c>
      <c r="AI84" s="56">
        <f t="shared" si="266"/>
        <v>0</v>
      </c>
      <c r="AJ84" s="56">
        <f t="shared" si="267"/>
        <v>0</v>
      </c>
      <c r="AK84" s="56">
        <f t="shared" si="268"/>
        <v>0</v>
      </c>
      <c r="AL84" s="56">
        <f t="shared" si="269"/>
        <v>0</v>
      </c>
      <c r="AM84" s="56">
        <f t="shared" si="242"/>
        <v>0</v>
      </c>
      <c r="AN84" s="51"/>
      <c r="AO84" s="51">
        <f t="shared" si="270"/>
        <v>0</v>
      </c>
      <c r="BB84" s="5">
        <f>Inputs!C84</f>
        <v>1862349</v>
      </c>
      <c r="BC84" s="19">
        <f t="shared" si="290"/>
        <v>27805</v>
      </c>
      <c r="BD84" s="82">
        <f t="shared" si="271"/>
        <v>0.16313706623171273</v>
      </c>
      <c r="BE84" s="23">
        <f>Inputs!F84</f>
        <v>0.92314412858815187</v>
      </c>
      <c r="BF84" s="19">
        <f t="shared" si="291"/>
        <v>30119.890425479618</v>
      </c>
      <c r="BG84" s="19">
        <f t="shared" si="292"/>
        <v>33606.886551342548</v>
      </c>
      <c r="BH84" s="82">
        <f t="shared" si="272"/>
        <v>0.17539000165584387</v>
      </c>
      <c r="BI84" s="29">
        <f t="shared" si="68"/>
        <v>1</v>
      </c>
      <c r="BJ84" s="29">
        <f t="shared" ref="BJ84" si="329">BJ72</f>
        <v>1.0614460265295658</v>
      </c>
      <c r="BK84" s="29">
        <f t="shared" si="68"/>
        <v>1.0637633708504286</v>
      </c>
      <c r="BL84" s="29">
        <f t="shared" si="274"/>
        <v>1.0637633708504286</v>
      </c>
      <c r="BM84" s="39">
        <f t="shared" si="244"/>
        <v>0.16487689505197745</v>
      </c>
      <c r="BN84" s="39">
        <f t="shared" si="275"/>
        <v>0.16646935291341172</v>
      </c>
      <c r="BO84" s="40">
        <f>AttrRateTrend!$I$12</f>
        <v>0</v>
      </c>
      <c r="BP84" s="40">
        <f>AttrRateTrend!$I$32</f>
        <v>0</v>
      </c>
      <c r="BQ84" s="39">
        <f t="shared" si="276"/>
        <v>0.16508091303033121</v>
      </c>
      <c r="BR84" s="39">
        <f t="shared" si="245"/>
        <v>0.16211059730616773</v>
      </c>
      <c r="BS84" s="39"/>
      <c r="BT84" s="39"/>
      <c r="BU84" s="39">
        <f t="shared" si="246"/>
        <v>0.16508091303033121</v>
      </c>
      <c r="BV84" s="39">
        <f t="shared" si="247"/>
        <v>0.16313706623171273</v>
      </c>
      <c r="BW84" s="39">
        <f t="shared" si="248"/>
        <v>-1.0264689255450044E-3</v>
      </c>
      <c r="BX84" s="39">
        <f t="shared" si="177"/>
        <v>0.17543026449416108</v>
      </c>
      <c r="CB84" s="19">
        <f t="shared" si="277"/>
        <v>27805</v>
      </c>
      <c r="CC84" s="23">
        <f>Inputs!F84</f>
        <v>0.92314412858815187</v>
      </c>
      <c r="CD84" s="19">
        <f t="shared" si="249"/>
        <v>30119.890425479618</v>
      </c>
      <c r="CE84" s="29">
        <f t="shared" ref="CE84" si="330">CE72</f>
        <v>1.0614460265295658</v>
      </c>
      <c r="CF84" s="29">
        <f t="shared" si="226"/>
        <v>1.0460735031613095</v>
      </c>
      <c r="CG84" s="29">
        <f t="shared" si="226"/>
        <v>1.0476496316129991</v>
      </c>
      <c r="CH84" s="29">
        <f t="shared" si="279"/>
        <v>1.0460735031613095</v>
      </c>
      <c r="CI84" s="19">
        <f t="shared" si="280"/>
        <v>28793.283009707386</v>
      </c>
      <c r="CJ84" s="19">
        <f t="shared" si="251"/>
        <v>29007.144814210245</v>
      </c>
      <c r="CK84" s="40">
        <f>AttrTrend!$I$12</f>
        <v>0.01</v>
      </c>
      <c r="CL84" s="40">
        <f>AttrTrend!$I$32</f>
        <v>0</v>
      </c>
      <c r="CM84" s="19">
        <f t="shared" si="281"/>
        <v>28558.070349472513</v>
      </c>
      <c r="CN84" s="19">
        <f t="shared" si="252"/>
        <v>27577.860635043748</v>
      </c>
      <c r="CO84" s="39"/>
      <c r="CP84" s="39"/>
      <c r="CQ84" s="19">
        <f t="shared" si="253"/>
        <v>28558.070349472513</v>
      </c>
      <c r="CR84" s="19">
        <f t="shared" si="282"/>
        <v>27805</v>
      </c>
      <c r="CS84" s="19">
        <f t="shared" si="254"/>
        <v>-227.13936495625239</v>
      </c>
      <c r="CT84" s="2"/>
      <c r="CU84" s="2"/>
      <c r="CV84" s="2"/>
      <c r="CW84" s="2"/>
      <c r="CX84" s="2"/>
      <c r="CY84" s="2"/>
      <c r="CZ84" s="2"/>
      <c r="DA84" s="2"/>
      <c r="DB84" s="16">
        <f t="shared" si="283"/>
        <v>28793.283009707386</v>
      </c>
      <c r="DC84" s="16">
        <f t="shared" si="284"/>
        <v>9209.4218315288708</v>
      </c>
      <c r="DD84" s="16" t="e">
        <f t="shared" si="285"/>
        <v>#N/A</v>
      </c>
      <c r="DE84" s="16">
        <f t="shared" si="295"/>
        <v>38002.704841236256</v>
      </c>
      <c r="DF84" s="16">
        <f t="shared" si="296"/>
        <v>29007.144814210245</v>
      </c>
      <c r="DG84" s="16">
        <f t="shared" si="297"/>
        <v>9059.0643911370353</v>
      </c>
      <c r="DH84" s="16" t="e">
        <f t="shared" si="298"/>
        <v>#N/A</v>
      </c>
      <c r="DI84" s="16">
        <f t="shared" si="299"/>
        <v>38066.209205347281</v>
      </c>
      <c r="DJ84" s="16">
        <f t="shared" si="300"/>
        <v>28558.070349472513</v>
      </c>
      <c r="DK84" s="16">
        <f t="shared" si="301"/>
        <v>9577.0370796444367</v>
      </c>
      <c r="DL84" s="16" t="e">
        <f t="shared" si="302"/>
        <v>#N/A</v>
      </c>
      <c r="DM84" s="16">
        <f t="shared" si="303"/>
        <v>38135.10742911695</v>
      </c>
      <c r="DN84" s="16">
        <f t="shared" si="255"/>
        <v>28599.406826009144</v>
      </c>
      <c r="DO84" s="16">
        <f t="shared" si="286"/>
        <v>9466.8023793381362</v>
      </c>
      <c r="DP84" s="16" t="e">
        <f t="shared" si="256"/>
        <v>#N/A</v>
      </c>
      <c r="DQ84" s="16">
        <f t="shared" si="257"/>
        <v>38066.209205347281</v>
      </c>
      <c r="DR84" s="101"/>
      <c r="DS84" s="16">
        <f t="shared" si="304"/>
        <v>28101.53555421151</v>
      </c>
      <c r="DT84" s="16">
        <f t="shared" si="305"/>
        <v>28599.406826009144</v>
      </c>
      <c r="DV84" s="16">
        <f t="shared" si="287"/>
        <v>1862349</v>
      </c>
      <c r="DW84" s="16">
        <f t="shared" si="306"/>
        <v>1862349</v>
      </c>
      <c r="DX84" s="16">
        <f t="shared" si="307"/>
        <v>1870716.6392506338</v>
      </c>
      <c r="DY84" s="16">
        <f t="shared" si="308"/>
        <v>1870393.899578236</v>
      </c>
      <c r="DZ84" s="16">
        <f t="shared" si="309"/>
        <v>1872065.0195383506</v>
      </c>
      <c r="EA84" s="16">
        <f t="shared" si="288"/>
        <v>-8044.8995782360435</v>
      </c>
    </row>
    <row r="85" spans="1:131" x14ac:dyDescent="0.2">
      <c r="A85" s="2">
        <v>39142</v>
      </c>
      <c r="B85" s="5">
        <f>Inputs!B85</f>
        <v>37392</v>
      </c>
      <c r="C85" s="5"/>
      <c r="D85" s="19">
        <f t="shared" si="258"/>
        <v>37392</v>
      </c>
      <c r="E85" s="20">
        <f>Inputs!E85</f>
        <v>1.0457635086659343</v>
      </c>
      <c r="F85" s="19">
        <f t="shared" si="259"/>
        <v>35755.693988309504</v>
      </c>
      <c r="G85" s="24">
        <f t="shared" ref="G85" si="331">G73</f>
        <v>0.94</v>
      </c>
      <c r="H85" s="24">
        <f t="shared" si="67"/>
        <v>0.94267125416271147</v>
      </c>
      <c r="I85" s="29">
        <f t="shared" si="237"/>
        <v>0.94267125416271147</v>
      </c>
      <c r="J85" s="19">
        <f t="shared" si="261"/>
        <v>37930.183858282609</v>
      </c>
      <c r="K85" s="19">
        <f t="shared" si="262"/>
        <v>37985.696015945978</v>
      </c>
      <c r="L85" s="40">
        <f>SalesTrend!$I$13</f>
        <v>-3.5000000000000003E-2</v>
      </c>
      <c r="M85" s="40">
        <f>SalesTrend!$I$33</f>
        <v>0</v>
      </c>
      <c r="N85" s="16">
        <f t="shared" si="263"/>
        <v>38023.880032448695</v>
      </c>
      <c r="O85" s="16">
        <f t="shared" si="238"/>
        <v>37484.366737728138</v>
      </c>
      <c r="R85" s="16">
        <f t="shared" si="239"/>
        <v>38023.880032448695</v>
      </c>
      <c r="S85" s="16">
        <f t="shared" si="240"/>
        <v>37392</v>
      </c>
      <c r="T85" s="16">
        <f t="shared" si="264"/>
        <v>92.366737728138105</v>
      </c>
      <c r="AA85" s="56"/>
      <c r="AB85" s="51"/>
      <c r="AC85" s="51"/>
      <c r="AD85" s="51"/>
      <c r="AE85" s="52"/>
      <c r="AF85" s="51">
        <f t="shared" si="265"/>
        <v>0</v>
      </c>
      <c r="AG85" s="51"/>
      <c r="AH85" s="56">
        <f t="shared" si="241"/>
        <v>0</v>
      </c>
      <c r="AI85" s="56">
        <f t="shared" si="266"/>
        <v>0</v>
      </c>
      <c r="AJ85" s="56">
        <f t="shared" si="267"/>
        <v>0</v>
      </c>
      <c r="AK85" s="56">
        <f t="shared" si="268"/>
        <v>0</v>
      </c>
      <c r="AL85" s="56">
        <f t="shared" si="269"/>
        <v>0</v>
      </c>
      <c r="AM85" s="56">
        <f t="shared" si="242"/>
        <v>0</v>
      </c>
      <c r="AN85" s="51"/>
      <c r="AO85" s="51">
        <f t="shared" si="270"/>
        <v>0</v>
      </c>
      <c r="BB85" s="5">
        <f>Inputs!C85</f>
        <v>1866990</v>
      </c>
      <c r="BC85" s="19">
        <f t="shared" si="290"/>
        <v>32751</v>
      </c>
      <c r="BD85" s="82">
        <f t="shared" si="271"/>
        <v>0.18834131003914792</v>
      </c>
      <c r="BE85" s="23">
        <f>Inputs!F85</f>
        <v>1.0457635086659343</v>
      </c>
      <c r="BF85" s="19">
        <f t="shared" si="291"/>
        <v>31317.78813144856</v>
      </c>
      <c r="BG85" s="19">
        <f t="shared" si="292"/>
        <v>35755.693988309504</v>
      </c>
      <c r="BH85" s="82">
        <f t="shared" si="272"/>
        <v>0.1809506977110221</v>
      </c>
      <c r="BI85" s="29">
        <f t="shared" si="68"/>
        <v>1</v>
      </c>
      <c r="BJ85" s="29">
        <f t="shared" ref="BJ85" si="332">BJ73</f>
        <v>1.0610964637018976</v>
      </c>
      <c r="BK85" s="29">
        <f t="shared" si="68"/>
        <v>1.061290584087647</v>
      </c>
      <c r="BL85" s="29">
        <f t="shared" si="274"/>
        <v>1.061290584087647</v>
      </c>
      <c r="BM85" s="39">
        <f t="shared" si="244"/>
        <v>0.17050061540551484</v>
      </c>
      <c r="BN85" s="39">
        <f t="shared" si="275"/>
        <v>0.16887198583777011</v>
      </c>
      <c r="BO85" s="40">
        <f>AttrRateTrend!$I$13</f>
        <v>0</v>
      </c>
      <c r="BP85" s="40">
        <f>AttrRateTrend!$I$33</f>
        <v>3.5000000000000003E-2</v>
      </c>
      <c r="BQ85" s="39">
        <f t="shared" si="276"/>
        <v>0.17085874498639278</v>
      </c>
      <c r="BR85" s="39">
        <f t="shared" si="245"/>
        <v>0.18962910985977119</v>
      </c>
      <c r="BS85" s="39"/>
      <c r="BT85" s="39"/>
      <c r="BU85" s="39">
        <f t="shared" si="246"/>
        <v>0.17085874498639278</v>
      </c>
      <c r="BV85" s="39">
        <f t="shared" si="247"/>
        <v>0.18834131003914792</v>
      </c>
      <c r="BW85" s="39">
        <f t="shared" si="248"/>
        <v>1.2877998206232699E-3</v>
      </c>
      <c r="BX85" s="39">
        <f t="shared" si="177"/>
        <v>0.17511477011150453</v>
      </c>
      <c r="CB85" s="19">
        <f t="shared" si="277"/>
        <v>32751</v>
      </c>
      <c r="CC85" s="23">
        <f>Inputs!F85</f>
        <v>1.0457635086659343</v>
      </c>
      <c r="CD85" s="19">
        <f t="shared" si="249"/>
        <v>31317.78813144856</v>
      </c>
      <c r="CE85" s="29">
        <f t="shared" ref="CE85" si="333">CE73</f>
        <v>1.0610964637018976</v>
      </c>
      <c r="CF85" s="29">
        <f t="shared" si="226"/>
        <v>1.0510947108949782</v>
      </c>
      <c r="CG85" s="29">
        <f t="shared" si="226"/>
        <v>1.0502436880673314</v>
      </c>
      <c r="CH85" s="29">
        <f t="shared" si="279"/>
        <v>1.0510947108949782</v>
      </c>
      <c r="CI85" s="19">
        <f t="shared" si="280"/>
        <v>29795.400744412771</v>
      </c>
      <c r="CJ85" s="19">
        <f t="shared" si="251"/>
        <v>29581.707165425814</v>
      </c>
      <c r="CK85" s="40">
        <f>AttrTrend!$I$13</f>
        <v>0.01</v>
      </c>
      <c r="CL85" s="40">
        <f>AttrTrend!$I$33</f>
        <v>0.05</v>
      </c>
      <c r="CM85" s="19">
        <f t="shared" si="281"/>
        <v>30010.962178501926</v>
      </c>
      <c r="CN85" s="19">
        <f t="shared" si="252"/>
        <v>32987.944372334976</v>
      </c>
      <c r="CO85" s="39"/>
      <c r="CP85" s="39"/>
      <c r="CQ85" s="19">
        <f t="shared" si="253"/>
        <v>30010.962178501926</v>
      </c>
      <c r="CR85" s="19">
        <f t="shared" si="282"/>
        <v>32751</v>
      </c>
      <c r="CS85" s="19">
        <f t="shared" si="254"/>
        <v>236.94437233497592</v>
      </c>
      <c r="CT85" s="2"/>
      <c r="CU85" s="2"/>
      <c r="CV85" s="2"/>
      <c r="CW85" s="2"/>
      <c r="CX85" s="2"/>
      <c r="CY85" s="2"/>
      <c r="CZ85" s="2"/>
      <c r="DA85" s="2"/>
      <c r="DB85" s="16">
        <f t="shared" si="283"/>
        <v>29795.400744412771</v>
      </c>
      <c r="DC85" s="16">
        <f t="shared" si="284"/>
        <v>8134.7831138698384</v>
      </c>
      <c r="DD85" s="16" t="e">
        <f t="shared" si="285"/>
        <v>#N/A</v>
      </c>
      <c r="DE85" s="16">
        <f t="shared" si="295"/>
        <v>37930.183858282609</v>
      </c>
      <c r="DF85" s="16">
        <f t="shared" si="296"/>
        <v>29581.707165425814</v>
      </c>
      <c r="DG85" s="16">
        <f t="shared" si="297"/>
        <v>8403.9888505201634</v>
      </c>
      <c r="DH85" s="16" t="e">
        <f t="shared" si="298"/>
        <v>#N/A</v>
      </c>
      <c r="DI85" s="16">
        <f t="shared" si="299"/>
        <v>37985.696015945978</v>
      </c>
      <c r="DJ85" s="16">
        <f t="shared" si="300"/>
        <v>30010.962178501926</v>
      </c>
      <c r="DK85" s="16">
        <f t="shared" si="301"/>
        <v>8012.9178539467684</v>
      </c>
      <c r="DL85" s="16" t="e">
        <f t="shared" si="302"/>
        <v>#N/A</v>
      </c>
      <c r="DM85" s="16">
        <f t="shared" si="303"/>
        <v>38023.880032448695</v>
      </c>
      <c r="DN85" s="16">
        <f t="shared" si="255"/>
        <v>29311.234017298091</v>
      </c>
      <c r="DO85" s="16">
        <f t="shared" si="286"/>
        <v>8674.4619986478865</v>
      </c>
      <c r="DP85" s="16" t="e">
        <f t="shared" si="256"/>
        <v>#N/A</v>
      </c>
      <c r="DQ85" s="16">
        <f t="shared" si="257"/>
        <v>37985.696015945978</v>
      </c>
      <c r="DR85" s="101"/>
      <c r="DS85" s="16">
        <f t="shared" si="304"/>
        <v>29648.650388941936</v>
      </c>
      <c r="DT85" s="16">
        <f t="shared" si="305"/>
        <v>29311.234017298091</v>
      </c>
      <c r="DV85" s="16">
        <f t="shared" si="287"/>
        <v>1866990</v>
      </c>
      <c r="DW85" s="16">
        <f t="shared" si="306"/>
        <v>1866990</v>
      </c>
      <c r="DX85" s="16">
        <f t="shared" si="307"/>
        <v>1878851.4223645036</v>
      </c>
      <c r="DY85" s="16">
        <f t="shared" si="308"/>
        <v>1878797.888428756</v>
      </c>
      <c r="DZ85" s="16">
        <f t="shared" si="309"/>
        <v>1880077.9373922974</v>
      </c>
      <c r="EA85" s="16">
        <f t="shared" si="288"/>
        <v>-11807.888428756036</v>
      </c>
    </row>
    <row r="86" spans="1:131" x14ac:dyDescent="0.2">
      <c r="A86" s="2">
        <v>39173</v>
      </c>
      <c r="B86" s="5">
        <f>Inputs!B86</f>
        <v>41367</v>
      </c>
      <c r="C86" s="5"/>
      <c r="D86" s="19">
        <f t="shared" si="258"/>
        <v>41367</v>
      </c>
      <c r="E86" s="20">
        <f>Inputs!E86</f>
        <v>1.0029379260670837</v>
      </c>
      <c r="F86" s="19">
        <f t="shared" si="259"/>
        <v>41245.822821973008</v>
      </c>
      <c r="G86" s="24">
        <f t="shared" ref="G86" si="334">G74</f>
        <v>1.08</v>
      </c>
      <c r="H86" s="24">
        <f t="shared" si="67"/>
        <v>1.0847256097134981</v>
      </c>
      <c r="I86" s="29">
        <f t="shared" si="237"/>
        <v>1.0847256097134981</v>
      </c>
      <c r="J86" s="19">
        <f t="shared" si="261"/>
        <v>38024.199348319074</v>
      </c>
      <c r="K86" s="19">
        <f t="shared" si="262"/>
        <v>37971.765522731359</v>
      </c>
      <c r="L86" s="40">
        <f>SalesTrend!$I$14</f>
        <v>-3.5000000000000003E-2</v>
      </c>
      <c r="M86" s="40">
        <f>SalesTrend!$I$34</f>
        <v>0</v>
      </c>
      <c r="N86" s="16">
        <f t="shared" si="263"/>
        <v>37912.977049020716</v>
      </c>
      <c r="O86" s="16">
        <f t="shared" si="238"/>
        <v>41245.99987550221</v>
      </c>
      <c r="R86" s="16">
        <f t="shared" si="239"/>
        <v>37912.977049020716</v>
      </c>
      <c r="S86" s="16">
        <f t="shared" si="240"/>
        <v>41367</v>
      </c>
      <c r="T86" s="16">
        <f t="shared" si="264"/>
        <v>-121.00012449779024</v>
      </c>
      <c r="AA86" s="56"/>
      <c r="AB86" s="51"/>
      <c r="AC86" s="51"/>
      <c r="AD86" s="51"/>
      <c r="AE86" s="52"/>
      <c r="AF86" s="51">
        <f t="shared" si="265"/>
        <v>0</v>
      </c>
      <c r="AG86" s="51"/>
      <c r="AH86" s="56">
        <f t="shared" si="241"/>
        <v>0</v>
      </c>
      <c r="AI86" s="56">
        <f t="shared" si="266"/>
        <v>0</v>
      </c>
      <c r="AJ86" s="56">
        <f t="shared" si="267"/>
        <v>0</v>
      </c>
      <c r="AK86" s="56">
        <f t="shared" si="268"/>
        <v>0</v>
      </c>
      <c r="AL86" s="56">
        <f t="shared" si="269"/>
        <v>0</v>
      </c>
      <c r="AM86" s="56">
        <f t="shared" si="242"/>
        <v>0</v>
      </c>
      <c r="AN86" s="51"/>
      <c r="AO86" s="51">
        <f t="shared" si="270"/>
        <v>0</v>
      </c>
      <c r="BB86" s="5">
        <f>Inputs!C86</f>
        <v>1877563</v>
      </c>
      <c r="BC86" s="19">
        <f t="shared" si="290"/>
        <v>30794</v>
      </c>
      <c r="BD86" s="82">
        <f t="shared" si="271"/>
        <v>0.17470187103582085</v>
      </c>
      <c r="BE86" s="23">
        <f>Inputs!F86</f>
        <v>1.0029379260670837</v>
      </c>
      <c r="BF86" s="19">
        <f t="shared" si="291"/>
        <v>30703.794521716271</v>
      </c>
      <c r="BG86" s="19">
        <f t="shared" si="292"/>
        <v>41245.822821973008</v>
      </c>
      <c r="BH86" s="82">
        <f t="shared" si="272"/>
        <v>0.17425000898582996</v>
      </c>
      <c r="BI86" s="29">
        <f t="shared" si="68"/>
        <v>1</v>
      </c>
      <c r="BJ86" s="29">
        <f t="shared" ref="BJ86" si="335">BJ74</f>
        <v>1.0182207657395119</v>
      </c>
      <c r="BK86" s="29">
        <f t="shared" si="68"/>
        <v>1.0175869495536261</v>
      </c>
      <c r="BL86" s="29">
        <f t="shared" si="274"/>
        <v>1.0175869495536261</v>
      </c>
      <c r="BM86" s="39">
        <f t="shared" si="244"/>
        <v>0.17123844705581803</v>
      </c>
      <c r="BN86" s="39">
        <f t="shared" si="275"/>
        <v>0.17474765849991014</v>
      </c>
      <c r="BO86" s="40">
        <f>AttrRateTrend!$I$14</f>
        <v>0</v>
      </c>
      <c r="BP86" s="40">
        <f>AttrRateTrend!$I$34</f>
        <v>0</v>
      </c>
      <c r="BQ86" s="39">
        <f t="shared" si="276"/>
        <v>0.17085874498639278</v>
      </c>
      <c r="BR86" s="39">
        <f t="shared" si="245"/>
        <v>0.17437442760335983</v>
      </c>
      <c r="BS86" s="39"/>
      <c r="BT86" s="39"/>
      <c r="BU86" s="39">
        <f t="shared" si="246"/>
        <v>0.17085874498639278</v>
      </c>
      <c r="BV86" s="39">
        <f t="shared" si="247"/>
        <v>0.17470187103582085</v>
      </c>
      <c r="BW86" s="39">
        <f t="shared" si="248"/>
        <v>-3.2744343246102203E-4</v>
      </c>
      <c r="BX86" s="39">
        <f t="shared" si="177"/>
        <v>0.17449215870962015</v>
      </c>
      <c r="CB86" s="19">
        <f t="shared" si="277"/>
        <v>30794</v>
      </c>
      <c r="CC86" s="23">
        <f>Inputs!F86</f>
        <v>1.0029379260670837</v>
      </c>
      <c r="CD86" s="19">
        <f t="shared" si="249"/>
        <v>30703.794521716271</v>
      </c>
      <c r="CE86" s="29">
        <f t="shared" ref="CE86" si="336">CE74</f>
        <v>1.0182207657395119</v>
      </c>
      <c r="CF86" s="29">
        <f t="shared" si="226"/>
        <v>1.0181505781365485</v>
      </c>
      <c r="CG86" s="29">
        <f t="shared" si="226"/>
        <v>1.0198183309302309</v>
      </c>
      <c r="CH86" s="29">
        <f t="shared" si="279"/>
        <v>1.0181505781365485</v>
      </c>
      <c r="CI86" s="19">
        <f t="shared" si="280"/>
        <v>30156.437742157283</v>
      </c>
      <c r="CJ86" s="19">
        <f t="shared" si="251"/>
        <v>30729.916529731174</v>
      </c>
      <c r="CK86" s="40">
        <f>AttrTrend!$I$14</f>
        <v>0.01</v>
      </c>
      <c r="CL86" s="40">
        <f>AttrTrend!$I$34</f>
        <v>0</v>
      </c>
      <c r="CM86" s="19">
        <f t="shared" si="281"/>
        <v>30035.971313650676</v>
      </c>
      <c r="CN86" s="19">
        <f t="shared" si="252"/>
        <v>30670.986690830312</v>
      </c>
      <c r="CO86" s="39"/>
      <c r="CP86" s="39"/>
      <c r="CQ86" s="19">
        <f t="shared" si="253"/>
        <v>30035.971313650676</v>
      </c>
      <c r="CR86" s="19">
        <f t="shared" si="282"/>
        <v>30794</v>
      </c>
      <c r="CS86" s="19">
        <f t="shared" si="254"/>
        <v>-123.013309169688</v>
      </c>
      <c r="CT86" s="2"/>
      <c r="CU86" s="2"/>
      <c r="CV86" s="2"/>
      <c r="CW86" s="2"/>
      <c r="CX86" s="2"/>
      <c r="CY86" s="2"/>
      <c r="CZ86" s="2"/>
      <c r="DA86" s="2"/>
      <c r="DB86" s="16">
        <f t="shared" si="283"/>
        <v>30156.437742157283</v>
      </c>
      <c r="DC86" s="16">
        <f t="shared" si="284"/>
        <v>7867.7616061617919</v>
      </c>
      <c r="DD86" s="16" t="e">
        <f t="shared" si="285"/>
        <v>#N/A</v>
      </c>
      <c r="DE86" s="16">
        <f t="shared" si="295"/>
        <v>38024.199348319074</v>
      </c>
      <c r="DF86" s="16">
        <f t="shared" si="296"/>
        <v>30729.916529731174</v>
      </c>
      <c r="DG86" s="16">
        <f t="shared" si="297"/>
        <v>7241.8489930001851</v>
      </c>
      <c r="DH86" s="16" t="e">
        <f t="shared" si="298"/>
        <v>#N/A</v>
      </c>
      <c r="DI86" s="16">
        <f t="shared" si="299"/>
        <v>37971.765522731359</v>
      </c>
      <c r="DJ86" s="16">
        <f t="shared" si="300"/>
        <v>30035.971313650676</v>
      </c>
      <c r="DK86" s="16">
        <f t="shared" si="301"/>
        <v>7877.0057353700395</v>
      </c>
      <c r="DL86" s="16" t="e">
        <f t="shared" si="302"/>
        <v>#N/A</v>
      </c>
      <c r="DM86" s="16">
        <f t="shared" si="303"/>
        <v>37912.977049020716</v>
      </c>
      <c r="DN86" s="16">
        <f t="shared" si="255"/>
        <v>30778.19244507332</v>
      </c>
      <c r="DO86" s="16">
        <f t="shared" si="286"/>
        <v>7193.5730776580385</v>
      </c>
      <c r="DP86" s="16" t="e">
        <f t="shared" si="256"/>
        <v>#N/A</v>
      </c>
      <c r="DQ86" s="16">
        <f t="shared" si="257"/>
        <v>37971.765522731359</v>
      </c>
      <c r="DR86" s="101"/>
      <c r="DS86" s="16">
        <f t="shared" si="304"/>
        <v>30183.51610874082</v>
      </c>
      <c r="DT86" s="16">
        <f t="shared" si="305"/>
        <v>30778.19244507332</v>
      </c>
      <c r="DV86" s="16">
        <f t="shared" si="287"/>
        <v>1877563</v>
      </c>
      <c r="DW86" s="16">
        <f t="shared" si="306"/>
        <v>1877563</v>
      </c>
      <c r="DX86" s="16">
        <f t="shared" si="307"/>
        <v>1886719.1839706653</v>
      </c>
      <c r="DY86" s="16">
        <f t="shared" si="308"/>
        <v>1886039.7374217564</v>
      </c>
      <c r="DZ86" s="16">
        <f t="shared" si="309"/>
        <v>1887954.9431276675</v>
      </c>
      <c r="EA86" s="16">
        <f t="shared" si="288"/>
        <v>-8476.7374217563774</v>
      </c>
    </row>
    <row r="87" spans="1:131" x14ac:dyDescent="0.2">
      <c r="A87" s="2">
        <v>39203</v>
      </c>
      <c r="B87" s="5">
        <f>Inputs!B87</f>
        <v>43256</v>
      </c>
      <c r="C87" s="5"/>
      <c r="D87" s="19">
        <f t="shared" si="258"/>
        <v>43256</v>
      </c>
      <c r="E87" s="20">
        <f>Inputs!E87</f>
        <v>1.0155567435678781</v>
      </c>
      <c r="F87" s="19">
        <f t="shared" si="259"/>
        <v>42593.385622187881</v>
      </c>
      <c r="G87" s="24">
        <f t="shared" ref="G87:H87" si="337">G75</f>
        <v>1.1200000000000001</v>
      </c>
      <c r="H87" s="24">
        <f t="shared" si="337"/>
        <v>1.1220326870554826</v>
      </c>
      <c r="I87" s="29">
        <f t="shared" si="237"/>
        <v>1.1220326870554826</v>
      </c>
      <c r="J87" s="19">
        <f t="shared" si="261"/>
        <v>37960.913361592386</v>
      </c>
      <c r="K87" s="19">
        <f t="shared" si="262"/>
        <v>37882.497827616862</v>
      </c>
      <c r="L87" s="40">
        <f>SalesTrend!$I$15</f>
        <v>-3.5000000000000003E-2</v>
      </c>
      <c r="M87" s="40">
        <f>SalesTrend!$I$35</f>
        <v>0</v>
      </c>
      <c r="N87" s="16">
        <f t="shared" si="263"/>
        <v>37802.397532627736</v>
      </c>
      <c r="O87" s="16">
        <f t="shared" si="238"/>
        <v>43075.373136984832</v>
      </c>
      <c r="R87" s="16">
        <f t="shared" si="239"/>
        <v>37802.397532627736</v>
      </c>
      <c r="S87" s="16">
        <f t="shared" si="240"/>
        <v>43256</v>
      </c>
      <c r="T87" s="16">
        <f t="shared" si="264"/>
        <v>-180.62686301516806</v>
      </c>
      <c r="AA87" s="56"/>
      <c r="AB87" s="51"/>
      <c r="AC87" s="51"/>
      <c r="AD87" s="51"/>
      <c r="AE87" s="52"/>
      <c r="AF87" s="51">
        <f t="shared" si="265"/>
        <v>0</v>
      </c>
      <c r="AG87" s="51"/>
      <c r="AH87" s="56">
        <f t="shared" si="241"/>
        <v>0</v>
      </c>
      <c r="AI87" s="56">
        <f t="shared" si="266"/>
        <v>0</v>
      </c>
      <c r="AJ87" s="56">
        <f t="shared" si="267"/>
        <v>0</v>
      </c>
      <c r="AK87" s="56">
        <f t="shared" si="268"/>
        <v>0</v>
      </c>
      <c r="AL87" s="56">
        <f t="shared" si="269"/>
        <v>0</v>
      </c>
      <c r="AM87" s="56">
        <f t="shared" si="242"/>
        <v>0</v>
      </c>
      <c r="AN87" s="51"/>
      <c r="AO87" s="51">
        <f t="shared" si="270"/>
        <v>0</v>
      </c>
      <c r="BB87" s="5">
        <f>Inputs!C87</f>
        <v>1887386</v>
      </c>
      <c r="BC87" s="19">
        <f t="shared" si="290"/>
        <v>33433</v>
      </c>
      <c r="BD87" s="82">
        <f t="shared" si="271"/>
        <v>0.18772925353481518</v>
      </c>
      <c r="BE87" s="23">
        <f>Inputs!F87</f>
        <v>1.0155567435678781</v>
      </c>
      <c r="BF87" s="19">
        <f t="shared" si="291"/>
        <v>32920.858644040301</v>
      </c>
      <c r="BG87" s="19">
        <f t="shared" si="292"/>
        <v>42593.385622187881</v>
      </c>
      <c r="BH87" s="82">
        <f t="shared" si="272"/>
        <v>0.18519806200848071</v>
      </c>
      <c r="BI87" s="29">
        <f t="shared" ref="BI87:BK150" si="338">BI75</f>
        <v>1</v>
      </c>
      <c r="BJ87" s="29">
        <f t="shared" ref="BJ87" si="339">BJ75</f>
        <v>1.0153534458706819</v>
      </c>
      <c r="BK87" s="29">
        <f t="shared" si="338"/>
        <v>1.0147621435904024</v>
      </c>
      <c r="BL87" s="29">
        <f t="shared" si="274"/>
        <v>1.0147621435904024</v>
      </c>
      <c r="BM87" s="39">
        <f t="shared" si="244"/>
        <v>0.18250391303839758</v>
      </c>
      <c r="BN87" s="39">
        <f t="shared" si="275"/>
        <v>0.17795926251638094</v>
      </c>
      <c r="BO87" s="40">
        <f>AttrRateTrend!$I$15</f>
        <v>3.3000000000000002E-2</v>
      </c>
      <c r="BP87" s="40">
        <f>AttrRateTrend!$I$35</f>
        <v>5.2999999999999999E-2</v>
      </c>
      <c r="BQ87" s="39">
        <f t="shared" si="276"/>
        <v>0.18040902268146594</v>
      </c>
      <c r="BR87" s="39">
        <f t="shared" si="245"/>
        <v>0.18592025457372333</v>
      </c>
      <c r="BS87" s="39"/>
      <c r="BT87" s="39"/>
      <c r="BU87" s="39">
        <f t="shared" si="246"/>
        <v>0.18040902268146594</v>
      </c>
      <c r="BV87" s="39">
        <f t="shared" si="247"/>
        <v>0.18772925353481518</v>
      </c>
      <c r="BW87" s="39">
        <f t="shared" si="248"/>
        <v>-1.8089989610918511E-3</v>
      </c>
      <c r="BX87" s="39">
        <f t="shared" ref="BX87:BX118" si="340">SUM(BF76:BF87)/(BB75+(NewBusMonths/12)*SUM(BG76:BG87))</f>
        <v>0.17446640210540409</v>
      </c>
      <c r="CB87" s="19">
        <f t="shared" si="277"/>
        <v>33433</v>
      </c>
      <c r="CC87" s="23">
        <f>Inputs!F87</f>
        <v>1.0155567435678781</v>
      </c>
      <c r="CD87" s="19">
        <f t="shared" si="249"/>
        <v>32920.858644040301</v>
      </c>
      <c r="CE87" s="29">
        <f t="shared" ref="CE87:CG102" si="341">CE75</f>
        <v>1.0153534458706819</v>
      </c>
      <c r="CF87" s="29">
        <f t="shared" si="341"/>
        <v>1.0211846089916554</v>
      </c>
      <c r="CG87" s="29">
        <f t="shared" si="341"/>
        <v>1.0198824623701856</v>
      </c>
      <c r="CH87" s="29">
        <f t="shared" si="279"/>
        <v>1.0211846089916554</v>
      </c>
      <c r="CI87" s="19">
        <f t="shared" si="280"/>
        <v>32237.911102623475</v>
      </c>
      <c r="CJ87" s="19">
        <f t="shared" si="251"/>
        <v>31455.663481629166</v>
      </c>
      <c r="CK87" s="40">
        <f>AttrTrend!$I$15</f>
        <v>4.4999999999999998E-2</v>
      </c>
      <c r="CL87" s="40">
        <f>AttrTrend!$I$35</f>
        <v>0.06</v>
      </c>
      <c r="CM87" s="19">
        <f t="shared" si="281"/>
        <v>31957.522578441476</v>
      </c>
      <c r="CN87" s="19">
        <f t="shared" si="252"/>
        <v>33142.217216365672</v>
      </c>
      <c r="CO87" s="39"/>
      <c r="CP87" s="39"/>
      <c r="CQ87" s="19">
        <f t="shared" si="253"/>
        <v>31957.522578441476</v>
      </c>
      <c r="CR87" s="19">
        <f t="shared" si="282"/>
        <v>33433</v>
      </c>
      <c r="CS87" s="19">
        <f t="shared" si="254"/>
        <v>-290.78278363432764</v>
      </c>
      <c r="CT87" s="2"/>
      <c r="CU87" s="2"/>
      <c r="CV87" s="2"/>
      <c r="CW87" s="2"/>
      <c r="CX87" s="2"/>
      <c r="CY87" s="2"/>
      <c r="CZ87" s="2"/>
      <c r="DA87" s="2"/>
      <c r="DB87" s="16">
        <f t="shared" si="283"/>
        <v>32237.911102623475</v>
      </c>
      <c r="DC87" s="16">
        <f t="shared" si="284"/>
        <v>5723.0022589689106</v>
      </c>
      <c r="DD87" s="16" t="e">
        <f t="shared" si="285"/>
        <v>#N/A</v>
      </c>
      <c r="DE87" s="16">
        <f t="shared" si="295"/>
        <v>37960.913361592386</v>
      </c>
      <c r="DF87" s="16">
        <f t="shared" si="296"/>
        <v>31455.663481629166</v>
      </c>
      <c r="DG87" s="16">
        <f t="shared" si="297"/>
        <v>6426.834345987696</v>
      </c>
      <c r="DH87" s="16" t="e">
        <f t="shared" si="298"/>
        <v>#N/A</v>
      </c>
      <c r="DI87" s="16">
        <f t="shared" si="299"/>
        <v>37882.497827616862</v>
      </c>
      <c r="DJ87" s="16">
        <f t="shared" si="300"/>
        <v>31957.522578441476</v>
      </c>
      <c r="DK87" s="16">
        <f t="shared" si="301"/>
        <v>5844.8749541862599</v>
      </c>
      <c r="DL87" s="16" t="e">
        <f t="shared" si="302"/>
        <v>#N/A</v>
      </c>
      <c r="DM87" s="16">
        <f t="shared" si="303"/>
        <v>37802.397532627736</v>
      </c>
      <c r="DN87" s="16">
        <f t="shared" si="255"/>
        <v>31665.886400287705</v>
      </c>
      <c r="DO87" s="16">
        <f t="shared" si="286"/>
        <v>6216.6114273291569</v>
      </c>
      <c r="DP87" s="16" t="e">
        <f t="shared" si="256"/>
        <v>#N/A</v>
      </c>
      <c r="DQ87" s="16">
        <f t="shared" si="257"/>
        <v>37882.497827616862</v>
      </c>
      <c r="DR87" s="101"/>
      <c r="DS87" s="16">
        <f t="shared" si="304"/>
        <v>32502.410837537202</v>
      </c>
      <c r="DT87" s="16">
        <f t="shared" si="305"/>
        <v>31665.886400287705</v>
      </c>
      <c r="DV87" s="16">
        <f t="shared" si="287"/>
        <v>1887386</v>
      </c>
      <c r="DW87" s="16">
        <f t="shared" si="306"/>
        <v>1887386</v>
      </c>
      <c r="DX87" s="16">
        <f t="shared" si="307"/>
        <v>1892442.1862296343</v>
      </c>
      <c r="DY87" s="16">
        <f t="shared" si="308"/>
        <v>1892466.5717677439</v>
      </c>
      <c r="DZ87" s="16">
        <f t="shared" si="309"/>
        <v>1893799.8180818537</v>
      </c>
      <c r="EA87" s="16">
        <f t="shared" si="288"/>
        <v>-5080.5717677439097</v>
      </c>
    </row>
    <row r="88" spans="1:131" x14ac:dyDescent="0.2">
      <c r="A88" s="2">
        <v>39234</v>
      </c>
      <c r="B88" s="5">
        <f>Inputs!B88</f>
        <v>44185</v>
      </c>
      <c r="C88" s="5"/>
      <c r="D88" s="19">
        <f t="shared" si="258"/>
        <v>44185</v>
      </c>
      <c r="E88" s="20">
        <f>Inputs!E88</f>
        <v>1.0106564776485569</v>
      </c>
      <c r="F88" s="19">
        <f t="shared" si="259"/>
        <v>43719.108299590574</v>
      </c>
      <c r="G88" s="24">
        <f t="shared" ref="G88:H88" si="342">G76</f>
        <v>1.1599999999999999</v>
      </c>
      <c r="H88" s="24">
        <f t="shared" si="342"/>
        <v>1.1608163743860633</v>
      </c>
      <c r="I88" s="29">
        <f t="shared" si="237"/>
        <v>1.1608163743860633</v>
      </c>
      <c r="J88" s="19">
        <f t="shared" si="261"/>
        <v>37662.380772939126</v>
      </c>
      <c r="K88" s="19">
        <f t="shared" si="262"/>
        <v>37781.49681925826</v>
      </c>
      <c r="L88" s="40">
        <f>SalesTrend!$I$16</f>
        <v>-3.5000000000000003E-2</v>
      </c>
      <c r="M88" s="40">
        <f>SalesTrend!$I$36</f>
        <v>0</v>
      </c>
      <c r="N88" s="16">
        <f t="shared" si="263"/>
        <v>37692.140539824235</v>
      </c>
      <c r="O88" s="16">
        <f t="shared" si="238"/>
        <v>44219.913759375595</v>
      </c>
      <c r="R88" s="16">
        <f t="shared" si="239"/>
        <v>37692.140539824235</v>
      </c>
      <c r="S88" s="16">
        <f t="shared" si="240"/>
        <v>44185</v>
      </c>
      <c r="T88" s="16">
        <f t="shared" si="264"/>
        <v>34.913759375594964</v>
      </c>
      <c r="AA88" s="56">
        <v>0.11</v>
      </c>
      <c r="AB88" s="51">
        <v>1</v>
      </c>
      <c r="AC88" s="51"/>
      <c r="AD88" s="51"/>
      <c r="AE88" s="52" t="s">
        <v>78</v>
      </c>
      <c r="AF88" s="51">
        <f t="shared" si="265"/>
        <v>0</v>
      </c>
      <c r="AG88" s="51"/>
      <c r="AH88" s="56">
        <f t="shared" si="241"/>
        <v>0</v>
      </c>
      <c r="AI88" s="56">
        <f t="shared" si="266"/>
        <v>0</v>
      </c>
      <c r="AJ88" s="56">
        <f t="shared" si="267"/>
        <v>0.11</v>
      </c>
      <c r="AK88" s="56">
        <f t="shared" si="268"/>
        <v>0</v>
      </c>
      <c r="AL88" s="56">
        <f t="shared" si="269"/>
        <v>0</v>
      </c>
      <c r="AM88" s="56">
        <f t="shared" si="242"/>
        <v>0</v>
      </c>
      <c r="AN88" s="51"/>
      <c r="AO88" s="51">
        <f t="shared" si="270"/>
        <v>0</v>
      </c>
      <c r="BB88" s="5">
        <f>Inputs!C88</f>
        <v>1900970</v>
      </c>
      <c r="BC88" s="19">
        <f t="shared" si="290"/>
        <v>30601</v>
      </c>
      <c r="BD88" s="82">
        <f t="shared" si="271"/>
        <v>0.1705982264310828</v>
      </c>
      <c r="BE88" s="23">
        <f>Inputs!F88</f>
        <v>1.0106564776485569</v>
      </c>
      <c r="BF88" s="19">
        <f t="shared" si="291"/>
        <v>30278.339551335772</v>
      </c>
      <c r="BG88" s="19">
        <f t="shared" si="292"/>
        <v>43719.108299590574</v>
      </c>
      <c r="BH88" s="82">
        <f t="shared" si="272"/>
        <v>0.16901891649437251</v>
      </c>
      <c r="BI88" s="29">
        <f t="shared" si="338"/>
        <v>1</v>
      </c>
      <c r="BJ88" s="29">
        <f t="shared" ref="BJ88" si="343">BJ76</f>
        <v>0.93698194478176766</v>
      </c>
      <c r="BK88" s="29">
        <f t="shared" si="338"/>
        <v>0.93828803629793345</v>
      </c>
      <c r="BL88" s="29">
        <f t="shared" si="274"/>
        <v>0.93828803629793345</v>
      </c>
      <c r="BM88" s="39">
        <f t="shared" si="244"/>
        <v>0.18013542745492722</v>
      </c>
      <c r="BN88" s="39">
        <f t="shared" si="275"/>
        <v>0.18109208489598172</v>
      </c>
      <c r="BO88" s="40">
        <f>AttrRateTrend!$I$16</f>
        <v>3.3000000000000002E-2</v>
      </c>
      <c r="BP88" s="40">
        <f>AttrRateTrend!$I$36</f>
        <v>0</v>
      </c>
      <c r="BQ88" s="39">
        <f t="shared" si="276"/>
        <v>0.18090514749383999</v>
      </c>
      <c r="BR88" s="39">
        <f t="shared" si="245"/>
        <v>0.17154997821572585</v>
      </c>
      <c r="BS88" s="39"/>
      <c r="BT88" s="39"/>
      <c r="BU88" s="39">
        <f t="shared" si="246"/>
        <v>0.18090514749383999</v>
      </c>
      <c r="BV88" s="39">
        <f t="shared" si="247"/>
        <v>0.1705982264310828</v>
      </c>
      <c r="BW88" s="39">
        <f t="shared" si="248"/>
        <v>9.5175178464304566E-4</v>
      </c>
      <c r="BX88" s="39">
        <f t="shared" si="340"/>
        <v>0.17360401354888161</v>
      </c>
      <c r="CB88" s="19">
        <f t="shared" si="277"/>
        <v>30601</v>
      </c>
      <c r="CC88" s="23">
        <f>Inputs!F88</f>
        <v>1.0106564776485569</v>
      </c>
      <c r="CD88" s="19">
        <f t="shared" si="249"/>
        <v>30278.339551335772</v>
      </c>
      <c r="CE88" s="29">
        <f t="shared" ref="CE88" si="344">CE76</f>
        <v>0.93698194478176766</v>
      </c>
      <c r="CF88" s="29">
        <f t="shared" si="341"/>
        <v>0.94700775525644054</v>
      </c>
      <c r="CG88" s="29">
        <f t="shared" si="341"/>
        <v>0.94800834264764722</v>
      </c>
      <c r="CH88" s="29">
        <f t="shared" si="279"/>
        <v>0.94700775525644054</v>
      </c>
      <c r="CI88" s="19">
        <f t="shared" si="280"/>
        <v>31972.641600106737</v>
      </c>
      <c r="CJ88" s="19">
        <f t="shared" si="251"/>
        <v>32080.668355204441</v>
      </c>
      <c r="CK88" s="40">
        <f>AttrTrend!$I$16</f>
        <v>4.4999999999999998E-2</v>
      </c>
      <c r="CL88" s="40">
        <f>AttrTrend!$I$36</f>
        <v>0</v>
      </c>
      <c r="CM88" s="19">
        <f t="shared" si="281"/>
        <v>32077.363288110628</v>
      </c>
      <c r="CN88" s="19">
        <f t="shared" si="252"/>
        <v>30701.229077555989</v>
      </c>
      <c r="CO88" s="39"/>
      <c r="CP88" s="39"/>
      <c r="CQ88" s="19">
        <f t="shared" si="253"/>
        <v>32077.363288110628</v>
      </c>
      <c r="CR88" s="19">
        <f t="shared" si="282"/>
        <v>30601</v>
      </c>
      <c r="CS88" s="19">
        <f t="shared" si="254"/>
        <v>100.22907755598862</v>
      </c>
      <c r="CT88" s="2"/>
      <c r="CU88" s="2"/>
      <c r="CV88" s="2"/>
      <c r="CW88" s="2"/>
      <c r="CX88" s="2"/>
      <c r="CY88" s="2"/>
      <c r="CZ88" s="2"/>
      <c r="DA88" s="2"/>
      <c r="DB88" s="16">
        <f t="shared" si="283"/>
        <v>31972.641600106737</v>
      </c>
      <c r="DC88" s="16">
        <f t="shared" si="284"/>
        <v>5689.7391728323892</v>
      </c>
      <c r="DD88" s="16" t="e">
        <f t="shared" si="285"/>
        <v>#N/A</v>
      </c>
      <c r="DE88" s="16">
        <f t="shared" si="295"/>
        <v>37662.380772939126</v>
      </c>
      <c r="DF88" s="16">
        <f t="shared" si="296"/>
        <v>32080.668355204441</v>
      </c>
      <c r="DG88" s="16">
        <f t="shared" si="297"/>
        <v>5700.8284640538186</v>
      </c>
      <c r="DH88" s="16" t="e">
        <f t="shared" si="298"/>
        <v>#N/A</v>
      </c>
      <c r="DI88" s="16">
        <f t="shared" si="299"/>
        <v>37781.49681925826</v>
      </c>
      <c r="DJ88" s="16">
        <f t="shared" si="300"/>
        <v>32077.363288110628</v>
      </c>
      <c r="DK88" s="16">
        <f t="shared" si="301"/>
        <v>5614.7772517136073</v>
      </c>
      <c r="DL88" s="16" t="e">
        <f t="shared" si="302"/>
        <v>#N/A</v>
      </c>
      <c r="DM88" s="16">
        <f t="shared" si="303"/>
        <v>37692.140539824235</v>
      </c>
      <c r="DN88" s="16">
        <f t="shared" si="255"/>
        <v>32454.138739782171</v>
      </c>
      <c r="DO88" s="16">
        <f t="shared" si="286"/>
        <v>5327.3580794760892</v>
      </c>
      <c r="DP88" s="16" t="e">
        <f t="shared" si="256"/>
        <v>#N/A</v>
      </c>
      <c r="DQ88" s="16">
        <f t="shared" si="257"/>
        <v>37781.49681925826</v>
      </c>
      <c r="DR88" s="101"/>
      <c r="DS88" s="16">
        <f t="shared" si="304"/>
        <v>32311.732254585088</v>
      </c>
      <c r="DT88" s="16">
        <f t="shared" si="305"/>
        <v>32454.138739782171</v>
      </c>
      <c r="DV88" s="16">
        <f t="shared" si="287"/>
        <v>1900970</v>
      </c>
      <c r="DW88" s="16">
        <f t="shared" si="306"/>
        <v>1900970</v>
      </c>
      <c r="DX88" s="16">
        <f t="shared" si="307"/>
        <v>1898131.9254024667</v>
      </c>
      <c r="DY88" s="16">
        <f t="shared" si="308"/>
        <v>1898167.4002317977</v>
      </c>
      <c r="DZ88" s="16">
        <f t="shared" si="309"/>
        <v>1899414.5953335674</v>
      </c>
      <c r="EA88" s="16">
        <f t="shared" si="288"/>
        <v>2802.5997682022862</v>
      </c>
    </row>
    <row r="89" spans="1:131" x14ac:dyDescent="0.2">
      <c r="A89" s="2">
        <v>39264</v>
      </c>
      <c r="B89" s="5">
        <f>Inputs!B89</f>
        <v>43544</v>
      </c>
      <c r="C89" s="5"/>
      <c r="D89" s="19">
        <f t="shared" si="258"/>
        <v>43544</v>
      </c>
      <c r="E89" s="20">
        <f>Inputs!E89</f>
        <v>0.99761221251671173</v>
      </c>
      <c r="F89" s="19">
        <f t="shared" si="259"/>
        <v>43648.222679782564</v>
      </c>
      <c r="G89" s="24">
        <f t="shared" ref="G89:H89" si="345">G77</f>
        <v>1.1599999999999999</v>
      </c>
      <c r="H89" s="24">
        <f t="shared" si="345"/>
        <v>1.1571272105409649</v>
      </c>
      <c r="I89" s="29">
        <f t="shared" si="237"/>
        <v>1.1571272105409649</v>
      </c>
      <c r="J89" s="19">
        <f t="shared" si="261"/>
        <v>37721.196323243254</v>
      </c>
      <c r="K89" s="19">
        <f t="shared" si="262"/>
        <v>37695.912365505756</v>
      </c>
      <c r="L89" s="40">
        <f>SalesTrend!$I$17</f>
        <v>-3.5000000000000003E-2</v>
      </c>
      <c r="M89" s="40">
        <f>SalesTrend!$I$37</f>
        <v>0</v>
      </c>
      <c r="N89" s="16">
        <f t="shared" si="263"/>
        <v>37582.205129916416</v>
      </c>
      <c r="O89" s="16">
        <f t="shared" si="238"/>
        <v>43383.553537211272</v>
      </c>
      <c r="R89" s="16">
        <f t="shared" si="239"/>
        <v>37582.205129916416</v>
      </c>
      <c r="S89" s="16">
        <f t="shared" si="240"/>
        <v>43544</v>
      </c>
      <c r="T89" s="16">
        <f t="shared" si="264"/>
        <v>-160.44646278872824</v>
      </c>
      <c r="AA89" s="56"/>
      <c r="AB89" s="51"/>
      <c r="AC89" s="51"/>
      <c r="AD89" s="51"/>
      <c r="AE89" s="52"/>
      <c r="AF89" s="51">
        <f t="shared" si="265"/>
        <v>0</v>
      </c>
      <c r="AG89" s="51"/>
      <c r="AH89" s="56">
        <f t="shared" si="241"/>
        <v>0</v>
      </c>
      <c r="AI89" s="56">
        <f t="shared" si="266"/>
        <v>0</v>
      </c>
      <c r="AJ89" s="56">
        <f t="shared" si="267"/>
        <v>0</v>
      </c>
      <c r="AK89" s="56">
        <f t="shared" si="268"/>
        <v>0</v>
      </c>
      <c r="AL89" s="56">
        <f t="shared" si="269"/>
        <v>0</v>
      </c>
      <c r="AM89" s="56">
        <f t="shared" si="242"/>
        <v>0</v>
      </c>
      <c r="AN89" s="51"/>
      <c r="AO89" s="51">
        <f t="shared" si="270"/>
        <v>0</v>
      </c>
      <c r="BB89" s="5">
        <f>Inputs!C89</f>
        <v>1914822</v>
      </c>
      <c r="BC89" s="19">
        <f t="shared" si="290"/>
        <v>29692</v>
      </c>
      <c r="BD89" s="82">
        <f t="shared" si="271"/>
        <v>0.16478512501422141</v>
      </c>
      <c r="BE89" s="23">
        <f>Inputs!F89</f>
        <v>0.99761221251671173</v>
      </c>
      <c r="BF89" s="19">
        <f t="shared" si="291"/>
        <v>29763.067880950392</v>
      </c>
      <c r="BG89" s="19">
        <f t="shared" si="292"/>
        <v>43648.222679782564</v>
      </c>
      <c r="BH89" s="82">
        <f t="shared" si="272"/>
        <v>0.16513178116286412</v>
      </c>
      <c r="BI89" s="29">
        <f t="shared" si="338"/>
        <v>1</v>
      </c>
      <c r="BJ89" s="29">
        <f t="shared" ref="BJ89" si="346">BJ77</f>
        <v>0.9145269668889856</v>
      </c>
      <c r="BK89" s="29">
        <f t="shared" si="338"/>
        <v>0.91416409485908934</v>
      </c>
      <c r="BL89" s="29">
        <f t="shared" si="274"/>
        <v>0.91416409485908934</v>
      </c>
      <c r="BM89" s="39">
        <f t="shared" si="244"/>
        <v>0.18063691419462036</v>
      </c>
      <c r="BN89" s="39">
        <f t="shared" si="275"/>
        <v>0.18129298235283195</v>
      </c>
      <c r="BO89" s="40">
        <f>AttrRateTrend!$I$17</f>
        <v>3.3000000000000002E-2</v>
      </c>
      <c r="BP89" s="40">
        <f>AttrRateTrend!$I$37</f>
        <v>0</v>
      </c>
      <c r="BQ89" s="39">
        <f t="shared" si="276"/>
        <v>0.18140263664944806</v>
      </c>
      <c r="BR89" s="39">
        <f t="shared" si="245"/>
        <v>0.16543580609591413</v>
      </c>
      <c r="BS89" s="39"/>
      <c r="BT89" s="39"/>
      <c r="BU89" s="39">
        <f t="shared" si="246"/>
        <v>0.18140263664944806</v>
      </c>
      <c r="BV89" s="39">
        <f t="shared" si="247"/>
        <v>0.16478512501422141</v>
      </c>
      <c r="BW89" s="39">
        <f t="shared" si="248"/>
        <v>6.5068108169272221E-4</v>
      </c>
      <c r="BX89" s="39">
        <f t="shared" si="340"/>
        <v>0.17391645747035578</v>
      </c>
      <c r="CB89" s="19">
        <f t="shared" si="277"/>
        <v>29692</v>
      </c>
      <c r="CC89" s="23">
        <f>Inputs!F89</f>
        <v>0.99761221251671173</v>
      </c>
      <c r="CD89" s="19">
        <f t="shared" si="249"/>
        <v>29763.067880950392</v>
      </c>
      <c r="CE89" s="29">
        <f t="shared" ref="CE89" si="347">CE77</f>
        <v>0.9145269668889856</v>
      </c>
      <c r="CF89" s="29">
        <f t="shared" si="341"/>
        <v>0.92918259040413531</v>
      </c>
      <c r="CG89" s="29">
        <f t="shared" si="341"/>
        <v>0.92674365295329264</v>
      </c>
      <c r="CH89" s="29">
        <f t="shared" si="279"/>
        <v>0.92918259040413531</v>
      </c>
      <c r="CI89" s="19">
        <f t="shared" si="280"/>
        <v>32031.452362883112</v>
      </c>
      <c r="CJ89" s="19">
        <f t="shared" si="251"/>
        <v>32175.095837200017</v>
      </c>
      <c r="CK89" s="40">
        <f>AttrTrend!$I$17</f>
        <v>4.4999999999999998E-2</v>
      </c>
      <c r="CL89" s="40">
        <f>AttrTrend!$I$37</f>
        <v>0</v>
      </c>
      <c r="CM89" s="19">
        <f t="shared" si="281"/>
        <v>32197.653400441039</v>
      </c>
      <c r="CN89" s="19">
        <f t="shared" si="252"/>
        <v>29846.062361932993</v>
      </c>
      <c r="CO89" s="39"/>
      <c r="CP89" s="39"/>
      <c r="CQ89" s="19">
        <f t="shared" si="253"/>
        <v>32197.653400441039</v>
      </c>
      <c r="CR89" s="19">
        <f t="shared" si="282"/>
        <v>29692</v>
      </c>
      <c r="CS89" s="19">
        <f t="shared" si="254"/>
        <v>154.06236193299264</v>
      </c>
      <c r="CT89" s="2"/>
      <c r="CU89" s="2"/>
      <c r="CV89" s="2"/>
      <c r="CW89" s="2"/>
      <c r="CX89" s="2"/>
      <c r="CY89" s="2"/>
      <c r="CZ89" s="2"/>
      <c r="DA89" s="2"/>
      <c r="DB89" s="16">
        <f t="shared" si="283"/>
        <v>32031.452362883112</v>
      </c>
      <c r="DC89" s="16">
        <f t="shared" si="284"/>
        <v>5689.7439603601415</v>
      </c>
      <c r="DD89" s="16" t="e">
        <f t="shared" si="285"/>
        <v>#N/A</v>
      </c>
      <c r="DE89" s="16">
        <f t="shared" si="295"/>
        <v>37721.196323243254</v>
      </c>
      <c r="DF89" s="16">
        <f t="shared" si="296"/>
        <v>32175.095837200017</v>
      </c>
      <c r="DG89" s="16">
        <f t="shared" si="297"/>
        <v>5520.8165283057388</v>
      </c>
      <c r="DH89" s="16" t="e">
        <f t="shared" si="298"/>
        <v>#N/A</v>
      </c>
      <c r="DI89" s="16">
        <f t="shared" si="299"/>
        <v>37695.912365505756</v>
      </c>
      <c r="DJ89" s="16">
        <f t="shared" si="300"/>
        <v>32197.653400441039</v>
      </c>
      <c r="DK89" s="16">
        <f t="shared" si="301"/>
        <v>5384.5517294753772</v>
      </c>
      <c r="DL89" s="16" t="e">
        <f t="shared" si="302"/>
        <v>#N/A</v>
      </c>
      <c r="DM89" s="16">
        <f t="shared" si="303"/>
        <v>37582.205129916416</v>
      </c>
      <c r="DN89" s="16">
        <f t="shared" si="255"/>
        <v>32727.73676232433</v>
      </c>
      <c r="DO89" s="16">
        <f t="shared" si="286"/>
        <v>4968.1756031814257</v>
      </c>
      <c r="DP89" s="16" t="e">
        <f t="shared" si="256"/>
        <v>#N/A</v>
      </c>
      <c r="DQ89" s="16">
        <f t="shared" si="257"/>
        <v>37695.912365505756</v>
      </c>
      <c r="DR89" s="101"/>
      <c r="DS89" s="16">
        <f t="shared" si="304"/>
        <v>32548.273127224227</v>
      </c>
      <c r="DT89" s="16">
        <f t="shared" si="305"/>
        <v>32727.73676232433</v>
      </c>
      <c r="DV89" s="16">
        <f t="shared" si="287"/>
        <v>1914822</v>
      </c>
      <c r="DW89" s="16">
        <f t="shared" si="306"/>
        <v>1914822</v>
      </c>
      <c r="DX89" s="16">
        <f t="shared" si="307"/>
        <v>1903821.6693628267</v>
      </c>
      <c r="DY89" s="16">
        <f t="shared" si="308"/>
        <v>1903688.2167601034</v>
      </c>
      <c r="DZ89" s="16">
        <f t="shared" si="309"/>
        <v>1904799.1470630427</v>
      </c>
      <c r="EA89" s="16">
        <f t="shared" si="288"/>
        <v>11133.783239896642</v>
      </c>
    </row>
    <row r="90" spans="1:131" x14ac:dyDescent="0.2">
      <c r="A90" s="2">
        <v>39295</v>
      </c>
      <c r="B90" s="5">
        <f>Inputs!B90</f>
        <v>44839</v>
      </c>
      <c r="C90" s="5"/>
      <c r="D90" s="19">
        <f t="shared" si="258"/>
        <v>44839</v>
      </c>
      <c r="E90" s="20">
        <f>Inputs!E90</f>
        <v>1.0461886555800535</v>
      </c>
      <c r="F90" s="19">
        <f t="shared" si="259"/>
        <v>42859.382732590675</v>
      </c>
      <c r="G90" s="24">
        <f t="shared" ref="G90:H90" si="348">G78</f>
        <v>1.1399999999999999</v>
      </c>
      <c r="H90" s="24">
        <f t="shared" si="348"/>
        <v>1.1367282212946797</v>
      </c>
      <c r="I90" s="29">
        <f t="shared" si="237"/>
        <v>1.1367282212946797</v>
      </c>
      <c r="J90" s="19">
        <f t="shared" si="261"/>
        <v>37704.160000334879</v>
      </c>
      <c r="K90" s="19">
        <f t="shared" si="262"/>
        <v>37573.015227129225</v>
      </c>
      <c r="L90" s="40">
        <f>SalesTrend!$I$18</f>
        <v>-3.5000000000000003E-2</v>
      </c>
      <c r="M90" s="40">
        <f>SalesTrend!$I$38</f>
        <v>0</v>
      </c>
      <c r="N90" s="16">
        <f t="shared" si="263"/>
        <v>37472.590364954158</v>
      </c>
      <c r="O90" s="16">
        <f t="shared" si="238"/>
        <v>44563.60994010359</v>
      </c>
      <c r="R90" s="16">
        <f t="shared" si="239"/>
        <v>37472.590364954158</v>
      </c>
      <c r="S90" s="16">
        <f t="shared" si="240"/>
        <v>44839</v>
      </c>
      <c r="T90" s="16">
        <f t="shared" si="264"/>
        <v>-275.39005989641009</v>
      </c>
      <c r="AA90" s="56"/>
      <c r="AB90" s="51"/>
      <c r="AC90" s="51"/>
      <c r="AD90" s="51"/>
      <c r="AE90" s="52"/>
      <c r="AF90" s="51">
        <f t="shared" si="265"/>
        <v>0</v>
      </c>
      <c r="AG90" s="51"/>
      <c r="AH90" s="56">
        <f t="shared" si="241"/>
        <v>0</v>
      </c>
      <c r="AI90" s="56">
        <f t="shared" si="266"/>
        <v>0</v>
      </c>
      <c r="AJ90" s="56">
        <f t="shared" si="267"/>
        <v>0</v>
      </c>
      <c r="AK90" s="56">
        <f t="shared" si="268"/>
        <v>0</v>
      </c>
      <c r="AL90" s="56">
        <f t="shared" si="269"/>
        <v>0</v>
      </c>
      <c r="AM90" s="56">
        <f t="shared" si="242"/>
        <v>0</v>
      </c>
      <c r="AN90" s="51"/>
      <c r="AO90" s="51">
        <f t="shared" si="270"/>
        <v>0</v>
      </c>
      <c r="BB90" s="5">
        <f>Inputs!C90</f>
        <v>1927464</v>
      </c>
      <c r="BC90" s="19">
        <f t="shared" si="290"/>
        <v>32197</v>
      </c>
      <c r="BD90" s="82">
        <f t="shared" si="271"/>
        <v>0.17691825834670419</v>
      </c>
      <c r="BE90" s="23">
        <f>Inputs!F90</f>
        <v>1.0461886555800535</v>
      </c>
      <c r="BF90" s="19">
        <f t="shared" si="291"/>
        <v>30775.520101724436</v>
      </c>
      <c r="BG90" s="19">
        <f t="shared" si="292"/>
        <v>42859.382732590675</v>
      </c>
      <c r="BH90" s="82">
        <f t="shared" si="272"/>
        <v>0.17003219683804704</v>
      </c>
      <c r="BI90" s="29">
        <f t="shared" si="338"/>
        <v>1</v>
      </c>
      <c r="BJ90" s="29">
        <f t="shared" ref="BJ90" si="349">BJ78</f>
        <v>0.92843078718831584</v>
      </c>
      <c r="BK90" s="29">
        <f t="shared" si="338"/>
        <v>0.92859673990623681</v>
      </c>
      <c r="BL90" s="29">
        <f t="shared" si="274"/>
        <v>0.92859673990623681</v>
      </c>
      <c r="BM90" s="39">
        <f t="shared" si="244"/>
        <v>0.18310660540894824</v>
      </c>
      <c r="BN90" s="39">
        <f t="shared" si="275"/>
        <v>0.18213476879211357</v>
      </c>
      <c r="BO90" s="40">
        <f>AttrRateTrend!$I$18</f>
        <v>3.3000000000000002E-2</v>
      </c>
      <c r="BP90" s="40">
        <f>AttrRateTrend!$I$38</f>
        <v>0</v>
      </c>
      <c r="BQ90" s="39">
        <f t="shared" si="276"/>
        <v>0.18190149390023405</v>
      </c>
      <c r="BR90" s="39">
        <f t="shared" si="245"/>
        <v>0.1767150047992587</v>
      </c>
      <c r="BS90" s="39"/>
      <c r="BT90" s="39"/>
      <c r="BU90" s="39">
        <f t="shared" si="246"/>
        <v>0.18190149390023405</v>
      </c>
      <c r="BV90" s="39">
        <f t="shared" si="247"/>
        <v>0.17691825834670419</v>
      </c>
      <c r="BW90" s="39">
        <f t="shared" si="248"/>
        <v>-2.0325354744549218E-4</v>
      </c>
      <c r="BX90" s="39">
        <f t="shared" si="340"/>
        <v>0.17454858378478019</v>
      </c>
      <c r="CB90" s="19">
        <f t="shared" si="277"/>
        <v>32197</v>
      </c>
      <c r="CC90" s="23">
        <f>Inputs!F90</f>
        <v>1.0461886555800535</v>
      </c>
      <c r="CD90" s="19">
        <f t="shared" si="249"/>
        <v>30775.520101724436</v>
      </c>
      <c r="CE90" s="29">
        <f t="shared" ref="CE90" si="350">CE78</f>
        <v>0.92843078718831584</v>
      </c>
      <c r="CF90" s="29">
        <f t="shared" si="341"/>
        <v>0.94632197479848124</v>
      </c>
      <c r="CG90" s="29">
        <f t="shared" si="341"/>
        <v>0.94560278244728402</v>
      </c>
      <c r="CH90" s="29">
        <f t="shared" si="279"/>
        <v>0.94632197479848124</v>
      </c>
      <c r="CI90" s="19">
        <f t="shared" si="280"/>
        <v>32521.193548610205</v>
      </c>
      <c r="CJ90" s="19">
        <f t="shared" si="251"/>
        <v>32348.557861842284</v>
      </c>
      <c r="CK90" s="40">
        <f>AttrTrend!$I$18</f>
        <v>4.4999999999999998E-2</v>
      </c>
      <c r="CL90" s="40">
        <f>AttrTrend!$I$38</f>
        <v>0</v>
      </c>
      <c r="CM90" s="19">
        <f t="shared" si="281"/>
        <v>32318.394600692689</v>
      </c>
      <c r="CN90" s="19">
        <f t="shared" si="252"/>
        <v>31996.222691001782</v>
      </c>
      <c r="CO90" s="39"/>
      <c r="CP90" s="39"/>
      <c r="CQ90" s="19">
        <f t="shared" si="253"/>
        <v>32318.394600692689</v>
      </c>
      <c r="CR90" s="19">
        <f t="shared" si="282"/>
        <v>32197</v>
      </c>
      <c r="CS90" s="19">
        <f t="shared" si="254"/>
        <v>-200.77730899821836</v>
      </c>
      <c r="CT90" s="2"/>
      <c r="CU90" s="2"/>
      <c r="CV90" s="2"/>
      <c r="CW90" s="2"/>
      <c r="CX90" s="2"/>
      <c r="CY90" s="2"/>
      <c r="CZ90" s="2"/>
      <c r="DA90" s="2"/>
      <c r="DB90" s="16">
        <f t="shared" si="283"/>
        <v>32521.193548610205</v>
      </c>
      <c r="DC90" s="16">
        <f t="shared" si="284"/>
        <v>5182.9664517246747</v>
      </c>
      <c r="DD90" s="16" t="e">
        <f t="shared" si="285"/>
        <v>#N/A</v>
      </c>
      <c r="DE90" s="16">
        <f t="shared" si="295"/>
        <v>37704.160000334879</v>
      </c>
      <c r="DF90" s="16">
        <f t="shared" si="296"/>
        <v>32348.557861842284</v>
      </c>
      <c r="DG90" s="16">
        <f t="shared" si="297"/>
        <v>5224.4573652869403</v>
      </c>
      <c r="DH90" s="16" t="e">
        <f t="shared" si="298"/>
        <v>#N/A</v>
      </c>
      <c r="DI90" s="16">
        <f t="shared" si="299"/>
        <v>37573.015227129225</v>
      </c>
      <c r="DJ90" s="16">
        <f t="shared" si="300"/>
        <v>32318.394600692689</v>
      </c>
      <c r="DK90" s="16">
        <f t="shared" si="301"/>
        <v>5154.1957642614689</v>
      </c>
      <c r="DL90" s="16" t="e">
        <f t="shared" si="302"/>
        <v>#N/A</v>
      </c>
      <c r="DM90" s="16">
        <f t="shared" si="303"/>
        <v>37472.590364954158</v>
      </c>
      <c r="DN90" s="16">
        <f t="shared" si="255"/>
        <v>32819.66145539697</v>
      </c>
      <c r="DO90" s="16">
        <f t="shared" si="286"/>
        <v>4753.3537717322542</v>
      </c>
      <c r="DP90" s="16" t="e">
        <f t="shared" si="256"/>
        <v>#N/A</v>
      </c>
      <c r="DQ90" s="16">
        <f t="shared" si="257"/>
        <v>37573.015227129225</v>
      </c>
      <c r="DR90" s="101"/>
      <c r="DS90" s="16">
        <f t="shared" si="304"/>
        <v>33323.204905163671</v>
      </c>
      <c r="DT90" s="16">
        <f t="shared" si="305"/>
        <v>32819.66145539697</v>
      </c>
      <c r="DV90" s="16">
        <f t="shared" si="287"/>
        <v>1927464</v>
      </c>
      <c r="DW90" s="16">
        <f t="shared" si="306"/>
        <v>1927464</v>
      </c>
      <c r="DX90" s="16">
        <f t="shared" si="307"/>
        <v>1909004.6358145515</v>
      </c>
      <c r="DY90" s="16">
        <f t="shared" si="308"/>
        <v>1908912.6741253904</v>
      </c>
      <c r="DZ90" s="16">
        <f t="shared" si="309"/>
        <v>1909953.3428273043</v>
      </c>
      <c r="EA90" s="16">
        <f t="shared" si="288"/>
        <v>18551.32587460964</v>
      </c>
    </row>
    <row r="91" spans="1:131" x14ac:dyDescent="0.2">
      <c r="A91" s="2">
        <v>39326</v>
      </c>
      <c r="B91" s="5">
        <f>Inputs!B91</f>
        <v>35565</v>
      </c>
      <c r="C91" s="5"/>
      <c r="D91" s="19">
        <f t="shared" si="258"/>
        <v>35565</v>
      </c>
      <c r="E91" s="20">
        <f>Inputs!E91</f>
        <v>0.95616347909187205</v>
      </c>
      <c r="F91" s="19">
        <f t="shared" si="259"/>
        <v>37195.522290579735</v>
      </c>
      <c r="G91" s="24">
        <f t="shared" ref="G91:H91" si="351">G79</f>
        <v>1</v>
      </c>
      <c r="H91" s="24">
        <f t="shared" si="351"/>
        <v>0.9973677297977156</v>
      </c>
      <c r="I91" s="29">
        <f t="shared" si="237"/>
        <v>0.9973677297977156</v>
      </c>
      <c r="J91" s="19">
        <f t="shared" si="261"/>
        <v>37293.689357809548</v>
      </c>
      <c r="K91" s="19">
        <f t="shared" si="262"/>
        <v>37424.033742399886</v>
      </c>
      <c r="L91" s="40">
        <f>SalesTrend!$I$19</f>
        <v>-3.5000000000000003E-2</v>
      </c>
      <c r="M91" s="40">
        <f>SalesTrend!$I$39</f>
        <v>0</v>
      </c>
      <c r="N91" s="16">
        <f t="shared" si="263"/>
        <v>37363.295309723042</v>
      </c>
      <c r="O91" s="16">
        <f t="shared" si="238"/>
        <v>35631.379479274685</v>
      </c>
      <c r="R91" s="16">
        <f t="shared" si="239"/>
        <v>37363.295309723042</v>
      </c>
      <c r="S91" s="16">
        <f t="shared" si="240"/>
        <v>35565</v>
      </c>
      <c r="T91" s="16">
        <f t="shared" si="264"/>
        <v>66.379479274684854</v>
      </c>
      <c r="AA91" s="56"/>
      <c r="AB91" s="51"/>
      <c r="AC91" s="51"/>
      <c r="AD91" s="51"/>
      <c r="AE91" s="52"/>
      <c r="AF91" s="51">
        <f t="shared" si="265"/>
        <v>0</v>
      </c>
      <c r="AG91" s="51"/>
      <c r="AH91" s="56">
        <f t="shared" si="241"/>
        <v>0</v>
      </c>
      <c r="AI91" s="56">
        <f t="shared" si="266"/>
        <v>0</v>
      </c>
      <c r="AJ91" s="56">
        <f t="shared" si="267"/>
        <v>0</v>
      </c>
      <c r="AK91" s="56">
        <f t="shared" si="268"/>
        <v>0</v>
      </c>
      <c r="AL91" s="56">
        <f t="shared" si="269"/>
        <v>0</v>
      </c>
      <c r="AM91" s="56">
        <f t="shared" si="242"/>
        <v>0</v>
      </c>
      <c r="AN91" s="51"/>
      <c r="AO91" s="51">
        <f t="shared" si="270"/>
        <v>0</v>
      </c>
      <c r="BB91" s="5">
        <f>Inputs!C91</f>
        <v>1933310</v>
      </c>
      <c r="BC91" s="19">
        <f t="shared" si="290"/>
        <v>29719</v>
      </c>
      <c r="BD91" s="82">
        <f t="shared" si="271"/>
        <v>0.16658212096667965</v>
      </c>
      <c r="BE91" s="23">
        <f>Inputs!F91</f>
        <v>0.95616347909187205</v>
      </c>
      <c r="BF91" s="19">
        <f t="shared" si="291"/>
        <v>31081.505045796126</v>
      </c>
      <c r="BG91" s="19">
        <f t="shared" si="292"/>
        <v>37195.522290579735</v>
      </c>
      <c r="BH91" s="82">
        <f t="shared" si="272"/>
        <v>0.1734267741859056</v>
      </c>
      <c r="BI91" s="29">
        <f t="shared" si="338"/>
        <v>1</v>
      </c>
      <c r="BJ91" s="29">
        <f t="shared" ref="BJ91" si="352">BJ79</f>
        <v>0.94971354705726874</v>
      </c>
      <c r="BK91" s="29">
        <f t="shared" si="338"/>
        <v>0.94944720894937618</v>
      </c>
      <c r="BL91" s="29">
        <f t="shared" si="274"/>
        <v>0.94944720894937618</v>
      </c>
      <c r="BM91" s="39">
        <f t="shared" si="244"/>
        <v>0.18266078677277212</v>
      </c>
      <c r="BN91" s="39">
        <f t="shared" si="275"/>
        <v>0.18285638417228231</v>
      </c>
      <c r="BO91" s="40">
        <f>AttrRateTrend!$I$19</f>
        <v>3.3000000000000002E-2</v>
      </c>
      <c r="BP91" s="40">
        <f>AttrRateTrend!$I$39</f>
        <v>0</v>
      </c>
      <c r="BQ91" s="39">
        <f t="shared" si="276"/>
        <v>0.18240172300845969</v>
      </c>
      <c r="BR91" s="39">
        <f t="shared" si="245"/>
        <v>0.1655891627589782</v>
      </c>
      <c r="BS91" s="39"/>
      <c r="BT91" s="39"/>
      <c r="BU91" s="39">
        <f t="shared" si="246"/>
        <v>0.18240172300845969</v>
      </c>
      <c r="BV91" s="39">
        <f t="shared" si="247"/>
        <v>0.16658212096667965</v>
      </c>
      <c r="BW91" s="39">
        <f t="shared" si="248"/>
        <v>-9.9295820770145538E-4</v>
      </c>
      <c r="BX91" s="39">
        <f t="shared" si="340"/>
        <v>0.17561510329015342</v>
      </c>
      <c r="CB91" s="19">
        <f t="shared" si="277"/>
        <v>29719</v>
      </c>
      <c r="CC91" s="23">
        <f>Inputs!F91</f>
        <v>0.95616347909187205</v>
      </c>
      <c r="CD91" s="19">
        <f t="shared" si="249"/>
        <v>31081.505045796126</v>
      </c>
      <c r="CE91" s="29">
        <f t="shared" ref="CE91" si="353">CE79</f>
        <v>0.94971354705726874</v>
      </c>
      <c r="CF91" s="29">
        <f t="shared" si="341"/>
        <v>0.95655921502921648</v>
      </c>
      <c r="CG91" s="29">
        <f t="shared" si="341"/>
        <v>0.95638120796616566</v>
      </c>
      <c r="CH91" s="29">
        <f t="shared" si="279"/>
        <v>0.95655921502921648</v>
      </c>
      <c r="CI91" s="19">
        <f t="shared" si="280"/>
        <v>32493.027674033536</v>
      </c>
      <c r="CJ91" s="19">
        <f t="shared" si="251"/>
        <v>32515.767201424405</v>
      </c>
      <c r="CK91" s="40">
        <f>AttrTrend!$I$19</f>
        <v>4.4999999999999998E-2</v>
      </c>
      <c r="CL91" s="40">
        <f>AttrTrend!$I$39</f>
        <v>0</v>
      </c>
      <c r="CM91" s="19">
        <f t="shared" si="281"/>
        <v>32439.588580445285</v>
      </c>
      <c r="CN91" s="19">
        <f t="shared" si="252"/>
        <v>29670.123162843382</v>
      </c>
      <c r="CO91" s="39"/>
      <c r="CP91" s="39"/>
      <c r="CQ91" s="19">
        <f t="shared" si="253"/>
        <v>32439.588580445285</v>
      </c>
      <c r="CR91" s="19">
        <f t="shared" si="282"/>
        <v>29719</v>
      </c>
      <c r="CS91" s="19">
        <f t="shared" si="254"/>
        <v>-48.876837156618421</v>
      </c>
      <c r="CT91" s="2"/>
      <c r="CU91" s="2"/>
      <c r="CV91" s="2"/>
      <c r="CW91" s="2"/>
      <c r="CX91" s="2"/>
      <c r="CY91" s="2"/>
      <c r="CZ91" s="2"/>
      <c r="DA91" s="2"/>
      <c r="DB91" s="16">
        <f t="shared" si="283"/>
        <v>32493.027674033536</v>
      </c>
      <c r="DC91" s="16">
        <f t="shared" si="284"/>
        <v>4800.6616837760121</v>
      </c>
      <c r="DD91" s="16" t="e">
        <f t="shared" si="285"/>
        <v>#N/A</v>
      </c>
      <c r="DE91" s="16">
        <f t="shared" si="295"/>
        <v>37293.689357809548</v>
      </c>
      <c r="DF91" s="16">
        <f t="shared" si="296"/>
        <v>32515.767201424405</v>
      </c>
      <c r="DG91" s="16">
        <f t="shared" si="297"/>
        <v>4908.2665409754809</v>
      </c>
      <c r="DH91" s="16" t="e">
        <f t="shared" si="298"/>
        <v>#N/A</v>
      </c>
      <c r="DI91" s="16">
        <f t="shared" si="299"/>
        <v>37424.033742399886</v>
      </c>
      <c r="DJ91" s="16">
        <f t="shared" si="300"/>
        <v>32439.588580445285</v>
      </c>
      <c r="DK91" s="16">
        <f t="shared" si="301"/>
        <v>4923.7067292777574</v>
      </c>
      <c r="DL91" s="16" t="e">
        <f t="shared" si="302"/>
        <v>#N/A</v>
      </c>
      <c r="DM91" s="16">
        <f t="shared" si="303"/>
        <v>37363.295309723042</v>
      </c>
      <c r="DN91" s="16">
        <f t="shared" si="255"/>
        <v>32752.504399075795</v>
      </c>
      <c r="DO91" s="16">
        <f t="shared" si="286"/>
        <v>4671.5293433240913</v>
      </c>
      <c r="DP91" s="16" t="e">
        <f t="shared" si="256"/>
        <v>#N/A</v>
      </c>
      <c r="DQ91" s="16">
        <f t="shared" si="257"/>
        <v>37424.033742399886</v>
      </c>
      <c r="DR91" s="101"/>
      <c r="DS91" s="16">
        <f t="shared" si="304"/>
        <v>32587.50633380302</v>
      </c>
      <c r="DT91" s="16">
        <f t="shared" si="305"/>
        <v>32752.504399075795</v>
      </c>
      <c r="DV91" s="16">
        <f t="shared" si="287"/>
        <v>1933310</v>
      </c>
      <c r="DW91" s="16">
        <f t="shared" si="306"/>
        <v>1933310</v>
      </c>
      <c r="DX91" s="16">
        <f t="shared" si="307"/>
        <v>1913805.2974983274</v>
      </c>
      <c r="DY91" s="16">
        <f t="shared" si="308"/>
        <v>1913820.9406663659</v>
      </c>
      <c r="DZ91" s="16">
        <f t="shared" si="309"/>
        <v>1914877.049556582</v>
      </c>
      <c r="EA91" s="16">
        <f t="shared" si="288"/>
        <v>19489.059333634097</v>
      </c>
    </row>
    <row r="92" spans="1:131" x14ac:dyDescent="0.2">
      <c r="A92" s="2">
        <v>39356</v>
      </c>
      <c r="B92" s="5">
        <f>Inputs!B92</f>
        <v>31682</v>
      </c>
      <c r="C92" s="5"/>
      <c r="D92" s="19">
        <f t="shared" si="258"/>
        <v>31682</v>
      </c>
      <c r="E92" s="20">
        <f>Inputs!E92</f>
        <v>1.0393752786666837</v>
      </c>
      <c r="F92" s="19">
        <f t="shared" si="259"/>
        <v>30481.771743351299</v>
      </c>
      <c r="G92" s="24">
        <f t="shared" ref="G92:H92" si="354">G80</f>
        <v>0.82</v>
      </c>
      <c r="H92" s="24">
        <f t="shared" si="354"/>
        <v>0.81777018222750719</v>
      </c>
      <c r="I92" s="29">
        <f t="shared" si="237"/>
        <v>0.81777018222750719</v>
      </c>
      <c r="J92" s="19">
        <f t="shared" si="261"/>
        <v>37274.251869055232</v>
      </c>
      <c r="K92" s="19">
        <f t="shared" si="262"/>
        <v>37232.3332456278</v>
      </c>
      <c r="L92" s="40">
        <f>SalesTrend!$I$20</f>
        <v>-3.5000000000000003E-2</v>
      </c>
      <c r="M92" s="40">
        <f>SalesTrend!$I$40</f>
        <v>0</v>
      </c>
      <c r="N92" s="16">
        <f t="shared" si="263"/>
        <v>37254.319031736348</v>
      </c>
      <c r="O92" s="16">
        <f t="shared" si="238"/>
        <v>31665.057684050767</v>
      </c>
      <c r="R92" s="16">
        <f t="shared" si="239"/>
        <v>37254.319031736348</v>
      </c>
      <c r="S92" s="16">
        <f t="shared" si="240"/>
        <v>31682</v>
      </c>
      <c r="T92" s="16">
        <f t="shared" si="264"/>
        <v>-16.942315949232579</v>
      </c>
      <c r="AA92" s="56"/>
      <c r="AB92" s="51"/>
      <c r="AC92" s="51"/>
      <c r="AD92" s="51"/>
      <c r="AE92" s="52"/>
      <c r="AF92" s="51">
        <f t="shared" si="265"/>
        <v>0</v>
      </c>
      <c r="AG92" s="51"/>
      <c r="AH92" s="56">
        <f t="shared" si="241"/>
        <v>0</v>
      </c>
      <c r="AI92" s="56">
        <f t="shared" si="266"/>
        <v>0</v>
      </c>
      <c r="AJ92" s="56">
        <f t="shared" si="267"/>
        <v>0</v>
      </c>
      <c r="AK92" s="56">
        <f t="shared" si="268"/>
        <v>0</v>
      </c>
      <c r="AL92" s="56">
        <f t="shared" si="269"/>
        <v>0</v>
      </c>
      <c r="AM92" s="56">
        <f t="shared" si="242"/>
        <v>0</v>
      </c>
      <c r="AN92" s="51"/>
      <c r="AO92" s="51">
        <f t="shared" si="270"/>
        <v>0</v>
      </c>
      <c r="BB92" s="5">
        <f>Inputs!C92</f>
        <v>1931868</v>
      </c>
      <c r="BC92" s="19">
        <f t="shared" si="290"/>
        <v>33124</v>
      </c>
      <c r="BD92" s="82">
        <f t="shared" si="271"/>
        <v>0.18719394631821953</v>
      </c>
      <c r="BE92" s="23">
        <f>Inputs!F92</f>
        <v>1.0393752786666837</v>
      </c>
      <c r="BF92" s="19">
        <f t="shared" si="291"/>
        <v>31869.143590264768</v>
      </c>
      <c r="BG92" s="19">
        <f t="shared" si="292"/>
        <v>30481.771743351299</v>
      </c>
      <c r="BH92" s="82">
        <f t="shared" si="272"/>
        <v>0.18071524862934604</v>
      </c>
      <c r="BI92" s="29">
        <f t="shared" si="338"/>
        <v>1</v>
      </c>
      <c r="BJ92" s="29">
        <f t="shared" ref="BJ92" si="355">BJ80</f>
        <v>0.98882875967055073</v>
      </c>
      <c r="BK92" s="29">
        <f t="shared" si="338"/>
        <v>0.98858593209411483</v>
      </c>
      <c r="BL92" s="29">
        <f t="shared" si="274"/>
        <v>0.98858593209411483</v>
      </c>
      <c r="BM92" s="39">
        <f t="shared" si="244"/>
        <v>0.18280176033512652</v>
      </c>
      <c r="BN92" s="39">
        <f t="shared" si="275"/>
        <v>0.18306363807958148</v>
      </c>
      <c r="BO92" s="40">
        <f>AttrRateTrend!$I$20</f>
        <v>3.3000000000000002E-2</v>
      </c>
      <c r="BP92" s="40">
        <f>AttrRateTrend!$I$40</f>
        <v>0</v>
      </c>
      <c r="BQ92" s="39">
        <f t="shared" si="276"/>
        <v>0.18290332774673296</v>
      </c>
      <c r="BR92" s="39">
        <f t="shared" si="245"/>
        <v>0.1879353236151988</v>
      </c>
      <c r="BS92" s="39"/>
      <c r="BT92" s="39"/>
      <c r="BU92" s="39">
        <f t="shared" si="246"/>
        <v>0.18290332774673296</v>
      </c>
      <c r="BV92" s="39">
        <f t="shared" si="247"/>
        <v>0.18719394631821953</v>
      </c>
      <c r="BW92" s="39">
        <f t="shared" si="248"/>
        <v>7.4137729697926202E-4</v>
      </c>
      <c r="BX92" s="39">
        <f t="shared" si="340"/>
        <v>0.17725041828129992</v>
      </c>
      <c r="CB92" s="19">
        <f t="shared" si="277"/>
        <v>33124</v>
      </c>
      <c r="CC92" s="23">
        <f>Inputs!F92</f>
        <v>1.0393752786666837</v>
      </c>
      <c r="CD92" s="19">
        <f t="shared" si="249"/>
        <v>31869.143590264768</v>
      </c>
      <c r="CE92" s="29">
        <f t="shared" ref="CE92" si="356">CE80</f>
        <v>0.98882875967055073</v>
      </c>
      <c r="CF92" s="29">
        <f t="shared" si="341"/>
        <v>0.97959194814704309</v>
      </c>
      <c r="CG92" s="29">
        <f t="shared" si="341"/>
        <v>0.97922550463391755</v>
      </c>
      <c r="CH92" s="29">
        <f t="shared" si="279"/>
        <v>0.97959194814704309</v>
      </c>
      <c r="CI92" s="19">
        <f t="shared" si="280"/>
        <v>32533.080381629479</v>
      </c>
      <c r="CJ92" s="19">
        <f t="shared" si="251"/>
        <v>32584.917029366723</v>
      </c>
      <c r="CK92" s="40">
        <f>AttrTrend!$I$20</f>
        <v>4.4999999999999998E-2</v>
      </c>
      <c r="CL92" s="40">
        <f>AttrTrend!$I$40</f>
        <v>0</v>
      </c>
      <c r="CM92" s="19">
        <f t="shared" si="281"/>
        <v>32561.237037621951</v>
      </c>
      <c r="CN92" s="19">
        <f t="shared" si="252"/>
        <v>33152.668083752105</v>
      </c>
      <c r="CO92" s="39"/>
      <c r="CP92" s="39"/>
      <c r="CQ92" s="19">
        <f t="shared" si="253"/>
        <v>32561.237037621951</v>
      </c>
      <c r="CR92" s="19">
        <f t="shared" si="282"/>
        <v>33124</v>
      </c>
      <c r="CS92" s="19">
        <f t="shared" si="254"/>
        <v>28.668083752105304</v>
      </c>
      <c r="CT92" s="2"/>
      <c r="CU92" s="2"/>
      <c r="CV92" s="2"/>
      <c r="CW92" s="2"/>
      <c r="CX92" s="2"/>
      <c r="CY92" s="2"/>
      <c r="CZ92" s="2"/>
      <c r="DA92" s="2"/>
      <c r="DB92" s="16">
        <f t="shared" si="283"/>
        <v>32533.080381629479</v>
      </c>
      <c r="DC92" s="16">
        <f t="shared" si="284"/>
        <v>4741.1714874257523</v>
      </c>
      <c r="DD92" s="16" t="e">
        <f t="shared" si="285"/>
        <v>#N/A</v>
      </c>
      <c r="DE92" s="16">
        <f t="shared" si="295"/>
        <v>37274.251869055232</v>
      </c>
      <c r="DF92" s="16">
        <f t="shared" si="296"/>
        <v>32584.917029366723</v>
      </c>
      <c r="DG92" s="16">
        <f t="shared" si="297"/>
        <v>4647.4162162610774</v>
      </c>
      <c r="DH92" s="16" t="e">
        <f t="shared" si="298"/>
        <v>#N/A</v>
      </c>
      <c r="DI92" s="16">
        <f t="shared" si="299"/>
        <v>37232.3332456278</v>
      </c>
      <c r="DJ92" s="16">
        <f t="shared" si="300"/>
        <v>32561.237037621951</v>
      </c>
      <c r="DK92" s="16">
        <f t="shared" si="301"/>
        <v>4693.0819941143964</v>
      </c>
      <c r="DL92" s="16" t="e">
        <f t="shared" si="302"/>
        <v>#N/A</v>
      </c>
      <c r="DM92" s="16">
        <f t="shared" si="303"/>
        <v>37254.319031736348</v>
      </c>
      <c r="DN92" s="16">
        <f t="shared" si="255"/>
        <v>32503.881462983936</v>
      </c>
      <c r="DO92" s="16">
        <f t="shared" si="286"/>
        <v>4728.4517826438641</v>
      </c>
      <c r="DP92" s="16" t="e">
        <f t="shared" si="256"/>
        <v>#N/A</v>
      </c>
      <c r="DQ92" s="16">
        <f t="shared" si="257"/>
        <v>37232.3332456278</v>
      </c>
      <c r="DR92" s="101"/>
      <c r="DS92" s="16">
        <f t="shared" si="304"/>
        <v>32346.801958260694</v>
      </c>
      <c r="DT92" s="16">
        <f t="shared" si="305"/>
        <v>32503.881462983936</v>
      </c>
      <c r="DV92" s="16">
        <f t="shared" si="287"/>
        <v>1931868</v>
      </c>
      <c r="DW92" s="16">
        <f t="shared" si="306"/>
        <v>1931868</v>
      </c>
      <c r="DX92" s="16">
        <f t="shared" si="307"/>
        <v>1918546.4689857531</v>
      </c>
      <c r="DY92" s="16">
        <f t="shared" si="308"/>
        <v>1918468.3568826269</v>
      </c>
      <c r="DZ92" s="16">
        <f t="shared" si="309"/>
        <v>1919570.1315506964</v>
      </c>
      <c r="EA92" s="16">
        <f t="shared" si="288"/>
        <v>13399.643117373111</v>
      </c>
    </row>
    <row r="93" spans="1:131" x14ac:dyDescent="0.2">
      <c r="A93" s="2">
        <v>39387</v>
      </c>
      <c r="B93" s="5">
        <f>Inputs!B93</f>
        <v>32647</v>
      </c>
      <c r="C93" s="5"/>
      <c r="D93" s="19">
        <f t="shared" si="258"/>
        <v>32647</v>
      </c>
      <c r="E93" s="20">
        <f>Inputs!E93</f>
        <v>1.0032063075745445</v>
      </c>
      <c r="F93" s="19">
        <f t="shared" si="259"/>
        <v>32542.658228426382</v>
      </c>
      <c r="G93" s="24">
        <f t="shared" ref="G93:H93" si="357">G81</f>
        <v>0.88</v>
      </c>
      <c r="H93" s="24">
        <f t="shared" si="357"/>
        <v>0.87647410234346035</v>
      </c>
      <c r="I93" s="29">
        <f t="shared" si="237"/>
        <v>0.87647410234346035</v>
      </c>
      <c r="J93" s="19">
        <f t="shared" si="261"/>
        <v>37129.058510018614</v>
      </c>
      <c r="K93" s="19">
        <f t="shared" si="262"/>
        <v>37124.814676163594</v>
      </c>
      <c r="L93" s="40">
        <f>SalesTrend!$I$21</f>
        <v>-3.5000000000000003E-2</v>
      </c>
      <c r="M93" s="40">
        <f>SalesTrend!$I$41</f>
        <v>0</v>
      </c>
      <c r="N93" s="16">
        <f t="shared" si="263"/>
        <v>37145.660601227115</v>
      </c>
      <c r="O93" s="16">
        <f t="shared" si="238"/>
        <v>32661.597958941988</v>
      </c>
      <c r="R93" s="16">
        <f t="shared" si="239"/>
        <v>37145.660601227115</v>
      </c>
      <c r="S93" s="16">
        <f t="shared" si="240"/>
        <v>32647</v>
      </c>
      <c r="T93" s="16">
        <f t="shared" si="264"/>
        <v>14.597958941987599</v>
      </c>
      <c r="AA93" s="56"/>
      <c r="AB93" s="51"/>
      <c r="AC93" s="51"/>
      <c r="AD93" s="51"/>
      <c r="AE93" s="52"/>
      <c r="AF93" s="51">
        <f t="shared" si="265"/>
        <v>0</v>
      </c>
      <c r="AG93" s="51"/>
      <c r="AH93" s="56">
        <f t="shared" si="241"/>
        <v>0</v>
      </c>
      <c r="AI93" s="56">
        <f t="shared" si="266"/>
        <v>0</v>
      </c>
      <c r="AJ93" s="56">
        <f t="shared" si="267"/>
        <v>0</v>
      </c>
      <c r="AK93" s="56">
        <f t="shared" si="268"/>
        <v>0</v>
      </c>
      <c r="AL93" s="56">
        <f t="shared" si="269"/>
        <v>0</v>
      </c>
      <c r="AM93" s="56">
        <f t="shared" si="242"/>
        <v>0</v>
      </c>
      <c r="AN93" s="51"/>
      <c r="AO93" s="51">
        <f t="shared" si="270"/>
        <v>0</v>
      </c>
      <c r="BB93" s="5">
        <f>Inputs!C93</f>
        <v>1931100</v>
      </c>
      <c r="BC93" s="19">
        <f t="shared" si="290"/>
        <v>33415</v>
      </c>
      <c r="BD93" s="82">
        <f t="shared" si="271"/>
        <v>0.18845259076489249</v>
      </c>
      <c r="BE93" s="23">
        <f>Inputs!F93</f>
        <v>1.0032063075745445</v>
      </c>
      <c r="BF93" s="19">
        <f t="shared" si="291"/>
        <v>33308.203654328652</v>
      </c>
      <c r="BG93" s="19">
        <f t="shared" si="292"/>
        <v>32542.658228426382</v>
      </c>
      <c r="BH93" s="82">
        <f t="shared" si="272"/>
        <v>0.18790557267253721</v>
      </c>
      <c r="BI93" s="29">
        <f t="shared" si="338"/>
        <v>1</v>
      </c>
      <c r="BJ93" s="29">
        <f t="shared" ref="BJ93" si="358">BJ81</f>
        <v>1.0243246402286739</v>
      </c>
      <c r="BK93" s="29">
        <f t="shared" si="338"/>
        <v>1.0227357680630584</v>
      </c>
      <c r="BL93" s="29">
        <f t="shared" si="274"/>
        <v>1.0227357680630584</v>
      </c>
      <c r="BM93" s="39">
        <f t="shared" si="244"/>
        <v>0.18372836713084587</v>
      </c>
      <c r="BN93" s="39">
        <f t="shared" si="275"/>
        <v>0.18292116061008046</v>
      </c>
      <c r="BO93" s="40">
        <f>AttrRateTrend!$I$21</f>
        <v>3.3000000000000002E-2</v>
      </c>
      <c r="BP93" s="40">
        <f>AttrRateTrend!$I$41</f>
        <v>0</v>
      </c>
      <c r="BQ93" s="39">
        <f t="shared" si="276"/>
        <v>0.18340631189803647</v>
      </c>
      <c r="BR93" s="39">
        <f t="shared" si="245"/>
        <v>0.18817762224233889</v>
      </c>
      <c r="BS93" s="39"/>
      <c r="BT93" s="39"/>
      <c r="BU93" s="39">
        <f t="shared" si="246"/>
        <v>0.18340631189803647</v>
      </c>
      <c r="BV93" s="39">
        <f t="shared" si="247"/>
        <v>0.18845259076489249</v>
      </c>
      <c r="BW93" s="39">
        <f t="shared" si="248"/>
        <v>-2.7496852255359805E-4</v>
      </c>
      <c r="BX93" s="39">
        <f t="shared" si="340"/>
        <v>0.17909092719493958</v>
      </c>
      <c r="CB93" s="19">
        <f t="shared" si="277"/>
        <v>33415</v>
      </c>
      <c r="CC93" s="23">
        <f>Inputs!F93</f>
        <v>1.0032063075745445</v>
      </c>
      <c r="CD93" s="19">
        <f t="shared" si="249"/>
        <v>33308.203654328652</v>
      </c>
      <c r="CE93" s="29">
        <f t="shared" ref="CE93" si="359">CE81</f>
        <v>1.0243246402286739</v>
      </c>
      <c r="CF93" s="29">
        <f t="shared" si="341"/>
        <v>1.0177080553360278</v>
      </c>
      <c r="CG93" s="29">
        <f t="shared" si="341"/>
        <v>1.0158685232408595</v>
      </c>
      <c r="CH93" s="29">
        <f t="shared" si="279"/>
        <v>1.0177080553360278</v>
      </c>
      <c r="CI93" s="19">
        <f t="shared" si="280"/>
        <v>32728.643032437154</v>
      </c>
      <c r="CJ93" s="19">
        <f t="shared" si="251"/>
        <v>32609.409172601474</v>
      </c>
      <c r="CK93" s="40">
        <f>AttrTrend!$I$21</f>
        <v>4.4999999999999998E-2</v>
      </c>
      <c r="CL93" s="40">
        <f>AttrTrend!$I$41</f>
        <v>0</v>
      </c>
      <c r="CM93" s="19">
        <f t="shared" si="281"/>
        <v>32683.341676513031</v>
      </c>
      <c r="CN93" s="19">
        <f t="shared" si="252"/>
        <v>33368.748622981271</v>
      </c>
      <c r="CO93" s="39"/>
      <c r="CP93" s="39"/>
      <c r="CQ93" s="19">
        <f t="shared" si="253"/>
        <v>32683.341676513031</v>
      </c>
      <c r="CR93" s="19">
        <f t="shared" si="282"/>
        <v>33415</v>
      </c>
      <c r="CS93" s="19">
        <f t="shared" si="254"/>
        <v>-46.251377018728817</v>
      </c>
      <c r="CT93" s="2"/>
      <c r="CU93" s="2"/>
      <c r="CV93" s="2"/>
      <c r="CW93" s="2"/>
      <c r="CX93" s="2"/>
      <c r="CY93" s="2"/>
      <c r="CZ93" s="2"/>
      <c r="DA93" s="2"/>
      <c r="DB93" s="16">
        <f t="shared" si="283"/>
        <v>32728.643032437154</v>
      </c>
      <c r="DC93" s="16">
        <f t="shared" si="284"/>
        <v>4400.4154775814604</v>
      </c>
      <c r="DD93" s="16" t="e">
        <f t="shared" si="285"/>
        <v>#N/A</v>
      </c>
      <c r="DE93" s="16">
        <f t="shared" si="295"/>
        <v>37129.058510018614</v>
      </c>
      <c r="DF93" s="16">
        <f t="shared" si="296"/>
        <v>32609.409172601474</v>
      </c>
      <c r="DG93" s="16">
        <f t="shared" si="297"/>
        <v>4515.4055035621204</v>
      </c>
      <c r="DH93" s="16" t="e">
        <f t="shared" si="298"/>
        <v>#N/A</v>
      </c>
      <c r="DI93" s="16">
        <f t="shared" si="299"/>
        <v>37124.814676163594</v>
      </c>
      <c r="DJ93" s="16">
        <f t="shared" si="300"/>
        <v>32683.341676513031</v>
      </c>
      <c r="DK93" s="16">
        <f t="shared" si="301"/>
        <v>4462.3189247140836</v>
      </c>
      <c r="DL93" s="16" t="e">
        <f t="shared" si="302"/>
        <v>#N/A</v>
      </c>
      <c r="DM93" s="16">
        <f t="shared" si="303"/>
        <v>37145.660601227115</v>
      </c>
      <c r="DN93" s="16">
        <f t="shared" si="255"/>
        <v>32522.806290838314</v>
      </c>
      <c r="DO93" s="16">
        <f t="shared" si="286"/>
        <v>4602.00838532528</v>
      </c>
      <c r="DP93" s="16" t="e">
        <f t="shared" si="256"/>
        <v>#N/A</v>
      </c>
      <c r="DQ93" s="16">
        <f t="shared" si="257"/>
        <v>37124.814676163594</v>
      </c>
      <c r="DR93" s="101"/>
      <c r="DS93" s="16">
        <f t="shared" si="304"/>
        <v>32577.336096888106</v>
      </c>
      <c r="DT93" s="16">
        <f t="shared" si="305"/>
        <v>32522.806290838314</v>
      </c>
      <c r="DV93" s="16">
        <f t="shared" si="287"/>
        <v>1931100</v>
      </c>
      <c r="DW93" s="16">
        <f t="shared" si="306"/>
        <v>1931100</v>
      </c>
      <c r="DX93" s="16">
        <f t="shared" si="307"/>
        <v>1922946.8844633345</v>
      </c>
      <c r="DY93" s="16">
        <f t="shared" si="308"/>
        <v>1922983.7623861888</v>
      </c>
      <c r="DZ93" s="16">
        <f t="shared" si="309"/>
        <v>1924032.4504754106</v>
      </c>
      <c r="EA93" s="16">
        <f t="shared" si="288"/>
        <v>8116.2376138111576</v>
      </c>
    </row>
    <row r="94" spans="1:131" x14ac:dyDescent="0.2">
      <c r="A94" s="2">
        <v>39417</v>
      </c>
      <c r="B94" s="5">
        <f>Inputs!B94</f>
        <v>36419</v>
      </c>
      <c r="C94" s="5"/>
      <c r="D94" s="19">
        <f t="shared" si="258"/>
        <v>36419</v>
      </c>
      <c r="E94" s="20">
        <f>Inputs!E94</f>
        <v>1.0075002195692155</v>
      </c>
      <c r="F94" s="19">
        <f t="shared" si="259"/>
        <v>36147.882940980344</v>
      </c>
      <c r="G94" s="24">
        <f t="shared" ref="G94:H94" si="360">G82</f>
        <v>0.98</v>
      </c>
      <c r="H94" s="24">
        <f t="shared" si="360"/>
        <v>0.97773260846575172</v>
      </c>
      <c r="I94" s="29">
        <f t="shared" si="237"/>
        <v>0.97773260846575172</v>
      </c>
      <c r="J94" s="19">
        <f t="shared" si="261"/>
        <v>36971.13364941693</v>
      </c>
      <c r="K94" s="19">
        <f t="shared" si="262"/>
        <v>36978.347420396036</v>
      </c>
      <c r="L94" s="40">
        <f>SalesTrend!$I$22</f>
        <v>-0.09</v>
      </c>
      <c r="M94" s="40">
        <f>SalesTrend!$I$42</f>
        <v>0</v>
      </c>
      <c r="N94" s="16">
        <f t="shared" si="263"/>
        <v>36867.068146717917</v>
      </c>
      <c r="O94" s="16">
        <f t="shared" si="238"/>
        <v>36316.488630488471</v>
      </c>
      <c r="R94" s="16">
        <f t="shared" si="239"/>
        <v>36867.068146717917</v>
      </c>
      <c r="S94" s="16">
        <f t="shared" si="240"/>
        <v>36419</v>
      </c>
      <c r="T94" s="16">
        <f t="shared" si="264"/>
        <v>-102.51136951152876</v>
      </c>
      <c r="AA94" s="56"/>
      <c r="AB94" s="51"/>
      <c r="AC94" s="51"/>
      <c r="AD94" s="51"/>
      <c r="AE94" s="52"/>
      <c r="AF94" s="51">
        <f t="shared" si="265"/>
        <v>0</v>
      </c>
      <c r="AG94" s="51"/>
      <c r="AH94" s="56">
        <f t="shared" si="241"/>
        <v>0</v>
      </c>
      <c r="AI94" s="56">
        <f t="shared" si="266"/>
        <v>0</v>
      </c>
      <c r="AJ94" s="56">
        <f t="shared" si="267"/>
        <v>0</v>
      </c>
      <c r="AK94" s="56">
        <f t="shared" si="268"/>
        <v>0</v>
      </c>
      <c r="AL94" s="56">
        <f t="shared" si="269"/>
        <v>0</v>
      </c>
      <c r="AM94" s="56">
        <f t="shared" si="242"/>
        <v>0</v>
      </c>
      <c r="AN94" s="51"/>
      <c r="AO94" s="51">
        <f t="shared" si="270"/>
        <v>0</v>
      </c>
      <c r="BB94" s="5">
        <f>Inputs!C94</f>
        <v>1933496</v>
      </c>
      <c r="BC94" s="19">
        <f t="shared" si="290"/>
        <v>34023</v>
      </c>
      <c r="BD94" s="82">
        <f t="shared" si="271"/>
        <v>0.18992991299833364</v>
      </c>
      <c r="BE94" s="23">
        <f>Inputs!F94</f>
        <v>1.0075002195692155</v>
      </c>
      <c r="BF94" s="19">
        <f t="shared" si="291"/>
        <v>33769.719687552497</v>
      </c>
      <c r="BG94" s="19">
        <f t="shared" si="292"/>
        <v>36147.882940980344</v>
      </c>
      <c r="BH94" s="82">
        <f t="shared" si="272"/>
        <v>0.18865876753310176</v>
      </c>
      <c r="BI94" s="29">
        <f t="shared" si="338"/>
        <v>1</v>
      </c>
      <c r="BJ94" s="29">
        <f t="shared" ref="BJ94" si="361">BJ82</f>
        <v>1.0370387596642554</v>
      </c>
      <c r="BK94" s="29">
        <f t="shared" si="338"/>
        <v>1.0352592597071386</v>
      </c>
      <c r="BL94" s="29">
        <f t="shared" si="274"/>
        <v>1.0352592597071386</v>
      </c>
      <c r="BM94" s="39">
        <f t="shared" si="244"/>
        <v>0.18223335436426899</v>
      </c>
      <c r="BN94" s="39">
        <f t="shared" si="275"/>
        <v>0.18349434581463034</v>
      </c>
      <c r="BO94" s="40">
        <f>AttrRateTrend!$I$22</f>
        <v>3.3000000000000002E-2</v>
      </c>
      <c r="BP94" s="40">
        <f>AttrRateTrend!$I$42</f>
        <v>0</v>
      </c>
      <c r="BQ94" s="39">
        <f t="shared" si="276"/>
        <v>0.18391067925575608</v>
      </c>
      <c r="BR94" s="39">
        <f t="shared" si="245"/>
        <v>0.19182323971592227</v>
      </c>
      <c r="BS94" s="39"/>
      <c r="BT94" s="39"/>
      <c r="BU94" s="39">
        <f t="shared" si="246"/>
        <v>0.18391067925575608</v>
      </c>
      <c r="BV94" s="39">
        <f t="shared" si="247"/>
        <v>0.18992991299833364</v>
      </c>
      <c r="BW94" s="39">
        <f t="shared" si="248"/>
        <v>1.8933267175886281E-3</v>
      </c>
      <c r="BX94" s="39">
        <f t="shared" si="340"/>
        <v>0.18041870340629823</v>
      </c>
      <c r="CB94" s="19">
        <f t="shared" si="277"/>
        <v>34023</v>
      </c>
      <c r="CC94" s="23">
        <f>Inputs!F94</f>
        <v>1.0075002195692155</v>
      </c>
      <c r="CD94" s="19">
        <f t="shared" si="249"/>
        <v>33769.719687552497</v>
      </c>
      <c r="CE94" s="29">
        <f t="shared" ref="CE94" si="362">CE82</f>
        <v>1.0370387596642554</v>
      </c>
      <c r="CF94" s="29">
        <f t="shared" si="341"/>
        <v>1.0369464152486854</v>
      </c>
      <c r="CG94" s="29">
        <f t="shared" si="341"/>
        <v>1.0391872227392958</v>
      </c>
      <c r="CH94" s="29">
        <f t="shared" si="279"/>
        <v>1.0369464152486854</v>
      </c>
      <c r="CI94" s="19">
        <f t="shared" si="280"/>
        <v>32566.504103737785</v>
      </c>
      <c r="CJ94" s="19">
        <f t="shared" si="251"/>
        <v>32788.145345949852</v>
      </c>
      <c r="CK94" s="40">
        <f>AttrTrend!$I$22</f>
        <v>4.4999999999999998E-2</v>
      </c>
      <c r="CL94" s="40">
        <f>AttrTrend!$I$42</f>
        <v>0</v>
      </c>
      <c r="CM94" s="19">
        <f t="shared" si="281"/>
        <v>32805.904207799955</v>
      </c>
      <c r="CN94" s="19">
        <f t="shared" si="252"/>
        <v>34273.10697232229</v>
      </c>
      <c r="CO94" s="39"/>
      <c r="CP94" s="39"/>
      <c r="CQ94" s="19">
        <f t="shared" si="253"/>
        <v>32805.904207799955</v>
      </c>
      <c r="CR94" s="19">
        <f t="shared" si="282"/>
        <v>34023</v>
      </c>
      <c r="CS94" s="19">
        <f t="shared" si="254"/>
        <v>250.10697232228995</v>
      </c>
      <c r="CT94" s="2"/>
      <c r="CU94" s="2"/>
      <c r="CV94" s="2"/>
      <c r="CW94" s="2"/>
      <c r="CX94" s="2"/>
      <c r="CY94" s="2"/>
      <c r="CZ94" s="2"/>
      <c r="DA94" s="2"/>
      <c r="DB94" s="16">
        <f t="shared" si="283"/>
        <v>32566.504103737785</v>
      </c>
      <c r="DC94" s="16">
        <f t="shared" si="284"/>
        <v>4404.6295456791449</v>
      </c>
      <c r="DD94" s="16" t="e">
        <f t="shared" si="285"/>
        <v>#N/A</v>
      </c>
      <c r="DE94" s="16">
        <f t="shared" si="295"/>
        <v>36971.13364941693</v>
      </c>
      <c r="DF94" s="16">
        <f t="shared" si="296"/>
        <v>32788.145345949852</v>
      </c>
      <c r="DG94" s="16">
        <f t="shared" si="297"/>
        <v>4190.2020744461843</v>
      </c>
      <c r="DH94" s="16" t="e">
        <f t="shared" si="298"/>
        <v>#N/A</v>
      </c>
      <c r="DI94" s="16">
        <f t="shared" si="299"/>
        <v>36978.347420396036</v>
      </c>
      <c r="DJ94" s="16">
        <f t="shared" si="300"/>
        <v>32805.904207799955</v>
      </c>
      <c r="DK94" s="16">
        <f t="shared" si="301"/>
        <v>4061.1639389179618</v>
      </c>
      <c r="DL94" s="16" t="e">
        <f t="shared" si="302"/>
        <v>#N/A</v>
      </c>
      <c r="DM94" s="16">
        <f t="shared" si="303"/>
        <v>36867.068146717917</v>
      </c>
      <c r="DN94" s="16">
        <f t="shared" si="255"/>
        <v>32613.313997120644</v>
      </c>
      <c r="DO94" s="16">
        <f t="shared" si="286"/>
        <v>4365.0334232753921</v>
      </c>
      <c r="DP94" s="16" t="e">
        <f t="shared" si="256"/>
        <v>#N/A</v>
      </c>
      <c r="DQ94" s="16">
        <f t="shared" si="257"/>
        <v>36978.347420396036</v>
      </c>
      <c r="DR94" s="101"/>
      <c r="DS94" s="16">
        <f t="shared" si="304"/>
        <v>32644.280817366143</v>
      </c>
      <c r="DT94" s="16">
        <f t="shared" si="305"/>
        <v>32613.313997120644</v>
      </c>
      <c r="DV94" s="16">
        <f t="shared" si="287"/>
        <v>1933496</v>
      </c>
      <c r="DW94" s="16">
        <f t="shared" si="306"/>
        <v>1933496</v>
      </c>
      <c r="DX94" s="16">
        <f t="shared" si="307"/>
        <v>1927351.5140090135</v>
      </c>
      <c r="DY94" s="16">
        <f t="shared" si="308"/>
        <v>1927173.9644606351</v>
      </c>
      <c r="DZ94" s="16">
        <f t="shared" si="309"/>
        <v>1928093.6144143285</v>
      </c>
      <c r="EA94" s="16">
        <f t="shared" si="288"/>
        <v>6322.0355393649079</v>
      </c>
    </row>
    <row r="95" spans="1:131" x14ac:dyDescent="0.2">
      <c r="A95" s="2">
        <v>39448</v>
      </c>
      <c r="B95" s="5">
        <f>Inputs!B95</f>
        <v>31296</v>
      </c>
      <c r="C95" s="5"/>
      <c r="D95" s="19">
        <f t="shared" si="258"/>
        <v>31296</v>
      </c>
      <c r="E95" s="20">
        <f>Inputs!E95</f>
        <v>1.0087921329167813</v>
      </c>
      <c r="F95" s="19">
        <f t="shared" si="259"/>
        <v>31023.239554329193</v>
      </c>
      <c r="G95" s="24">
        <f t="shared" ref="G95:H95" si="363">G83</f>
        <v>0.84</v>
      </c>
      <c r="H95" s="24">
        <f t="shared" si="363"/>
        <v>0.84222521521414129</v>
      </c>
      <c r="I95" s="29">
        <f t="shared" si="237"/>
        <v>0.84222521521414129</v>
      </c>
      <c r="J95" s="19">
        <f t="shared" si="261"/>
        <v>36834.85010175257</v>
      </c>
      <c r="K95" s="19">
        <f t="shared" si="262"/>
        <v>36705.297187293858</v>
      </c>
      <c r="L95" s="40">
        <f>SalesTrend!$J$11</f>
        <v>-0.09</v>
      </c>
      <c r="M95" s="40">
        <f>SalesTrend!$J$31</f>
        <v>0</v>
      </c>
      <c r="N95" s="16">
        <f t="shared" si="263"/>
        <v>36590.565135617537</v>
      </c>
      <c r="O95" s="16">
        <f t="shared" si="238"/>
        <v>31088.448122388363</v>
      </c>
      <c r="R95" s="16">
        <f t="shared" si="239"/>
        <v>36590.565135617537</v>
      </c>
      <c r="S95" s="16">
        <f t="shared" si="240"/>
        <v>31296</v>
      </c>
      <c r="T95" s="16">
        <f t="shared" si="264"/>
        <v>-207.55187761163688</v>
      </c>
      <c r="AA95" s="56"/>
      <c r="AB95" s="51"/>
      <c r="AC95" s="51"/>
      <c r="AD95" s="51"/>
      <c r="AE95" s="52"/>
      <c r="AF95" s="51">
        <f t="shared" si="265"/>
        <v>0</v>
      </c>
      <c r="AG95" s="51"/>
      <c r="AH95" s="56">
        <f t="shared" si="241"/>
        <v>0</v>
      </c>
      <c r="AI95" s="56">
        <f t="shared" si="266"/>
        <v>0</v>
      </c>
      <c r="AJ95" s="56">
        <f t="shared" si="267"/>
        <v>0</v>
      </c>
      <c r="AK95" s="56">
        <f t="shared" si="268"/>
        <v>0</v>
      </c>
      <c r="AL95" s="56">
        <f t="shared" si="269"/>
        <v>0</v>
      </c>
      <c r="AM95" s="56">
        <f t="shared" si="242"/>
        <v>0</v>
      </c>
      <c r="AN95" s="51"/>
      <c r="AO95" s="51">
        <f t="shared" si="270"/>
        <v>0</v>
      </c>
      <c r="BB95" s="5">
        <f>Inputs!C95</f>
        <v>1929758</v>
      </c>
      <c r="BC95" s="19">
        <f t="shared" si="290"/>
        <v>35034</v>
      </c>
      <c r="BD95" s="82">
        <f t="shared" si="271"/>
        <v>0.19818674832836147</v>
      </c>
      <c r="BE95" s="23">
        <f>Inputs!F95</f>
        <v>1.0087921329167813</v>
      </c>
      <c r="BF95" s="19">
        <f t="shared" si="291"/>
        <v>34728.660996496961</v>
      </c>
      <c r="BG95" s="19">
        <f t="shared" si="292"/>
        <v>31023.239554329193</v>
      </c>
      <c r="BH95" s="82">
        <f t="shared" si="272"/>
        <v>0.19661113633942004</v>
      </c>
      <c r="BI95" s="29">
        <f t="shared" si="338"/>
        <v>1</v>
      </c>
      <c r="BJ95" s="29">
        <f t="shared" ref="BJ95" si="364">BJ83</f>
        <v>1.0640378926785252</v>
      </c>
      <c r="BK95" s="29">
        <f t="shared" si="338"/>
        <v>1.0655199120409484</v>
      </c>
      <c r="BL95" s="29">
        <f t="shared" si="274"/>
        <v>1.0655199120409484</v>
      </c>
      <c r="BM95" s="39">
        <f t="shared" si="244"/>
        <v>0.18452131594877616</v>
      </c>
      <c r="BN95" s="39">
        <f t="shared" si="275"/>
        <v>0.18366751860927502</v>
      </c>
      <c r="BO95" s="40">
        <f>AttrRateTrend!$J$11</f>
        <v>3.3000000000000002E-2</v>
      </c>
      <c r="BP95" s="40">
        <f>AttrRateTrend!$J$31</f>
        <v>0</v>
      </c>
      <c r="BQ95" s="39">
        <f t="shared" si="276"/>
        <v>0.18441643362370941</v>
      </c>
      <c r="BR95" s="39">
        <f t="shared" si="245"/>
        <v>0.19822703081942461</v>
      </c>
      <c r="BS95" s="39"/>
      <c r="BT95" s="39"/>
      <c r="BU95" s="39">
        <f t="shared" si="246"/>
        <v>0.18441643362370941</v>
      </c>
      <c r="BV95" s="39">
        <f t="shared" si="247"/>
        <v>0.19818674832836147</v>
      </c>
      <c r="BW95" s="39">
        <f t="shared" si="248"/>
        <v>4.0282491063137194E-5</v>
      </c>
      <c r="BX95" s="39">
        <f t="shared" si="340"/>
        <v>0.18259977300008012</v>
      </c>
      <c r="CB95" s="19">
        <f t="shared" si="277"/>
        <v>35034</v>
      </c>
      <c r="CC95" s="23">
        <f>Inputs!F95</f>
        <v>1.0087921329167813</v>
      </c>
      <c r="CD95" s="19">
        <f t="shared" si="249"/>
        <v>34728.660996496961</v>
      </c>
      <c r="CE95" s="29">
        <f t="shared" ref="CE95" si="365">CE83</f>
        <v>1.0640378926785252</v>
      </c>
      <c r="CF95" s="29">
        <f t="shared" si="341"/>
        <v>1.050178644595479</v>
      </c>
      <c r="CG95" s="29">
        <f t="shared" si="341"/>
        <v>1.0513886503907897</v>
      </c>
      <c r="CH95" s="29">
        <f t="shared" si="279"/>
        <v>1.050178644595479</v>
      </c>
      <c r="CI95" s="19">
        <f t="shared" si="280"/>
        <v>33069.288901674612</v>
      </c>
      <c r="CJ95" s="19">
        <f t="shared" si="251"/>
        <v>32924.816337661905</v>
      </c>
      <c r="CK95" s="40">
        <f>AttrTrend!$J$11</f>
        <v>4.4999999999999998E-2</v>
      </c>
      <c r="CL95" s="40">
        <f>AttrTrend!$J$31</f>
        <v>0</v>
      </c>
      <c r="CM95" s="19">
        <f t="shared" si="281"/>
        <v>32928.926348579203</v>
      </c>
      <c r="CN95" s="19">
        <f t="shared" si="252"/>
        <v>34885.298233240945</v>
      </c>
      <c r="CO95" s="39"/>
      <c r="CP95" s="39"/>
      <c r="CQ95" s="19">
        <f t="shared" si="253"/>
        <v>32928.926348579203</v>
      </c>
      <c r="CR95" s="19">
        <f t="shared" si="282"/>
        <v>35034</v>
      </c>
      <c r="CS95" s="19">
        <f t="shared" si="254"/>
        <v>-148.70176675905532</v>
      </c>
      <c r="CT95" s="2"/>
      <c r="CU95" s="2"/>
      <c r="CV95" s="2"/>
      <c r="CW95" s="2"/>
      <c r="CX95" s="2"/>
      <c r="CY95" s="2"/>
      <c r="CZ95" s="2"/>
      <c r="DA95" s="2"/>
      <c r="DB95" s="16">
        <f t="shared" si="283"/>
        <v>33069.288901674612</v>
      </c>
      <c r="DC95" s="16">
        <f t="shared" si="284"/>
        <v>3765.5612000779583</v>
      </c>
      <c r="DD95" s="16" t="e">
        <f t="shared" si="285"/>
        <v>#N/A</v>
      </c>
      <c r="DE95" s="16">
        <f t="shared" si="295"/>
        <v>36834.85010175257</v>
      </c>
      <c r="DF95" s="16">
        <f t="shared" si="296"/>
        <v>32924.816337661905</v>
      </c>
      <c r="DG95" s="16">
        <f t="shared" si="297"/>
        <v>3780.4808496319529</v>
      </c>
      <c r="DH95" s="16" t="e">
        <f t="shared" si="298"/>
        <v>#N/A</v>
      </c>
      <c r="DI95" s="16">
        <f t="shared" si="299"/>
        <v>36705.297187293858</v>
      </c>
      <c r="DJ95" s="16">
        <f t="shared" si="300"/>
        <v>32928.926348579203</v>
      </c>
      <c r="DK95" s="16">
        <f t="shared" si="301"/>
        <v>3661.6387870383332</v>
      </c>
      <c r="DL95" s="16" t="e">
        <f t="shared" si="302"/>
        <v>#N/A</v>
      </c>
      <c r="DM95" s="16">
        <f t="shared" si="303"/>
        <v>36590.565135617537</v>
      </c>
      <c r="DN95" s="16">
        <f t="shared" si="255"/>
        <v>32591.427162950258</v>
      </c>
      <c r="DO95" s="16">
        <f t="shared" si="286"/>
        <v>4113.8700243435997</v>
      </c>
      <c r="DP95" s="16" t="e">
        <f t="shared" si="256"/>
        <v>#N/A</v>
      </c>
      <c r="DQ95" s="16">
        <f t="shared" si="257"/>
        <v>36705.297187293858</v>
      </c>
      <c r="DR95" s="101"/>
      <c r="DS95" s="16">
        <f t="shared" si="304"/>
        <v>32618.325077107689</v>
      </c>
      <c r="DT95" s="16">
        <f t="shared" si="305"/>
        <v>32591.427162950258</v>
      </c>
      <c r="DV95" s="16">
        <f t="shared" si="287"/>
        <v>1929758</v>
      </c>
      <c r="DW95" s="16">
        <f t="shared" si="306"/>
        <v>1929758</v>
      </c>
      <c r="DX95" s="16">
        <f t="shared" si="307"/>
        <v>1931117.0752090917</v>
      </c>
      <c r="DY95" s="16">
        <f t="shared" si="308"/>
        <v>1930954.4453102672</v>
      </c>
      <c r="DZ95" s="16">
        <f t="shared" si="309"/>
        <v>1931755.2532013669</v>
      </c>
      <c r="EA95" s="16">
        <f t="shared" si="288"/>
        <v>-1196.4453102671541</v>
      </c>
    </row>
    <row r="96" spans="1:131" x14ac:dyDescent="0.2">
      <c r="A96" s="2">
        <v>39479</v>
      </c>
      <c r="B96" s="5">
        <f>Inputs!B96</f>
        <v>31286</v>
      </c>
      <c r="C96" s="5"/>
      <c r="D96" s="19">
        <f t="shared" si="258"/>
        <v>31286</v>
      </c>
      <c r="E96" s="20">
        <f>Inputs!E96</f>
        <v>0.97434132638572202</v>
      </c>
      <c r="F96" s="19">
        <f t="shared" si="259"/>
        <v>32109.897376573459</v>
      </c>
      <c r="G96" s="24">
        <f t="shared" ref="G96:H96" si="366">G84</f>
        <v>0.88</v>
      </c>
      <c r="H96" s="24">
        <f t="shared" si="366"/>
        <v>0.88432880479802423</v>
      </c>
      <c r="I96" s="29">
        <f t="shared" si="237"/>
        <v>0.88432880479802423</v>
      </c>
      <c r="J96" s="19">
        <f t="shared" si="261"/>
        <v>36309.90781071208</v>
      </c>
      <c r="K96" s="19">
        <f t="shared" si="262"/>
        <v>36391.694311892184</v>
      </c>
      <c r="L96" s="40">
        <f>SalesTrend!$J$12</f>
        <v>-0.09</v>
      </c>
      <c r="M96" s="40">
        <f>SalesTrend!$J$32</f>
        <v>0</v>
      </c>
      <c r="N96" s="16">
        <f t="shared" si="263"/>
        <v>36316.135897100408</v>
      </c>
      <c r="O96" s="16">
        <f t="shared" si="238"/>
        <v>31291.366356526185</v>
      </c>
      <c r="R96" s="16">
        <f t="shared" si="239"/>
        <v>36316.135897100408</v>
      </c>
      <c r="S96" s="16">
        <f t="shared" si="240"/>
        <v>31286</v>
      </c>
      <c r="T96" s="16">
        <f t="shared" si="264"/>
        <v>5.3663565261849726</v>
      </c>
      <c r="AA96" s="56"/>
      <c r="AB96" s="51"/>
      <c r="AC96" s="51">
        <v>1</v>
      </c>
      <c r="AD96" s="51"/>
      <c r="AE96" s="52"/>
      <c r="AF96" s="51">
        <f t="shared" si="265"/>
        <v>0</v>
      </c>
      <c r="AG96" s="51"/>
      <c r="AH96" s="56">
        <f t="shared" si="241"/>
        <v>0</v>
      </c>
      <c r="AI96" s="56">
        <f t="shared" si="266"/>
        <v>0</v>
      </c>
      <c r="AJ96" s="56">
        <f t="shared" si="267"/>
        <v>0</v>
      </c>
      <c r="AK96" s="56">
        <f t="shared" si="268"/>
        <v>0</v>
      </c>
      <c r="AL96" s="56">
        <f t="shared" si="269"/>
        <v>0</v>
      </c>
      <c r="AM96" s="56">
        <f t="shared" si="242"/>
        <v>0</v>
      </c>
      <c r="AN96" s="51"/>
      <c r="AO96" s="51">
        <f t="shared" si="270"/>
        <v>0</v>
      </c>
      <c r="BB96" s="5">
        <f>Inputs!C96</f>
        <v>1927268</v>
      </c>
      <c r="BC96" s="19">
        <f t="shared" si="290"/>
        <v>33776</v>
      </c>
      <c r="BD96" s="82">
        <f t="shared" si="271"/>
        <v>0.19141297602709645</v>
      </c>
      <c r="BE96" s="23">
        <f>Inputs!F96</f>
        <v>0.97434132638572202</v>
      </c>
      <c r="BF96" s="19">
        <f t="shared" si="291"/>
        <v>34665.469979899797</v>
      </c>
      <c r="BG96" s="19">
        <f t="shared" si="292"/>
        <v>32109.897376573459</v>
      </c>
      <c r="BH96" s="82">
        <f t="shared" si="272"/>
        <v>0.19599615176726623</v>
      </c>
      <c r="BI96" s="29">
        <f t="shared" si="338"/>
        <v>1</v>
      </c>
      <c r="BJ96" s="29">
        <f t="shared" ref="BJ96" si="367">BJ84</f>
        <v>1.0614460265295658</v>
      </c>
      <c r="BK96" s="29">
        <f t="shared" si="338"/>
        <v>1.0637633708504286</v>
      </c>
      <c r="BL96" s="29">
        <f t="shared" si="274"/>
        <v>1.0637633708504286</v>
      </c>
      <c r="BM96" s="39">
        <f t="shared" si="244"/>
        <v>0.18424788551478</v>
      </c>
      <c r="BN96" s="39">
        <f t="shared" si="275"/>
        <v>0.18584686753960211</v>
      </c>
      <c r="BO96" s="40">
        <f>AttrRateTrend!$J$12</f>
        <v>3.3000000000000002E-2</v>
      </c>
      <c r="BP96" s="40">
        <f>AttrRateTrend!$J$32</f>
        <v>0</v>
      </c>
      <c r="BQ96" s="39">
        <f t="shared" si="276"/>
        <v>0.18492357881617461</v>
      </c>
      <c r="BR96" s="39">
        <f t="shared" si="245"/>
        <v>0.1916674853788084</v>
      </c>
      <c r="BS96" s="39"/>
      <c r="BT96" s="39"/>
      <c r="BU96" s="39">
        <f t="shared" si="246"/>
        <v>0.18492357881617461</v>
      </c>
      <c r="BV96" s="39">
        <f t="shared" si="247"/>
        <v>0.19141297602709645</v>
      </c>
      <c r="BW96" s="39">
        <f t="shared" si="248"/>
        <v>2.5450935171195121E-4</v>
      </c>
      <c r="BX96" s="39">
        <f t="shared" si="340"/>
        <v>0.18456165399241592</v>
      </c>
      <c r="CB96" s="19">
        <f t="shared" si="277"/>
        <v>33776</v>
      </c>
      <c r="CC96" s="23">
        <f>Inputs!F96</f>
        <v>0.97434132638572202</v>
      </c>
      <c r="CD96" s="19">
        <f t="shared" si="249"/>
        <v>34665.469979899797</v>
      </c>
      <c r="CE96" s="29">
        <f t="shared" ref="CE96" si="368">CE84</f>
        <v>1.0614460265295658</v>
      </c>
      <c r="CF96" s="29">
        <f t="shared" si="341"/>
        <v>1.0460735031613095</v>
      </c>
      <c r="CG96" s="29">
        <f t="shared" si="341"/>
        <v>1.0476496316129991</v>
      </c>
      <c r="CH96" s="29">
        <f t="shared" si="279"/>
        <v>1.0460735031613095</v>
      </c>
      <c r="CI96" s="19">
        <f t="shared" si="280"/>
        <v>33138.656007573321</v>
      </c>
      <c r="CJ96" s="19">
        <f t="shared" si="251"/>
        <v>33352.225003787767</v>
      </c>
      <c r="CK96" s="40">
        <f>AttrTrend!$J$12</f>
        <v>4.4999999999999998E-2</v>
      </c>
      <c r="CL96" s="40">
        <f>AttrTrend!$J$32</f>
        <v>0</v>
      </c>
      <c r="CM96" s="19">
        <f t="shared" si="281"/>
        <v>33052.409822386369</v>
      </c>
      <c r="CN96" s="19">
        <f t="shared" si="252"/>
        <v>33688.095072588076</v>
      </c>
      <c r="CO96" s="39"/>
      <c r="CP96" s="39"/>
      <c r="CQ96" s="19">
        <f t="shared" si="253"/>
        <v>33052.409822386369</v>
      </c>
      <c r="CR96" s="19">
        <f t="shared" si="282"/>
        <v>33776</v>
      </c>
      <c r="CS96" s="19">
        <f t="shared" si="254"/>
        <v>-87.904927411924291</v>
      </c>
      <c r="CT96" s="2"/>
      <c r="CU96" s="2"/>
      <c r="CV96" s="2"/>
      <c r="CW96" s="2"/>
      <c r="CX96" s="2"/>
      <c r="CY96" s="2"/>
      <c r="CZ96" s="2"/>
      <c r="DA96" s="2"/>
      <c r="DB96" s="16">
        <f t="shared" si="283"/>
        <v>33138.656007573321</v>
      </c>
      <c r="DC96" s="16">
        <f t="shared" si="284"/>
        <v>3171.251803138759</v>
      </c>
      <c r="DD96" s="16" t="e">
        <f t="shared" si="285"/>
        <v>#N/A</v>
      </c>
      <c r="DE96" s="16">
        <f t="shared" si="295"/>
        <v>36309.90781071208</v>
      </c>
      <c r="DF96" s="16">
        <f t="shared" si="296"/>
        <v>33352.225003787767</v>
      </c>
      <c r="DG96" s="16">
        <f t="shared" si="297"/>
        <v>3039.469308104417</v>
      </c>
      <c r="DH96" s="16" t="e">
        <f t="shared" si="298"/>
        <v>#N/A</v>
      </c>
      <c r="DI96" s="16">
        <f t="shared" si="299"/>
        <v>36391.694311892184</v>
      </c>
      <c r="DJ96" s="16">
        <f t="shared" si="300"/>
        <v>33052.409822386369</v>
      </c>
      <c r="DK96" s="16">
        <f t="shared" si="301"/>
        <v>3263.726074714039</v>
      </c>
      <c r="DL96" s="16" t="e">
        <f t="shared" si="302"/>
        <v>#N/A</v>
      </c>
      <c r="DM96" s="16">
        <f t="shared" si="303"/>
        <v>36316.135897100408</v>
      </c>
      <c r="DN96" s="16">
        <f t="shared" si="255"/>
        <v>32912.020274682742</v>
      </c>
      <c r="DO96" s="16">
        <f t="shared" si="286"/>
        <v>3479.6740372094428</v>
      </c>
      <c r="DP96" s="16" t="e">
        <f t="shared" si="256"/>
        <v>#N/A</v>
      </c>
      <c r="DQ96" s="16">
        <f t="shared" si="257"/>
        <v>36391.694311892184</v>
      </c>
      <c r="DR96" s="101"/>
      <c r="DS96" s="16">
        <f t="shared" si="304"/>
        <v>32511.675594376939</v>
      </c>
      <c r="DT96" s="16">
        <f t="shared" si="305"/>
        <v>32912.020274682742</v>
      </c>
      <c r="DV96" s="16">
        <f t="shared" si="287"/>
        <v>1927268</v>
      </c>
      <c r="DW96" s="16">
        <f t="shared" si="306"/>
        <v>1927268</v>
      </c>
      <c r="DX96" s="16">
        <f t="shared" si="307"/>
        <v>1934288.3270122304</v>
      </c>
      <c r="DY96" s="16">
        <f t="shared" si="308"/>
        <v>1933993.9146183715</v>
      </c>
      <c r="DZ96" s="16">
        <f t="shared" si="309"/>
        <v>1935018.9792760808</v>
      </c>
      <c r="EA96" s="16">
        <f t="shared" si="288"/>
        <v>-6725.9146183715202</v>
      </c>
    </row>
    <row r="97" spans="1:131" x14ac:dyDescent="0.2">
      <c r="A97" s="2">
        <v>39508</v>
      </c>
      <c r="B97" s="5">
        <f>Inputs!B97</f>
        <v>34839</v>
      </c>
      <c r="C97" s="5"/>
      <c r="D97" s="19">
        <f t="shared" si="258"/>
        <v>34839</v>
      </c>
      <c r="E97" s="20">
        <f>Inputs!E97</f>
        <v>1.0257398708749368</v>
      </c>
      <c r="F97" s="19">
        <f t="shared" si="259"/>
        <v>33964.751677521308</v>
      </c>
      <c r="G97" s="24">
        <f t="shared" ref="G97:H97" si="369">G85</f>
        <v>0.94</v>
      </c>
      <c r="H97" s="24">
        <f t="shared" si="369"/>
        <v>0.94267125416271147</v>
      </c>
      <c r="I97" s="29">
        <f t="shared" si="237"/>
        <v>0.94267125416271147</v>
      </c>
      <c r="J97" s="19">
        <f t="shared" si="261"/>
        <v>36030.325023211924</v>
      </c>
      <c r="K97" s="19">
        <f t="shared" si="262"/>
        <v>36051.707019390633</v>
      </c>
      <c r="L97" s="40">
        <f>SalesTrend!$J$13</f>
        <v>-0.09</v>
      </c>
      <c r="M97" s="40">
        <f>SalesTrend!$J$33</f>
        <v>0</v>
      </c>
      <c r="N97" s="16">
        <f t="shared" si="263"/>
        <v>36043.764877872156</v>
      </c>
      <c r="O97" s="16">
        <f t="shared" si="238"/>
        <v>34851.995472458439</v>
      </c>
      <c r="R97" s="16">
        <f t="shared" si="239"/>
        <v>36043.764877872156</v>
      </c>
      <c r="S97" s="16">
        <f t="shared" si="240"/>
        <v>34839</v>
      </c>
      <c r="T97" s="16">
        <f t="shared" si="264"/>
        <v>12.995472458438599</v>
      </c>
      <c r="AA97" s="56"/>
      <c r="AB97" s="51"/>
      <c r="AC97" s="51">
        <v>1</v>
      </c>
      <c r="AD97" s="51"/>
      <c r="AE97" s="52"/>
      <c r="AF97" s="51">
        <f t="shared" si="265"/>
        <v>0</v>
      </c>
      <c r="AG97" s="51"/>
      <c r="AH97" s="56">
        <f t="shared" si="241"/>
        <v>0</v>
      </c>
      <c r="AI97" s="56">
        <f t="shared" si="266"/>
        <v>0</v>
      </c>
      <c r="AJ97" s="56">
        <f t="shared" si="267"/>
        <v>0</v>
      </c>
      <c r="AK97" s="56">
        <f t="shared" si="268"/>
        <v>0</v>
      </c>
      <c r="AL97" s="56">
        <f t="shared" si="269"/>
        <v>0</v>
      </c>
      <c r="AM97" s="56">
        <f t="shared" si="242"/>
        <v>0</v>
      </c>
      <c r="AN97" s="51"/>
      <c r="AO97" s="51">
        <f t="shared" si="270"/>
        <v>0</v>
      </c>
      <c r="BB97" s="5">
        <f>Inputs!C97</f>
        <v>1925613</v>
      </c>
      <c r="BC97" s="19">
        <f t="shared" si="290"/>
        <v>36494</v>
      </c>
      <c r="BD97" s="82">
        <f t="shared" si="271"/>
        <v>0.20499348874831366</v>
      </c>
      <c r="BE97" s="23">
        <f>Inputs!F97</f>
        <v>1.0257398708749368</v>
      </c>
      <c r="BF97" s="19">
        <f t="shared" si="291"/>
        <v>35578.221180845103</v>
      </c>
      <c r="BG97" s="19">
        <f t="shared" si="292"/>
        <v>33964.751677521308</v>
      </c>
      <c r="BH97" s="82">
        <f t="shared" si="272"/>
        <v>0.20034131059109894</v>
      </c>
      <c r="BI97" s="29">
        <f t="shared" si="338"/>
        <v>1</v>
      </c>
      <c r="BJ97" s="29">
        <f t="shared" ref="BJ97" si="370">BJ85</f>
        <v>1.0610964637018976</v>
      </c>
      <c r="BK97" s="29">
        <f t="shared" si="338"/>
        <v>1.061290584087647</v>
      </c>
      <c r="BL97" s="29">
        <f t="shared" si="274"/>
        <v>1.061290584087647</v>
      </c>
      <c r="BM97" s="39">
        <f t="shared" si="244"/>
        <v>0.18877140115525015</v>
      </c>
      <c r="BN97" s="39">
        <f t="shared" si="275"/>
        <v>0.18736801375980439</v>
      </c>
      <c r="BO97" s="40">
        <f>AttrRateTrend!$J$13</f>
        <v>3.3000000000000002E-2</v>
      </c>
      <c r="BP97" s="40">
        <f>AttrRateTrend!$J$33</f>
        <v>0.02</v>
      </c>
      <c r="BQ97" s="39">
        <f t="shared" si="276"/>
        <v>0.18914076103107746</v>
      </c>
      <c r="BR97" s="39">
        <f t="shared" si="245"/>
        <v>0.20590015819696403</v>
      </c>
      <c r="BS97" s="39"/>
      <c r="BT97" s="39"/>
      <c r="BU97" s="39">
        <f t="shared" si="246"/>
        <v>0.18914076103107746</v>
      </c>
      <c r="BV97" s="39">
        <f t="shared" si="247"/>
        <v>0.20499348874831366</v>
      </c>
      <c r="BW97" s="39">
        <f t="shared" si="248"/>
        <v>9.0666944865036569E-4</v>
      </c>
      <c r="BX97" s="39">
        <f t="shared" si="340"/>
        <v>0.18626876489055319</v>
      </c>
      <c r="CB97" s="19">
        <f t="shared" si="277"/>
        <v>36494</v>
      </c>
      <c r="CC97" s="23">
        <f>Inputs!F97</f>
        <v>1.0257398708749368</v>
      </c>
      <c r="CD97" s="19">
        <f t="shared" si="249"/>
        <v>35578.221180845103</v>
      </c>
      <c r="CE97" s="29">
        <f t="shared" ref="CE97" si="371">CE85</f>
        <v>1.0610964637018976</v>
      </c>
      <c r="CF97" s="29">
        <f t="shared" si="341"/>
        <v>1.0510947108949782</v>
      </c>
      <c r="CG97" s="29">
        <f t="shared" si="341"/>
        <v>1.0502436880673314</v>
      </c>
      <c r="CH97" s="29">
        <f t="shared" si="279"/>
        <v>1.0510947108949782</v>
      </c>
      <c r="CI97" s="19">
        <f t="shared" si="280"/>
        <v>33848.730102115369</v>
      </c>
      <c r="CJ97" s="19">
        <f t="shared" si="251"/>
        <v>33661.156306746045</v>
      </c>
      <c r="CK97" s="40">
        <f>AttrTrend!$J$13</f>
        <v>4.4999999999999998E-2</v>
      </c>
      <c r="CL97" s="40">
        <f>AttrTrend!$J$33</f>
        <v>0.02</v>
      </c>
      <c r="CM97" s="19">
        <f t="shared" si="281"/>
        <v>33839.883486404724</v>
      </c>
      <c r="CN97" s="19">
        <f t="shared" si="252"/>
        <v>36484.462023456406</v>
      </c>
      <c r="CO97" s="39"/>
      <c r="CP97" s="39"/>
      <c r="CQ97" s="19">
        <f t="shared" si="253"/>
        <v>33839.883486404724</v>
      </c>
      <c r="CR97" s="19">
        <f t="shared" si="282"/>
        <v>36494</v>
      </c>
      <c r="CS97" s="19">
        <f t="shared" si="254"/>
        <v>-9.5379765435936861</v>
      </c>
      <c r="CT97" s="2"/>
      <c r="CU97" s="2"/>
      <c r="CV97" s="2"/>
      <c r="CW97" s="2"/>
      <c r="CX97" s="2"/>
      <c r="CY97" s="2"/>
      <c r="CZ97" s="2"/>
      <c r="DA97" s="2"/>
      <c r="DB97" s="16">
        <f t="shared" si="283"/>
        <v>33848.730102115369</v>
      </c>
      <c r="DC97" s="16">
        <f t="shared" si="284"/>
        <v>2181.5949210965555</v>
      </c>
      <c r="DD97" s="16" t="e">
        <f t="shared" si="285"/>
        <v>#N/A</v>
      </c>
      <c r="DE97" s="16">
        <f t="shared" si="295"/>
        <v>36030.325023211924</v>
      </c>
      <c r="DF97" s="16">
        <f t="shared" si="296"/>
        <v>33661.156306746045</v>
      </c>
      <c r="DG97" s="16">
        <f t="shared" si="297"/>
        <v>2390.5507126445882</v>
      </c>
      <c r="DH97" s="16" t="e">
        <f t="shared" si="298"/>
        <v>#N/A</v>
      </c>
      <c r="DI97" s="16">
        <f t="shared" si="299"/>
        <v>36051.707019390633</v>
      </c>
      <c r="DJ97" s="16">
        <f t="shared" si="300"/>
        <v>33839.883486404724</v>
      </c>
      <c r="DK97" s="16">
        <f t="shared" si="301"/>
        <v>2203.881391467432</v>
      </c>
      <c r="DL97" s="16" t="e">
        <f t="shared" si="302"/>
        <v>#N/A</v>
      </c>
      <c r="DM97" s="16">
        <f t="shared" si="303"/>
        <v>36043.764877872156</v>
      </c>
      <c r="DN97" s="16">
        <f t="shared" si="255"/>
        <v>33374.892044875574</v>
      </c>
      <c r="DO97" s="16">
        <f t="shared" si="286"/>
        <v>2676.8149745150586</v>
      </c>
      <c r="DP97" s="16" t="e">
        <f t="shared" si="256"/>
        <v>#N/A</v>
      </c>
      <c r="DQ97" s="16">
        <f t="shared" si="257"/>
        <v>36051.707019390633</v>
      </c>
      <c r="DR97" s="101"/>
      <c r="DS97" s="16">
        <f t="shared" si="304"/>
        <v>33606.060152563601</v>
      </c>
      <c r="DT97" s="16">
        <f t="shared" si="305"/>
        <v>33374.892044875574</v>
      </c>
      <c r="DV97" s="16">
        <f t="shared" si="287"/>
        <v>1925613</v>
      </c>
      <c r="DW97" s="16">
        <f t="shared" si="306"/>
        <v>1925613</v>
      </c>
      <c r="DX97" s="16">
        <f t="shared" si="307"/>
        <v>1936469.9219333271</v>
      </c>
      <c r="DY97" s="16">
        <f t="shared" si="308"/>
        <v>1936384.4653310161</v>
      </c>
      <c r="DZ97" s="16">
        <f t="shared" si="309"/>
        <v>1937222.8606675481</v>
      </c>
      <c r="EA97" s="16">
        <f t="shared" si="288"/>
        <v>-10771.465331016108</v>
      </c>
    </row>
    <row r="98" spans="1:131" x14ac:dyDescent="0.2">
      <c r="A98" s="2">
        <v>39539</v>
      </c>
      <c r="B98" s="5">
        <f>Inputs!B98</f>
        <v>38765</v>
      </c>
      <c r="C98" s="5"/>
      <c r="D98" s="19">
        <f t="shared" si="258"/>
        <v>38765</v>
      </c>
      <c r="E98" s="20">
        <f>Inputs!E98</f>
        <v>0.99782939696671014</v>
      </c>
      <c r="F98" s="19">
        <f t="shared" si="259"/>
        <v>38849.326465868078</v>
      </c>
      <c r="G98" s="24">
        <f t="shared" ref="G98:H98" si="372">G86</f>
        <v>1.08</v>
      </c>
      <c r="H98" s="24">
        <f t="shared" si="372"/>
        <v>1.0847256097134981</v>
      </c>
      <c r="I98" s="29">
        <f t="shared" si="237"/>
        <v>1.0847256097134981</v>
      </c>
      <c r="J98" s="19">
        <f t="shared" si="261"/>
        <v>35814.888224247894</v>
      </c>
      <c r="K98" s="19">
        <f t="shared" si="262"/>
        <v>35768.892024466222</v>
      </c>
      <c r="L98" s="40">
        <f>SalesTrend!$J$14</f>
        <v>-0.09</v>
      </c>
      <c r="M98" s="40">
        <f>SalesTrend!$J$34</f>
        <v>0</v>
      </c>
      <c r="N98" s="16">
        <f t="shared" si="263"/>
        <v>35773.436641288114</v>
      </c>
      <c r="O98" s="16">
        <f t="shared" si="238"/>
        <v>38720.134004513013</v>
      </c>
      <c r="R98" s="16">
        <f t="shared" si="239"/>
        <v>35773.436641288114</v>
      </c>
      <c r="S98" s="16">
        <f t="shared" si="240"/>
        <v>38765</v>
      </c>
      <c r="T98" s="16">
        <f t="shared" si="264"/>
        <v>-44.865995486987231</v>
      </c>
      <c r="AA98" s="56"/>
      <c r="AB98" s="51"/>
      <c r="AC98" s="35">
        <v>1</v>
      </c>
      <c r="AD98" s="35"/>
      <c r="AE98" s="52" t="s">
        <v>79</v>
      </c>
      <c r="AF98" s="51">
        <f t="shared" si="265"/>
        <v>0</v>
      </c>
      <c r="AG98" s="51"/>
      <c r="AH98" s="56">
        <f t="shared" si="241"/>
        <v>0</v>
      </c>
      <c r="AI98" s="56">
        <f t="shared" si="266"/>
        <v>0</v>
      </c>
      <c r="AJ98" s="56">
        <f t="shared" si="267"/>
        <v>0</v>
      </c>
      <c r="AK98" s="56">
        <f t="shared" si="268"/>
        <v>0</v>
      </c>
      <c r="AL98" s="56">
        <f t="shared" si="269"/>
        <v>0</v>
      </c>
      <c r="AM98" s="56">
        <f t="shared" si="242"/>
        <v>0</v>
      </c>
      <c r="AN98" s="51"/>
      <c r="AO98" s="51">
        <f t="shared" si="270"/>
        <v>0</v>
      </c>
      <c r="BB98" s="5">
        <f>Inputs!C98</f>
        <v>1929840</v>
      </c>
      <c r="BC98" s="19">
        <f t="shared" si="290"/>
        <v>34538</v>
      </c>
      <c r="BD98" s="82">
        <f t="shared" si="271"/>
        <v>0.19203754234425585</v>
      </c>
      <c r="BE98" s="23">
        <f>Inputs!F98</f>
        <v>0.99782939696671014</v>
      </c>
      <c r="BF98" s="19">
        <f t="shared" si="291"/>
        <v>34613.131367938906</v>
      </c>
      <c r="BG98" s="19">
        <f t="shared" si="292"/>
        <v>38849.326465868078</v>
      </c>
      <c r="BH98" s="82">
        <f t="shared" si="272"/>
        <v>0.19241017865005805</v>
      </c>
      <c r="BI98" s="29">
        <f t="shared" si="338"/>
        <v>1</v>
      </c>
      <c r="BJ98" s="29">
        <f t="shared" ref="BJ98" si="373">BJ86</f>
        <v>1.0182207657395119</v>
      </c>
      <c r="BK98" s="29">
        <f t="shared" si="338"/>
        <v>1.0175869495536261</v>
      </c>
      <c r="BL98" s="29">
        <f t="shared" si="274"/>
        <v>1.0175869495536261</v>
      </c>
      <c r="BM98" s="39">
        <f t="shared" si="244"/>
        <v>0.18908475460938307</v>
      </c>
      <c r="BN98" s="39">
        <f t="shared" si="275"/>
        <v>0.18861053527984914</v>
      </c>
      <c r="BO98" s="40">
        <f>AttrRateTrend!$J$14</f>
        <v>3.3000000000000002E-2</v>
      </c>
      <c r="BP98" s="40">
        <f>AttrRateTrend!$J$34</f>
        <v>0</v>
      </c>
      <c r="BQ98" s="39">
        <f t="shared" si="276"/>
        <v>0.18966089812391293</v>
      </c>
      <c r="BR98" s="39">
        <f t="shared" si="245"/>
        <v>0.19257753608137237</v>
      </c>
      <c r="BS98" s="39"/>
      <c r="BT98" s="39"/>
      <c r="BU98" s="39">
        <f t="shared" si="246"/>
        <v>0.18966089812391293</v>
      </c>
      <c r="BV98" s="39">
        <f t="shared" si="247"/>
        <v>0.19203754234425585</v>
      </c>
      <c r="BW98" s="39">
        <f t="shared" si="248"/>
        <v>5.399937371165231E-4</v>
      </c>
      <c r="BX98" s="39">
        <f t="shared" si="340"/>
        <v>0.18729875484886466</v>
      </c>
      <c r="CB98" s="19">
        <f t="shared" si="277"/>
        <v>34538</v>
      </c>
      <c r="CC98" s="23">
        <f>Inputs!F98</f>
        <v>0.99782939696671014</v>
      </c>
      <c r="CD98" s="19">
        <f t="shared" si="249"/>
        <v>34613.131367938906</v>
      </c>
      <c r="CE98" s="29">
        <f t="shared" ref="CE98" si="374">CE86</f>
        <v>1.0182207657395119</v>
      </c>
      <c r="CF98" s="29">
        <f t="shared" si="341"/>
        <v>1.0181505781365485</v>
      </c>
      <c r="CG98" s="29">
        <f t="shared" si="341"/>
        <v>1.0198183309302309</v>
      </c>
      <c r="CH98" s="29">
        <f t="shared" si="279"/>
        <v>1.0181505781365485</v>
      </c>
      <c r="CI98" s="19">
        <f t="shared" si="280"/>
        <v>33996.082810549451</v>
      </c>
      <c r="CJ98" s="19">
        <f t="shared" si="251"/>
        <v>33867.01682916865</v>
      </c>
      <c r="CK98" s="40">
        <f>AttrTrend!$J$14</f>
        <v>4.4999999999999998E-2</v>
      </c>
      <c r="CL98" s="40">
        <f>AttrTrend!$J$34</f>
        <v>0</v>
      </c>
      <c r="CM98" s="19">
        <f t="shared" si="281"/>
        <v>33966.783049478741</v>
      </c>
      <c r="CN98" s="19">
        <f t="shared" si="252"/>
        <v>34508.233183820041</v>
      </c>
      <c r="CO98" s="39"/>
      <c r="CP98" s="39"/>
      <c r="CQ98" s="19">
        <f t="shared" si="253"/>
        <v>33966.783049478741</v>
      </c>
      <c r="CR98" s="19">
        <f t="shared" si="282"/>
        <v>34538</v>
      </c>
      <c r="CS98" s="19">
        <f t="shared" si="254"/>
        <v>-29.766816179959278</v>
      </c>
      <c r="CT98" s="2"/>
      <c r="CU98" s="2"/>
      <c r="CV98" s="2"/>
      <c r="CW98" s="2"/>
      <c r="CX98" s="2"/>
      <c r="CY98" s="2"/>
      <c r="CZ98" s="2"/>
      <c r="DA98" s="2"/>
      <c r="DB98" s="16">
        <f t="shared" si="283"/>
        <v>33996.082810549451</v>
      </c>
      <c r="DC98" s="16">
        <f t="shared" si="284"/>
        <v>1818.8054136984429</v>
      </c>
      <c r="DD98" s="16" t="e">
        <f t="shared" si="285"/>
        <v>#N/A</v>
      </c>
      <c r="DE98" s="16">
        <f t="shared" si="295"/>
        <v>35814.888224247894</v>
      </c>
      <c r="DF98" s="16">
        <f t="shared" si="296"/>
        <v>33867.01682916865</v>
      </c>
      <c r="DG98" s="16">
        <f t="shared" si="297"/>
        <v>1901.8751952975726</v>
      </c>
      <c r="DH98" s="16" t="e">
        <f t="shared" si="298"/>
        <v>#N/A</v>
      </c>
      <c r="DI98" s="16">
        <f t="shared" si="299"/>
        <v>35768.892024466222</v>
      </c>
      <c r="DJ98" s="16">
        <f t="shared" si="300"/>
        <v>33966.783049478741</v>
      </c>
      <c r="DK98" s="16">
        <f t="shared" si="301"/>
        <v>1806.6535918093723</v>
      </c>
      <c r="DL98" s="16" t="e">
        <f t="shared" si="302"/>
        <v>#N/A</v>
      </c>
      <c r="DM98" s="16">
        <f t="shared" si="303"/>
        <v>35773.436641288114</v>
      </c>
      <c r="DN98" s="16">
        <f t="shared" si="255"/>
        <v>33896.459368426782</v>
      </c>
      <c r="DO98" s="16">
        <f t="shared" si="286"/>
        <v>1872.4326560394402</v>
      </c>
      <c r="DP98" s="16" t="e">
        <f t="shared" si="256"/>
        <v>#N/A</v>
      </c>
      <c r="DQ98" s="16">
        <f t="shared" si="257"/>
        <v>35768.892024466222</v>
      </c>
      <c r="DR98" s="101"/>
      <c r="DS98" s="16">
        <f t="shared" si="304"/>
        <v>34006.940387686198</v>
      </c>
      <c r="DT98" s="16">
        <f t="shared" si="305"/>
        <v>33896.459368426782</v>
      </c>
      <c r="DV98" s="16">
        <f t="shared" si="287"/>
        <v>1929840</v>
      </c>
      <c r="DW98" s="16">
        <f t="shared" si="306"/>
        <v>1929840</v>
      </c>
      <c r="DX98" s="16">
        <f t="shared" si="307"/>
        <v>1938288.7273470254</v>
      </c>
      <c r="DY98" s="16">
        <f t="shared" si="308"/>
        <v>1938286.3405263138</v>
      </c>
      <c r="DZ98" s="16">
        <f t="shared" si="309"/>
        <v>1939029.5142593577</v>
      </c>
      <c r="EA98" s="16">
        <f t="shared" si="288"/>
        <v>-8446.3405263137538</v>
      </c>
    </row>
    <row r="99" spans="1:131" x14ac:dyDescent="0.2">
      <c r="A99" s="2">
        <v>39569</v>
      </c>
      <c r="B99" s="5">
        <f>Inputs!B99</f>
        <v>40922</v>
      </c>
      <c r="C99" s="5"/>
      <c r="D99" s="19">
        <f t="shared" si="258"/>
        <v>40922</v>
      </c>
      <c r="E99" s="20">
        <f>Inputs!E99</f>
        <v>1.0284772636827126</v>
      </c>
      <c r="F99" s="19">
        <f t="shared" si="259"/>
        <v>39788.920421506293</v>
      </c>
      <c r="G99" s="24">
        <f t="shared" ref="G99:H99" si="375">G87</f>
        <v>1.1200000000000001</v>
      </c>
      <c r="H99" s="24">
        <f t="shared" si="375"/>
        <v>1.1220326870554826</v>
      </c>
      <c r="I99" s="29">
        <f t="shared" si="237"/>
        <v>1.1220326870554826</v>
      </c>
      <c r="J99" s="19">
        <f t="shared" si="261"/>
        <v>35461.462825938863</v>
      </c>
      <c r="K99" s="19">
        <f t="shared" si="262"/>
        <v>35569.004908072326</v>
      </c>
      <c r="L99" s="40">
        <f>SalesTrend!$J$15</f>
        <v>-0.09</v>
      </c>
      <c r="M99" s="40">
        <f>SalesTrend!$J$35</f>
        <v>0</v>
      </c>
      <c r="N99" s="16">
        <f t="shared" si="263"/>
        <v>35505.135866478457</v>
      </c>
      <c r="O99" s="16">
        <f t="shared" si="238"/>
        <v>40972.398038392654</v>
      </c>
      <c r="R99" s="16">
        <f t="shared" si="239"/>
        <v>35505.135866478457</v>
      </c>
      <c r="S99" s="16">
        <f t="shared" si="240"/>
        <v>40922</v>
      </c>
      <c r="T99" s="16">
        <f t="shared" si="264"/>
        <v>50.398038392653689</v>
      </c>
      <c r="AA99" s="56"/>
      <c r="AB99" s="51"/>
      <c r="AC99" s="51">
        <v>1</v>
      </c>
      <c r="AD99" s="51"/>
      <c r="AE99" s="52"/>
      <c r="AF99" s="51">
        <f t="shared" si="265"/>
        <v>0</v>
      </c>
      <c r="AG99" s="51"/>
      <c r="AH99" s="56">
        <f t="shared" si="241"/>
        <v>0</v>
      </c>
      <c r="AI99" s="56">
        <f t="shared" si="266"/>
        <v>0</v>
      </c>
      <c r="AJ99" s="56">
        <f t="shared" si="267"/>
        <v>0</v>
      </c>
      <c r="AK99" s="56">
        <f t="shared" si="268"/>
        <v>0</v>
      </c>
      <c r="AL99" s="56">
        <f t="shared" si="269"/>
        <v>0</v>
      </c>
      <c r="AM99" s="56">
        <f t="shared" si="242"/>
        <v>0</v>
      </c>
      <c r="AN99" s="51"/>
      <c r="AO99" s="51">
        <f t="shared" si="270"/>
        <v>0</v>
      </c>
      <c r="BB99" s="5">
        <f>Inputs!C99</f>
        <v>1935309</v>
      </c>
      <c r="BC99" s="19">
        <f t="shared" si="290"/>
        <v>35453</v>
      </c>
      <c r="BD99" s="82">
        <f t="shared" si="271"/>
        <v>0.19556930952499157</v>
      </c>
      <c r="BE99" s="23">
        <f>Inputs!F99</f>
        <v>1.0284772636827126</v>
      </c>
      <c r="BF99" s="19">
        <f t="shared" si="291"/>
        <v>34471.35026889357</v>
      </c>
      <c r="BG99" s="19">
        <f t="shared" si="292"/>
        <v>39788.920421506293</v>
      </c>
      <c r="BH99" s="82">
        <f t="shared" si="272"/>
        <v>0.19075037066039061</v>
      </c>
      <c r="BI99" s="29">
        <f t="shared" si="338"/>
        <v>1</v>
      </c>
      <c r="BJ99" s="29">
        <f t="shared" ref="BJ99" si="376">BJ87</f>
        <v>1.0153534458706819</v>
      </c>
      <c r="BK99" s="29">
        <f t="shared" si="338"/>
        <v>1.0147621435904024</v>
      </c>
      <c r="BL99" s="29">
        <f t="shared" si="274"/>
        <v>1.0147621435904024</v>
      </c>
      <c r="BM99" s="39">
        <f t="shared" si="244"/>
        <v>0.1879754500749142</v>
      </c>
      <c r="BN99" s="39">
        <f t="shared" si="275"/>
        <v>0.18756249209096246</v>
      </c>
      <c r="BO99" s="40">
        <f>AttrRateTrend!$J$15</f>
        <v>3.3000000000000002E-2</v>
      </c>
      <c r="BP99" s="40">
        <f>AttrRateTrend!$J$35</f>
        <v>-1.9607843137254943E-2</v>
      </c>
      <c r="BQ99" s="39">
        <f t="shared" si="276"/>
        <v>0.18645339764093499</v>
      </c>
      <c r="BR99" s="39">
        <f t="shared" si="245"/>
        <v>0.19459391433549281</v>
      </c>
      <c r="BS99" s="39"/>
      <c r="BT99" s="39"/>
      <c r="BU99" s="39">
        <f t="shared" si="246"/>
        <v>0.18645339764093499</v>
      </c>
      <c r="BV99" s="39">
        <f t="shared" si="247"/>
        <v>0.19556930952499157</v>
      </c>
      <c r="BW99" s="39">
        <f t="shared" si="248"/>
        <v>-9.753951894987678E-4</v>
      </c>
      <c r="BX99" s="39">
        <f t="shared" si="340"/>
        <v>0.1872860885108722</v>
      </c>
      <c r="CB99" s="19">
        <f t="shared" si="277"/>
        <v>35453</v>
      </c>
      <c r="CC99" s="23">
        <f>Inputs!F99</f>
        <v>1.0284772636827126</v>
      </c>
      <c r="CD99" s="19">
        <f t="shared" si="249"/>
        <v>34471.35026889357</v>
      </c>
      <c r="CE99" s="29">
        <f t="shared" ref="CE99" si="377">CE87</f>
        <v>1.0153534458706819</v>
      </c>
      <c r="CF99" s="29">
        <f t="shared" si="341"/>
        <v>1.0211846089916554</v>
      </c>
      <c r="CG99" s="29">
        <f t="shared" si="341"/>
        <v>1.0198824623701856</v>
      </c>
      <c r="CH99" s="29">
        <f t="shared" si="279"/>
        <v>1.0211846089916554</v>
      </c>
      <c r="CI99" s="19">
        <f t="shared" si="280"/>
        <v>33756.237574841136</v>
      </c>
      <c r="CJ99" s="19">
        <f t="shared" si="251"/>
        <v>33731.994520303328</v>
      </c>
      <c r="CK99" s="40">
        <f>AttrTrend!$J$15</f>
        <v>4.4999999999999998E-2</v>
      </c>
      <c r="CL99" s="40">
        <f>AttrTrend!$J$35</f>
        <v>-1.9607843137254943E-2</v>
      </c>
      <c r="CM99" s="19">
        <f t="shared" si="281"/>
        <v>33425.645574425762</v>
      </c>
      <c r="CN99" s="19">
        <f t="shared" si="252"/>
        <v>35105.790742311234</v>
      </c>
      <c r="CO99" s="39"/>
      <c r="CP99" s="39"/>
      <c r="CQ99" s="19">
        <f t="shared" si="253"/>
        <v>33425.645574425762</v>
      </c>
      <c r="CR99" s="19">
        <f t="shared" si="282"/>
        <v>35453</v>
      </c>
      <c r="CS99" s="19">
        <f t="shared" si="254"/>
        <v>-347.20925768876623</v>
      </c>
      <c r="CT99" s="2"/>
      <c r="CU99" s="2"/>
      <c r="CV99" s="2"/>
      <c r="CW99" s="2"/>
      <c r="CX99" s="2"/>
      <c r="CY99" s="2"/>
      <c r="CZ99" s="2"/>
      <c r="DA99" s="2"/>
      <c r="DB99" s="16">
        <f t="shared" si="283"/>
        <v>33756.237574841136</v>
      </c>
      <c r="DC99" s="16">
        <f t="shared" si="284"/>
        <v>1705.2252510977269</v>
      </c>
      <c r="DD99" s="16" t="e">
        <f t="shared" si="285"/>
        <v>#N/A</v>
      </c>
      <c r="DE99" s="16">
        <f t="shared" si="295"/>
        <v>35461.462825938863</v>
      </c>
      <c r="DF99" s="16">
        <f t="shared" si="296"/>
        <v>33731.994520303328</v>
      </c>
      <c r="DG99" s="16">
        <f t="shared" si="297"/>
        <v>1837.010387768998</v>
      </c>
      <c r="DH99" s="16" t="e">
        <f t="shared" si="298"/>
        <v>#N/A</v>
      </c>
      <c r="DI99" s="16">
        <f t="shared" si="299"/>
        <v>35569.004908072326</v>
      </c>
      <c r="DJ99" s="16">
        <f t="shared" si="300"/>
        <v>33425.645574425762</v>
      </c>
      <c r="DK99" s="16">
        <f t="shared" si="301"/>
        <v>2079.4902920526947</v>
      </c>
      <c r="DL99" s="16" t="e">
        <f t="shared" si="302"/>
        <v>#N/A</v>
      </c>
      <c r="DM99" s="16">
        <f t="shared" si="303"/>
        <v>35505.135866478457</v>
      </c>
      <c r="DN99" s="16">
        <f t="shared" si="255"/>
        <v>33942.013364485989</v>
      </c>
      <c r="DO99" s="16">
        <f t="shared" si="286"/>
        <v>1626.9915435863368</v>
      </c>
      <c r="DP99" s="16" t="e">
        <f t="shared" si="256"/>
        <v>#N/A</v>
      </c>
      <c r="DQ99" s="16">
        <f t="shared" si="257"/>
        <v>35569.004908072326</v>
      </c>
      <c r="DR99" s="101"/>
      <c r="DS99" s="16">
        <f t="shared" si="304"/>
        <v>34076.377565030525</v>
      </c>
      <c r="DT99" s="16">
        <f t="shared" si="305"/>
        <v>33942.013364485989</v>
      </c>
      <c r="DV99" s="16">
        <f t="shared" si="287"/>
        <v>1935309</v>
      </c>
      <c r="DW99" s="16">
        <f t="shared" si="306"/>
        <v>1935309</v>
      </c>
      <c r="DX99" s="16">
        <f t="shared" si="307"/>
        <v>1939993.9525981231</v>
      </c>
      <c r="DY99" s="16">
        <f t="shared" si="308"/>
        <v>1940123.3509140827</v>
      </c>
      <c r="DZ99" s="16">
        <f t="shared" si="309"/>
        <v>1941109.0045514104</v>
      </c>
      <c r="EA99" s="16">
        <f t="shared" si="288"/>
        <v>-4814.3509140827227</v>
      </c>
    </row>
    <row r="100" spans="1:131" x14ac:dyDescent="0.2">
      <c r="A100" s="2">
        <v>39600</v>
      </c>
      <c r="B100" s="5">
        <f>Inputs!B100</f>
        <v>41002</v>
      </c>
      <c r="C100" s="5"/>
      <c r="D100" s="19">
        <f t="shared" si="258"/>
        <v>41002</v>
      </c>
      <c r="E100" s="20">
        <f>Inputs!E100</f>
        <v>0.99692440607006461</v>
      </c>
      <c r="F100" s="19">
        <f t="shared" si="259"/>
        <v>41128.494548179762</v>
      </c>
      <c r="G100" s="24">
        <f t="shared" ref="G100:H100" si="378">G88</f>
        <v>1.1599999999999999</v>
      </c>
      <c r="H100" s="24">
        <f t="shared" si="378"/>
        <v>1.1608163743860633</v>
      </c>
      <c r="I100" s="29">
        <f t="shared" si="237"/>
        <v>1.1608163743860633</v>
      </c>
      <c r="J100" s="19">
        <f t="shared" si="261"/>
        <v>35430.66367403022</v>
      </c>
      <c r="K100" s="19">
        <f t="shared" si="262"/>
        <v>35351.819861438409</v>
      </c>
      <c r="L100" s="40">
        <f>SalesTrend!$J$16</f>
        <v>-0.09</v>
      </c>
      <c r="M100" s="40">
        <f>SalesTrend!$J$36</f>
        <v>0</v>
      </c>
      <c r="N100" s="16">
        <f t="shared" si="263"/>
        <v>35238.847347479867</v>
      </c>
      <c r="O100" s="16">
        <f t="shared" si="238"/>
        <v>40780.021289875454</v>
      </c>
      <c r="R100" s="16">
        <f t="shared" si="239"/>
        <v>35238.847347479867</v>
      </c>
      <c r="S100" s="16">
        <f t="shared" si="240"/>
        <v>41002</v>
      </c>
      <c r="T100" s="16">
        <f t="shared" si="264"/>
        <v>-221.97871012454561</v>
      </c>
      <c r="AA100" s="56"/>
      <c r="AB100" s="51"/>
      <c r="AC100" s="51">
        <v>1</v>
      </c>
      <c r="AD100" s="51"/>
      <c r="AE100" s="52"/>
      <c r="AF100" s="51">
        <f t="shared" si="265"/>
        <v>0</v>
      </c>
      <c r="AG100" s="51"/>
      <c r="AH100" s="56">
        <f t="shared" si="241"/>
        <v>0</v>
      </c>
      <c r="AI100" s="56">
        <f t="shared" si="266"/>
        <v>0</v>
      </c>
      <c r="AJ100" s="56">
        <f t="shared" si="267"/>
        <v>0</v>
      </c>
      <c r="AK100" s="56">
        <f t="shared" si="268"/>
        <v>0</v>
      </c>
      <c r="AL100" s="56">
        <f t="shared" si="269"/>
        <v>0</v>
      </c>
      <c r="AM100" s="56">
        <f t="shared" si="242"/>
        <v>0</v>
      </c>
      <c r="AN100" s="51"/>
      <c r="AO100" s="51">
        <f t="shared" si="270"/>
        <v>0</v>
      </c>
      <c r="BB100" s="5">
        <f>Inputs!C100</f>
        <v>1944737</v>
      </c>
      <c r="BC100" s="19">
        <f t="shared" si="290"/>
        <v>31574</v>
      </c>
      <c r="BD100" s="82">
        <f t="shared" si="271"/>
        <v>0.1736965811084201</v>
      </c>
      <c r="BE100" s="23">
        <f>Inputs!F100</f>
        <v>0.99692440607006461</v>
      </c>
      <c r="BF100" s="19">
        <f t="shared" si="291"/>
        <v>31671.408391401099</v>
      </c>
      <c r="BG100" s="19">
        <f t="shared" si="292"/>
        <v>41128.494548179762</v>
      </c>
      <c r="BH100" s="82">
        <f t="shared" si="272"/>
        <v>0.17417184814220141</v>
      </c>
      <c r="BI100" s="29">
        <f t="shared" si="338"/>
        <v>1</v>
      </c>
      <c r="BJ100" s="29">
        <f t="shared" ref="BJ100" si="379">BJ88</f>
        <v>0.93698194478176766</v>
      </c>
      <c r="BK100" s="29">
        <f t="shared" si="338"/>
        <v>0.93828803629793345</v>
      </c>
      <c r="BL100" s="29">
        <f t="shared" si="274"/>
        <v>0.93828803629793345</v>
      </c>
      <c r="BM100" s="39">
        <f t="shared" si="244"/>
        <v>0.18562727158859013</v>
      </c>
      <c r="BN100" s="39">
        <f t="shared" si="275"/>
        <v>0.18684339222928814</v>
      </c>
      <c r="BO100" s="40">
        <f>AttrRateTrend!$J$16</f>
        <v>3.3000000000000002E-2</v>
      </c>
      <c r="BP100" s="40">
        <f>AttrRateTrend!$J$36</f>
        <v>0</v>
      </c>
      <c r="BQ100" s="39">
        <f t="shared" si="276"/>
        <v>0.18696614448444757</v>
      </c>
      <c r="BR100" s="39">
        <f t="shared" si="245"/>
        <v>0.17488855097358025</v>
      </c>
      <c r="BS100" s="39"/>
      <c r="BT100" s="39"/>
      <c r="BU100" s="39">
        <f t="shared" si="246"/>
        <v>0.18696614448444757</v>
      </c>
      <c r="BV100" s="39">
        <f t="shared" si="247"/>
        <v>0.1736965811084201</v>
      </c>
      <c r="BW100" s="39">
        <f t="shared" si="248"/>
        <v>1.1919698651601529E-3</v>
      </c>
      <c r="BX100" s="39">
        <f t="shared" si="340"/>
        <v>0.18685775237379382</v>
      </c>
      <c r="CB100" s="19">
        <f t="shared" si="277"/>
        <v>31574</v>
      </c>
      <c r="CC100" s="23">
        <f>Inputs!F100</f>
        <v>0.99692440607006461</v>
      </c>
      <c r="CD100" s="19">
        <f t="shared" si="249"/>
        <v>31671.408391401099</v>
      </c>
      <c r="CE100" s="29">
        <f t="shared" ref="CE100" si="380">CE88</f>
        <v>0.93698194478176766</v>
      </c>
      <c r="CF100" s="29">
        <f t="shared" si="341"/>
        <v>0.94700775525644054</v>
      </c>
      <c r="CG100" s="29">
        <f t="shared" si="341"/>
        <v>0.94800834264764722</v>
      </c>
      <c r="CH100" s="29">
        <f t="shared" si="279"/>
        <v>0.94700775525644054</v>
      </c>
      <c r="CI100" s="19">
        <f t="shared" si="280"/>
        <v>33443.663175519388</v>
      </c>
      <c r="CJ100" s="19">
        <f t="shared" si="251"/>
        <v>33581.805024112567</v>
      </c>
      <c r="CK100" s="40">
        <f>AttrTrend!$J$16</f>
        <v>4.4999999999999998E-2</v>
      </c>
      <c r="CL100" s="40">
        <f>AttrTrend!$J$36</f>
        <v>0</v>
      </c>
      <c r="CM100" s="19">
        <f t="shared" si="281"/>
        <v>33550.991745329855</v>
      </c>
      <c r="CN100" s="19">
        <f t="shared" si="252"/>
        <v>31675.328381565454</v>
      </c>
      <c r="CO100" s="39"/>
      <c r="CP100" s="39"/>
      <c r="CQ100" s="19">
        <f t="shared" si="253"/>
        <v>33550.991745329855</v>
      </c>
      <c r="CR100" s="19">
        <f t="shared" si="282"/>
        <v>31574</v>
      </c>
      <c r="CS100" s="19">
        <f t="shared" si="254"/>
        <v>101.32838156545404</v>
      </c>
      <c r="CT100" s="2"/>
      <c r="CU100" s="2"/>
      <c r="CV100" s="2"/>
      <c r="CW100" s="2"/>
      <c r="CX100" s="2"/>
      <c r="CY100" s="2"/>
      <c r="CZ100" s="2"/>
      <c r="DA100" s="2"/>
      <c r="DB100" s="16">
        <f t="shared" si="283"/>
        <v>33443.663175519388</v>
      </c>
      <c r="DC100" s="16">
        <f t="shared" si="284"/>
        <v>1987.0004985108317</v>
      </c>
      <c r="DD100" s="16" t="e">
        <f t="shared" si="285"/>
        <v>#N/A</v>
      </c>
      <c r="DE100" s="16">
        <f t="shared" si="295"/>
        <v>35430.66367403022</v>
      </c>
      <c r="DF100" s="16">
        <f t="shared" si="296"/>
        <v>33581.805024112567</v>
      </c>
      <c r="DG100" s="16">
        <f t="shared" si="297"/>
        <v>1770.0148373258417</v>
      </c>
      <c r="DH100" s="16" t="e">
        <f t="shared" si="298"/>
        <v>#N/A</v>
      </c>
      <c r="DI100" s="16">
        <f t="shared" si="299"/>
        <v>35351.819861438409</v>
      </c>
      <c r="DJ100" s="16">
        <f t="shared" si="300"/>
        <v>33550.991745329855</v>
      </c>
      <c r="DK100" s="16">
        <f t="shared" si="301"/>
        <v>1687.8556021500117</v>
      </c>
      <c r="DL100" s="16" t="e">
        <f t="shared" si="302"/>
        <v>#N/A</v>
      </c>
      <c r="DM100" s="16">
        <f t="shared" si="303"/>
        <v>35238.847347479867</v>
      </c>
      <c r="DN100" s="16">
        <f t="shared" si="255"/>
        <v>33956.253744906222</v>
      </c>
      <c r="DO100" s="16">
        <f t="shared" si="286"/>
        <v>1395.5661165321872</v>
      </c>
      <c r="DP100" s="16" t="e">
        <f t="shared" si="256"/>
        <v>#N/A</v>
      </c>
      <c r="DQ100" s="16">
        <f t="shared" si="257"/>
        <v>35351.819861438409</v>
      </c>
      <c r="DR100" s="101"/>
      <c r="DS100" s="16">
        <f t="shared" si="304"/>
        <v>33742.722140741251</v>
      </c>
      <c r="DT100" s="16">
        <f t="shared" si="305"/>
        <v>33956.253744906222</v>
      </c>
      <c r="DV100" s="16">
        <f t="shared" si="287"/>
        <v>1944737</v>
      </c>
      <c r="DW100" s="16">
        <f t="shared" si="306"/>
        <v>1944737</v>
      </c>
      <c r="DX100" s="16">
        <f t="shared" si="307"/>
        <v>1941980.953096634</v>
      </c>
      <c r="DY100" s="16">
        <f t="shared" si="308"/>
        <v>1941893.3657514085</v>
      </c>
      <c r="DZ100" s="16">
        <f t="shared" si="309"/>
        <v>1942796.8601535603</v>
      </c>
      <c r="EA100" s="16">
        <f t="shared" si="288"/>
        <v>2843.6342485914938</v>
      </c>
    </row>
    <row r="101" spans="1:131" x14ac:dyDescent="0.2">
      <c r="A101" s="2">
        <v>39630</v>
      </c>
      <c r="B101" s="5">
        <f>Inputs!B101</f>
        <v>40186</v>
      </c>
      <c r="C101" s="5"/>
      <c r="D101" s="19">
        <f t="shared" si="258"/>
        <v>40186</v>
      </c>
      <c r="E101" s="20">
        <f>Inputs!E101</f>
        <v>0.98765129831499365</v>
      </c>
      <c r="F101" s="19">
        <f t="shared" si="259"/>
        <v>40688.449525212287</v>
      </c>
      <c r="G101" s="24">
        <f t="shared" ref="G101:H101" si="381">G89</f>
        <v>1.1599999999999999</v>
      </c>
      <c r="H101" s="24">
        <f t="shared" si="381"/>
        <v>1.1571272105409649</v>
      </c>
      <c r="I101" s="29">
        <f t="shared" si="237"/>
        <v>1.1571272105409649</v>
      </c>
      <c r="J101" s="19">
        <f t="shared" si="261"/>
        <v>35163.333084346152</v>
      </c>
      <c r="K101" s="19">
        <f t="shared" si="262"/>
        <v>35152.908619877744</v>
      </c>
      <c r="L101" s="40">
        <f>SalesTrend!$J$17</f>
        <v>-0.09</v>
      </c>
      <c r="M101" s="40">
        <f>SalesTrend!$J$37</f>
        <v>0</v>
      </c>
      <c r="N101" s="16">
        <f t="shared" si="263"/>
        <v>34974.555992373767</v>
      </c>
      <c r="O101" s="16">
        <f t="shared" si="238"/>
        <v>39970.258329555814</v>
      </c>
      <c r="R101" s="16">
        <f t="shared" si="239"/>
        <v>34974.555992373767</v>
      </c>
      <c r="S101" s="16">
        <f t="shared" si="240"/>
        <v>40186</v>
      </c>
      <c r="T101" s="16">
        <f t="shared" si="264"/>
        <v>-215.74167044418573</v>
      </c>
      <c r="AA101" s="56"/>
      <c r="AB101" s="51"/>
      <c r="AC101" s="51"/>
      <c r="AD101" s="51">
        <v>1</v>
      </c>
      <c r="AE101" s="52"/>
      <c r="AF101" s="51">
        <f t="shared" si="265"/>
        <v>0</v>
      </c>
      <c r="AG101" s="51"/>
      <c r="AH101" s="56">
        <f t="shared" si="241"/>
        <v>0</v>
      </c>
      <c r="AI101" s="56">
        <f t="shared" si="266"/>
        <v>0</v>
      </c>
      <c r="AJ101" s="56">
        <f t="shared" si="267"/>
        <v>0</v>
      </c>
      <c r="AK101" s="56">
        <f t="shared" si="268"/>
        <v>0</v>
      </c>
      <c r="AL101" s="56">
        <f t="shared" si="269"/>
        <v>0</v>
      </c>
      <c r="AM101" s="56">
        <f t="shared" si="242"/>
        <v>0</v>
      </c>
      <c r="AN101" s="51"/>
      <c r="AO101" s="51">
        <f t="shared" si="270"/>
        <v>0</v>
      </c>
      <c r="BB101" s="5">
        <f>Inputs!C101</f>
        <v>1954138</v>
      </c>
      <c r="BC101" s="19">
        <f t="shared" si="290"/>
        <v>30785</v>
      </c>
      <c r="BD101" s="82">
        <f t="shared" si="271"/>
        <v>0.16900496053485756</v>
      </c>
      <c r="BE101" s="23">
        <f>Inputs!F101</f>
        <v>0.98765129831499365</v>
      </c>
      <c r="BF101" s="19">
        <f t="shared" si="291"/>
        <v>31169.907894133783</v>
      </c>
      <c r="BG101" s="19">
        <f t="shared" si="292"/>
        <v>40688.449525212287</v>
      </c>
      <c r="BH101" s="82">
        <f t="shared" si="272"/>
        <v>0.17088236772665727</v>
      </c>
      <c r="BI101" s="29">
        <f t="shared" si="338"/>
        <v>1</v>
      </c>
      <c r="BJ101" s="29">
        <f t="shared" ref="BJ101" si="382">BJ89</f>
        <v>0.9145269668889856</v>
      </c>
      <c r="BK101" s="29">
        <f t="shared" si="338"/>
        <v>0.91416409485908934</v>
      </c>
      <c r="BL101" s="29">
        <f t="shared" si="274"/>
        <v>0.91416409485908934</v>
      </c>
      <c r="BM101" s="39">
        <f t="shared" si="244"/>
        <v>0.18692745502436009</v>
      </c>
      <c r="BN101" s="39">
        <f t="shared" si="275"/>
        <v>0.18754416374020844</v>
      </c>
      <c r="BO101" s="40">
        <f>AttrRateTrend!$J$17</f>
        <v>3.3000000000000002E-2</v>
      </c>
      <c r="BP101" s="40">
        <f>AttrRateTrend!$J$37</f>
        <v>0</v>
      </c>
      <c r="BQ101" s="39">
        <f t="shared" si="276"/>
        <v>0.18748030138177979</v>
      </c>
      <c r="BR101" s="39">
        <f t="shared" si="245"/>
        <v>0.16927134369567773</v>
      </c>
      <c r="BS101" s="39"/>
      <c r="BT101" s="39"/>
      <c r="BU101" s="39">
        <f t="shared" si="246"/>
        <v>0.18748030138177979</v>
      </c>
      <c r="BV101" s="39">
        <f t="shared" si="247"/>
        <v>0.16900496053485756</v>
      </c>
      <c r="BW101" s="39">
        <f t="shared" si="248"/>
        <v>2.6638316082017166E-4</v>
      </c>
      <c r="BX101" s="39">
        <f t="shared" si="340"/>
        <v>0.18643351641881489</v>
      </c>
      <c r="CB101" s="19">
        <f t="shared" si="277"/>
        <v>30785</v>
      </c>
      <c r="CC101" s="23">
        <f>Inputs!F101</f>
        <v>0.98765129831499365</v>
      </c>
      <c r="CD101" s="19">
        <f t="shared" si="249"/>
        <v>31169.907894133783</v>
      </c>
      <c r="CE101" s="29">
        <f t="shared" ref="CE101" si="383">CE89</f>
        <v>0.9145269668889856</v>
      </c>
      <c r="CF101" s="29">
        <f t="shared" si="341"/>
        <v>0.92918259040413531</v>
      </c>
      <c r="CG101" s="29">
        <f t="shared" si="341"/>
        <v>0.92674365295329264</v>
      </c>
      <c r="CH101" s="29">
        <f t="shared" si="279"/>
        <v>0.92918259040413531</v>
      </c>
      <c r="CI101" s="19">
        <f t="shared" si="280"/>
        <v>33545.514321977185</v>
      </c>
      <c r="CJ101" s="19">
        <f t="shared" si="251"/>
        <v>33686.196780693339</v>
      </c>
      <c r="CK101" s="40">
        <f>AttrTrend!$J$17</f>
        <v>4.4999999999999998E-2</v>
      </c>
      <c r="CL101" s="40">
        <f>AttrTrend!$J$37</f>
        <v>0</v>
      </c>
      <c r="CM101" s="19">
        <f t="shared" si="281"/>
        <v>33676.807964374842</v>
      </c>
      <c r="CN101" s="19">
        <f t="shared" si="252"/>
        <v>30905.489277416258</v>
      </c>
      <c r="CO101" s="39"/>
      <c r="CP101" s="39"/>
      <c r="CQ101" s="19">
        <f t="shared" si="253"/>
        <v>33676.807964374842</v>
      </c>
      <c r="CR101" s="19">
        <f t="shared" si="282"/>
        <v>30785</v>
      </c>
      <c r="CS101" s="19">
        <f t="shared" si="254"/>
        <v>120.48927741625812</v>
      </c>
      <c r="CT101" s="2"/>
      <c r="CU101" s="2"/>
      <c r="CV101" s="2"/>
      <c r="CW101" s="2"/>
      <c r="CX101" s="2"/>
      <c r="CY101" s="2"/>
      <c r="CZ101" s="2"/>
      <c r="DA101" s="2"/>
      <c r="DB101" s="16">
        <f t="shared" si="283"/>
        <v>33545.514321977185</v>
      </c>
      <c r="DC101" s="16">
        <f t="shared" si="284"/>
        <v>1617.8187623689664</v>
      </c>
      <c r="DD101" s="16" t="e">
        <f t="shared" si="285"/>
        <v>#N/A</v>
      </c>
      <c r="DE101" s="16">
        <f t="shared" si="295"/>
        <v>35163.333084346152</v>
      </c>
      <c r="DF101" s="16">
        <f t="shared" si="296"/>
        <v>33686.196780693339</v>
      </c>
      <c r="DG101" s="16">
        <f t="shared" si="297"/>
        <v>1466.7118391844051</v>
      </c>
      <c r="DH101" s="16" t="e">
        <f t="shared" si="298"/>
        <v>#N/A</v>
      </c>
      <c r="DI101" s="16">
        <f t="shared" si="299"/>
        <v>35152.908619877744</v>
      </c>
      <c r="DJ101" s="16">
        <f t="shared" si="300"/>
        <v>33676.807964374842</v>
      </c>
      <c r="DK101" s="16">
        <f t="shared" si="301"/>
        <v>1297.748027998925</v>
      </c>
      <c r="DL101" s="16" t="e">
        <f t="shared" si="302"/>
        <v>#N/A</v>
      </c>
      <c r="DM101" s="16">
        <f t="shared" si="303"/>
        <v>34974.555992373767</v>
      </c>
      <c r="DN101" s="16">
        <f t="shared" si="255"/>
        <v>34208.572671805443</v>
      </c>
      <c r="DO101" s="16">
        <f t="shared" si="286"/>
        <v>944.33594807230111</v>
      </c>
      <c r="DP101" s="16" t="e">
        <f t="shared" si="256"/>
        <v>#N/A</v>
      </c>
      <c r="DQ101" s="16">
        <f t="shared" si="257"/>
        <v>35152.908619877744</v>
      </c>
      <c r="DR101" s="101"/>
      <c r="DS101" s="16">
        <f t="shared" si="304"/>
        <v>34049.661528946883</v>
      </c>
      <c r="DT101" s="16">
        <f t="shared" si="305"/>
        <v>34208.572671805443</v>
      </c>
      <c r="DV101" s="16">
        <f t="shared" si="287"/>
        <v>1954138</v>
      </c>
      <c r="DW101" s="16">
        <f t="shared" si="306"/>
        <v>1954138</v>
      </c>
      <c r="DX101" s="16">
        <f t="shared" si="307"/>
        <v>1943598.771859003</v>
      </c>
      <c r="DY101" s="16">
        <f t="shared" si="308"/>
        <v>1943360.0775905929</v>
      </c>
      <c r="DZ101" s="16">
        <f t="shared" si="309"/>
        <v>1944094.6081815592</v>
      </c>
      <c r="EA101" s="16">
        <f t="shared" si="288"/>
        <v>10777.922409407096</v>
      </c>
    </row>
    <row r="102" spans="1:131" x14ac:dyDescent="0.2">
      <c r="A102" s="2">
        <v>39661</v>
      </c>
      <c r="B102" s="5">
        <f>Inputs!B102</f>
        <v>40827</v>
      </c>
      <c r="C102" s="5"/>
      <c r="D102" s="19">
        <f t="shared" si="258"/>
        <v>40827</v>
      </c>
      <c r="E102" s="20">
        <f>Inputs!E102</f>
        <v>1.030159641258382</v>
      </c>
      <c r="F102" s="19">
        <f t="shared" si="259"/>
        <v>39631.721497192564</v>
      </c>
      <c r="G102" s="24">
        <f t="shared" ref="G102:H102" si="384">G90</f>
        <v>1.1399999999999999</v>
      </c>
      <c r="H102" s="24">
        <f t="shared" si="384"/>
        <v>1.1367282212946797</v>
      </c>
      <c r="I102" s="29">
        <f t="shared" si="237"/>
        <v>1.1367282212946797</v>
      </c>
      <c r="J102" s="19">
        <f t="shared" si="261"/>
        <v>34864.72910125686</v>
      </c>
      <c r="K102" s="19">
        <f t="shared" si="262"/>
        <v>34835.665139627563</v>
      </c>
      <c r="L102" s="40">
        <f>SalesTrend!$J$18</f>
        <v>-0.09</v>
      </c>
      <c r="M102" s="40">
        <f>SalesTrend!$J$38</f>
        <v>0</v>
      </c>
      <c r="N102" s="16">
        <f t="shared" si="263"/>
        <v>34712.246822430963</v>
      </c>
      <c r="O102" s="16">
        <f t="shared" si="238"/>
        <v>40648.441492359088</v>
      </c>
      <c r="R102" s="16">
        <f t="shared" si="239"/>
        <v>34712.246822430963</v>
      </c>
      <c r="S102" s="16">
        <f t="shared" si="240"/>
        <v>40827</v>
      </c>
      <c r="T102" s="16">
        <f t="shared" si="264"/>
        <v>-178.55850764091156</v>
      </c>
      <c r="AA102" s="56"/>
      <c r="AB102" s="51"/>
      <c r="AC102" s="51"/>
      <c r="AD102" s="51">
        <v>1</v>
      </c>
      <c r="AE102" s="52"/>
      <c r="AF102" s="51">
        <f t="shared" si="265"/>
        <v>0</v>
      </c>
      <c r="AG102" s="51"/>
      <c r="AH102" s="56">
        <f t="shared" si="241"/>
        <v>0</v>
      </c>
      <c r="AI102" s="56">
        <f t="shared" si="266"/>
        <v>0</v>
      </c>
      <c r="AJ102" s="56">
        <f t="shared" si="267"/>
        <v>0</v>
      </c>
      <c r="AK102" s="56">
        <f t="shared" si="268"/>
        <v>0</v>
      </c>
      <c r="AL102" s="56">
        <f t="shared" si="269"/>
        <v>0</v>
      </c>
      <c r="AM102" s="56">
        <f t="shared" si="242"/>
        <v>0</v>
      </c>
      <c r="AN102" s="51"/>
      <c r="AO102" s="51">
        <f t="shared" si="270"/>
        <v>0</v>
      </c>
      <c r="BB102" s="5">
        <f>Inputs!C102</f>
        <v>1961752</v>
      </c>
      <c r="BC102" s="19">
        <f t="shared" si="290"/>
        <v>33213</v>
      </c>
      <c r="BD102" s="82">
        <f t="shared" si="271"/>
        <v>0.18123596016552226</v>
      </c>
      <c r="BE102" s="23">
        <f>Inputs!F102</f>
        <v>1.030159641258382</v>
      </c>
      <c r="BF102" s="19">
        <f t="shared" si="291"/>
        <v>32240.634043310962</v>
      </c>
      <c r="BG102" s="19">
        <f t="shared" si="292"/>
        <v>39631.721497192564</v>
      </c>
      <c r="BH102" s="82">
        <f t="shared" si="272"/>
        <v>0.17650559254335213</v>
      </c>
      <c r="BI102" s="29">
        <f t="shared" si="338"/>
        <v>1</v>
      </c>
      <c r="BJ102" s="29">
        <f t="shared" ref="BJ102" si="385">BJ90</f>
        <v>0.92843078718831584</v>
      </c>
      <c r="BK102" s="29">
        <f t="shared" si="338"/>
        <v>0.92859673990623681</v>
      </c>
      <c r="BL102" s="29">
        <f t="shared" si="274"/>
        <v>0.92859673990623681</v>
      </c>
      <c r="BM102" s="39">
        <f t="shared" si="244"/>
        <v>0.19007776460767506</v>
      </c>
      <c r="BN102" s="39">
        <f t="shared" si="275"/>
        <v>0.18833801620199495</v>
      </c>
      <c r="BO102" s="40">
        <f>AttrRateTrend!$J$18</f>
        <v>3.3000000000000002E-2</v>
      </c>
      <c r="BP102" s="40">
        <f>AttrRateTrend!$J$38</f>
        <v>0</v>
      </c>
      <c r="BQ102" s="39">
        <f t="shared" si="276"/>
        <v>0.1879958722105797</v>
      </c>
      <c r="BR102" s="39">
        <f t="shared" si="245"/>
        <v>0.17983739362237036</v>
      </c>
      <c r="BS102" s="39"/>
      <c r="BT102" s="39"/>
      <c r="BU102" s="39">
        <f t="shared" si="246"/>
        <v>0.1879958722105797</v>
      </c>
      <c r="BV102" s="39">
        <f t="shared" si="247"/>
        <v>0.18123596016552226</v>
      </c>
      <c r="BW102" s="39">
        <f t="shared" si="248"/>
        <v>-1.3985665431519023E-3</v>
      </c>
      <c r="BX102" s="39">
        <f t="shared" si="340"/>
        <v>0.18615793795355587</v>
      </c>
      <c r="CB102" s="19">
        <f t="shared" si="277"/>
        <v>33213</v>
      </c>
      <c r="CC102" s="23">
        <f>Inputs!F102</f>
        <v>1.030159641258382</v>
      </c>
      <c r="CD102" s="19">
        <f t="shared" si="249"/>
        <v>32240.634043310962</v>
      </c>
      <c r="CE102" s="29">
        <f t="shared" ref="CE102" si="386">CE90</f>
        <v>0.92843078718831584</v>
      </c>
      <c r="CF102" s="29">
        <f t="shared" si="341"/>
        <v>0.94632197479848124</v>
      </c>
      <c r="CG102" s="29">
        <f t="shared" si="341"/>
        <v>0.94560278244728402</v>
      </c>
      <c r="CH102" s="29">
        <f t="shared" si="279"/>
        <v>0.94632197479848124</v>
      </c>
      <c r="CI102" s="19">
        <f t="shared" si="280"/>
        <v>34069.412844583458</v>
      </c>
      <c r="CJ102" s="19">
        <f t="shared" si="251"/>
        <v>33776.857446298302</v>
      </c>
      <c r="CK102" s="40">
        <f>AttrTrend!$J$18</f>
        <v>4.4999999999999998E-2</v>
      </c>
      <c r="CL102" s="40">
        <f>AttrTrend!$J$38</f>
        <v>0</v>
      </c>
      <c r="CM102" s="19">
        <f t="shared" si="281"/>
        <v>33803.095994241245</v>
      </c>
      <c r="CN102" s="19">
        <f t="shared" si="252"/>
        <v>32953.377634602461</v>
      </c>
      <c r="CO102" s="39"/>
      <c r="CP102" s="39"/>
      <c r="CQ102" s="19">
        <f t="shared" si="253"/>
        <v>33803.095994241245</v>
      </c>
      <c r="CR102" s="19">
        <f t="shared" si="282"/>
        <v>33213</v>
      </c>
      <c r="CS102" s="19">
        <f t="shared" si="254"/>
        <v>-259.6223653975394</v>
      </c>
      <c r="CT102" s="2"/>
      <c r="CU102" s="2"/>
      <c r="CV102" s="2"/>
      <c r="CW102" s="2"/>
      <c r="CX102" s="2"/>
      <c r="CY102" s="2"/>
      <c r="CZ102" s="2"/>
      <c r="DA102" s="2"/>
      <c r="DB102" s="16">
        <f t="shared" si="283"/>
        <v>34069.412844583458</v>
      </c>
      <c r="DC102" s="16">
        <f t="shared" si="284"/>
        <v>795.31625667340268</v>
      </c>
      <c r="DD102" s="16" t="e">
        <f t="shared" si="285"/>
        <v>#N/A</v>
      </c>
      <c r="DE102" s="16">
        <f t="shared" si="295"/>
        <v>34864.72910125686</v>
      </c>
      <c r="DF102" s="16">
        <f t="shared" si="296"/>
        <v>33776.857446298302</v>
      </c>
      <c r="DG102" s="16">
        <f t="shared" si="297"/>
        <v>1058.8076933292614</v>
      </c>
      <c r="DH102" s="16" t="e">
        <f t="shared" si="298"/>
        <v>#N/A</v>
      </c>
      <c r="DI102" s="16">
        <f t="shared" si="299"/>
        <v>34835.665139627563</v>
      </c>
      <c r="DJ102" s="16">
        <f t="shared" si="300"/>
        <v>33803.095994241245</v>
      </c>
      <c r="DK102" s="16">
        <f t="shared" si="301"/>
        <v>909.1508281897186</v>
      </c>
      <c r="DL102" s="16" t="e">
        <f t="shared" si="302"/>
        <v>#N/A</v>
      </c>
      <c r="DM102" s="16">
        <f t="shared" si="303"/>
        <v>34712.246822430963</v>
      </c>
      <c r="DN102" s="16">
        <f t="shared" si="255"/>
        <v>34263.984973456107</v>
      </c>
      <c r="DO102" s="16">
        <f t="shared" si="286"/>
        <v>571.68016617145622</v>
      </c>
      <c r="DP102" s="16" t="e">
        <f t="shared" si="256"/>
        <v>#N/A</v>
      </c>
      <c r="DQ102" s="16">
        <f t="shared" si="257"/>
        <v>34835.665139627563</v>
      </c>
      <c r="DR102" s="101"/>
      <c r="DS102" s="16">
        <f t="shared" si="304"/>
        <v>34833.334345728181</v>
      </c>
      <c r="DT102" s="16">
        <f t="shared" si="305"/>
        <v>34263.984973456107</v>
      </c>
      <c r="DV102" s="16">
        <f t="shared" si="287"/>
        <v>1961752</v>
      </c>
      <c r="DW102" s="16">
        <f t="shared" si="306"/>
        <v>1961752</v>
      </c>
      <c r="DX102" s="16">
        <f t="shared" si="307"/>
        <v>1944394.0881156765</v>
      </c>
      <c r="DY102" s="16">
        <f t="shared" si="308"/>
        <v>1944418.8852839223</v>
      </c>
      <c r="DZ102" s="16">
        <f t="shared" si="309"/>
        <v>1945003.7590097489</v>
      </c>
      <c r="EA102" s="16">
        <f t="shared" si="288"/>
        <v>17333.114716077689</v>
      </c>
    </row>
    <row r="103" spans="1:131" x14ac:dyDescent="0.2">
      <c r="A103" s="2">
        <v>39692</v>
      </c>
      <c r="B103" s="5">
        <f>Inputs!B103</f>
        <v>33758</v>
      </c>
      <c r="C103" s="5"/>
      <c r="D103" s="19">
        <f t="shared" si="258"/>
        <v>33758</v>
      </c>
      <c r="E103" s="20">
        <f>Inputs!E103</f>
        <v>0.98167464955498573</v>
      </c>
      <c r="F103" s="19">
        <f t="shared" si="259"/>
        <v>34388.17536472316</v>
      </c>
      <c r="G103" s="24">
        <f t="shared" ref="G103:H103" si="387">G91</f>
        <v>1</v>
      </c>
      <c r="H103" s="24">
        <f t="shared" si="387"/>
        <v>0.9973677297977156</v>
      </c>
      <c r="I103" s="29">
        <f t="shared" si="237"/>
        <v>0.9973677297977156</v>
      </c>
      <c r="J103" s="19">
        <f t="shared" si="261"/>
        <v>34478.933233279677</v>
      </c>
      <c r="K103" s="19">
        <f t="shared" si="262"/>
        <v>34540.249602928197</v>
      </c>
      <c r="L103" s="40">
        <f>SalesTrend!$J$19</f>
        <v>-0.09</v>
      </c>
      <c r="M103" s="40">
        <f>SalesTrend!$J$39</f>
        <v>0</v>
      </c>
      <c r="N103" s="16">
        <f t="shared" si="263"/>
        <v>34451.904971262731</v>
      </c>
      <c r="O103" s="16">
        <f t="shared" si="238"/>
        <v>33731.536882275483</v>
      </c>
      <c r="R103" s="16">
        <f t="shared" si="239"/>
        <v>34451.904971262731</v>
      </c>
      <c r="S103" s="16">
        <f t="shared" si="240"/>
        <v>33758</v>
      </c>
      <c r="T103" s="16">
        <f t="shared" si="264"/>
        <v>-26.46311772451736</v>
      </c>
      <c r="AA103" s="56"/>
      <c r="AB103" s="51"/>
      <c r="AC103" s="51"/>
      <c r="AD103" s="35">
        <v>1</v>
      </c>
      <c r="AE103" s="52" t="s">
        <v>80</v>
      </c>
      <c r="AF103" s="51">
        <f t="shared" si="265"/>
        <v>0</v>
      </c>
      <c r="AG103" s="51"/>
      <c r="AH103" s="56">
        <f t="shared" si="241"/>
        <v>0</v>
      </c>
      <c r="AI103" s="56">
        <f t="shared" si="266"/>
        <v>0</v>
      </c>
      <c r="AJ103" s="56">
        <f t="shared" si="267"/>
        <v>0</v>
      </c>
      <c r="AK103" s="56">
        <f t="shared" si="268"/>
        <v>0</v>
      </c>
      <c r="AL103" s="56">
        <f t="shared" si="269"/>
        <v>0</v>
      </c>
      <c r="AM103" s="56">
        <f t="shared" si="242"/>
        <v>0</v>
      </c>
      <c r="AN103" s="51"/>
      <c r="AO103" s="51">
        <f t="shared" si="270"/>
        <v>0</v>
      </c>
      <c r="BB103" s="5">
        <f>Inputs!C103</f>
        <v>1963850</v>
      </c>
      <c r="BC103" s="19">
        <f t="shared" si="290"/>
        <v>31660</v>
      </c>
      <c r="BD103" s="82">
        <f t="shared" si="271"/>
        <v>0.1755394353832648</v>
      </c>
      <c r="BE103" s="23">
        <f>Inputs!F103</f>
        <v>0.98167464955498573</v>
      </c>
      <c r="BF103" s="19">
        <f t="shared" si="291"/>
        <v>32251.01108025165</v>
      </c>
      <c r="BG103" s="19">
        <f t="shared" si="292"/>
        <v>34388.17536472316</v>
      </c>
      <c r="BH103" s="82">
        <f t="shared" si="272"/>
        <v>0.17850445792715708</v>
      </c>
      <c r="BI103" s="29">
        <f t="shared" si="338"/>
        <v>1</v>
      </c>
      <c r="BJ103" s="29">
        <f t="shared" ref="BJ103" si="388">BJ91</f>
        <v>0.94971354705726874</v>
      </c>
      <c r="BK103" s="29">
        <f t="shared" si="338"/>
        <v>0.94944720894937618</v>
      </c>
      <c r="BL103" s="29">
        <f t="shared" si="274"/>
        <v>0.94944720894937618</v>
      </c>
      <c r="BM103" s="39">
        <f t="shared" si="244"/>
        <v>0.18800882897394963</v>
      </c>
      <c r="BN103" s="39">
        <f t="shared" si="275"/>
        <v>0.18987707925059438</v>
      </c>
      <c r="BO103" s="40">
        <f>AttrRateTrend!$J$19</f>
        <v>3.3000000000000002E-2</v>
      </c>
      <c r="BP103" s="40">
        <f>AttrRateTrend!$J$39</f>
        <v>0</v>
      </c>
      <c r="BQ103" s="39">
        <f t="shared" si="276"/>
        <v>0.1885128608591588</v>
      </c>
      <c r="BR103" s="39">
        <f t="shared" si="245"/>
        <v>0.17570308321928085</v>
      </c>
      <c r="BS103" s="39"/>
      <c r="BT103" s="39"/>
      <c r="BU103" s="39">
        <f t="shared" si="246"/>
        <v>0.1885128608591588</v>
      </c>
      <c r="BV103" s="39">
        <f t="shared" si="247"/>
        <v>0.1755394353832648</v>
      </c>
      <c r="BW103" s="39">
        <f t="shared" si="248"/>
        <v>1.6364783601605093E-4</v>
      </c>
      <c r="BX103" s="39">
        <f t="shared" si="340"/>
        <v>0.18631735269423305</v>
      </c>
      <c r="CB103" s="19">
        <f t="shared" si="277"/>
        <v>31660</v>
      </c>
      <c r="CC103" s="23">
        <f>Inputs!F103</f>
        <v>0.98167464955498573</v>
      </c>
      <c r="CD103" s="19">
        <f t="shared" si="249"/>
        <v>32251.01108025165</v>
      </c>
      <c r="CE103" s="29">
        <f t="shared" ref="CE103:CG118" si="389">CE91</f>
        <v>0.94971354705726874</v>
      </c>
      <c r="CF103" s="29">
        <f t="shared" si="389"/>
        <v>0.95655921502921648</v>
      </c>
      <c r="CG103" s="29">
        <f t="shared" si="389"/>
        <v>0.95638120796616566</v>
      </c>
      <c r="CH103" s="29">
        <f t="shared" si="279"/>
        <v>0.95655921502921648</v>
      </c>
      <c r="CI103" s="19">
        <f t="shared" si="280"/>
        <v>33715.645172334262</v>
      </c>
      <c r="CJ103" s="19">
        <f t="shared" si="251"/>
        <v>34043.055573999089</v>
      </c>
      <c r="CK103" s="40">
        <f>AttrTrend!$J$19</f>
        <v>4.4999999999999998E-2</v>
      </c>
      <c r="CL103" s="40">
        <f>AttrTrend!$J$39</f>
        <v>0</v>
      </c>
      <c r="CM103" s="19">
        <f t="shared" si="281"/>
        <v>33929.857604219644</v>
      </c>
      <c r="CN103" s="19">
        <f t="shared" si="252"/>
        <v>31861.151885388103</v>
      </c>
      <c r="CO103" s="39"/>
      <c r="CP103" s="39"/>
      <c r="CQ103" s="19">
        <f t="shared" si="253"/>
        <v>33929.857604219644</v>
      </c>
      <c r="CR103" s="19">
        <f t="shared" si="282"/>
        <v>31660</v>
      </c>
      <c r="CS103" s="19">
        <f t="shared" si="254"/>
        <v>201.15188538810253</v>
      </c>
      <c r="CT103" s="2"/>
      <c r="CU103" s="2"/>
      <c r="CV103" s="2"/>
      <c r="CW103" s="2"/>
      <c r="CX103" s="2"/>
      <c r="CY103" s="2"/>
      <c r="CZ103" s="2"/>
      <c r="DA103" s="2"/>
      <c r="DB103" s="16">
        <f t="shared" si="283"/>
        <v>33715.645172334262</v>
      </c>
      <c r="DC103" s="16">
        <f t="shared" si="284"/>
        <v>763.28806094541505</v>
      </c>
      <c r="DD103" s="16" t="e">
        <f t="shared" si="285"/>
        <v>#N/A</v>
      </c>
      <c r="DE103" s="16">
        <f t="shared" si="295"/>
        <v>34478.933233279677</v>
      </c>
      <c r="DF103" s="16">
        <f t="shared" si="296"/>
        <v>34043.055573999089</v>
      </c>
      <c r="DG103" s="16">
        <f t="shared" si="297"/>
        <v>497.19402892910875</v>
      </c>
      <c r="DH103" s="16" t="e">
        <f t="shared" si="298"/>
        <v>#N/A</v>
      </c>
      <c r="DI103" s="16">
        <f t="shared" si="299"/>
        <v>34540.249602928197</v>
      </c>
      <c r="DJ103" s="16">
        <f t="shared" si="300"/>
        <v>33929.857604219644</v>
      </c>
      <c r="DK103" s="16">
        <f t="shared" si="301"/>
        <v>522.04736704308743</v>
      </c>
      <c r="DL103" s="16" t="e">
        <f t="shared" si="302"/>
        <v>#N/A</v>
      </c>
      <c r="DM103" s="16">
        <f t="shared" si="303"/>
        <v>34451.904971262731</v>
      </c>
      <c r="DN103" s="16">
        <f t="shared" si="255"/>
        <v>34303.991463014456</v>
      </c>
      <c r="DO103" s="16">
        <f t="shared" si="286"/>
        <v>236.25813991374162</v>
      </c>
      <c r="DP103" s="16" t="e">
        <f t="shared" si="256"/>
        <v>#N/A</v>
      </c>
      <c r="DQ103" s="16">
        <f t="shared" si="257"/>
        <v>34540.249602928197</v>
      </c>
      <c r="DR103" s="101"/>
      <c r="DS103" s="16">
        <f t="shared" si="304"/>
        <v>33908.959045693264</v>
      </c>
      <c r="DT103" s="16">
        <f t="shared" si="305"/>
        <v>34303.991463014456</v>
      </c>
      <c r="DV103" s="16">
        <f t="shared" si="287"/>
        <v>1963850</v>
      </c>
      <c r="DW103" s="16">
        <f t="shared" si="306"/>
        <v>1963850</v>
      </c>
      <c r="DX103" s="16">
        <f t="shared" si="307"/>
        <v>1945157.376176622</v>
      </c>
      <c r="DY103" s="16">
        <f t="shared" si="308"/>
        <v>1944916.0793128514</v>
      </c>
      <c r="DZ103" s="16">
        <f t="shared" si="309"/>
        <v>1945525.806376792</v>
      </c>
      <c r="EA103" s="16">
        <f t="shared" si="288"/>
        <v>18933.92068714858</v>
      </c>
    </row>
    <row r="104" spans="1:131" x14ac:dyDescent="0.2">
      <c r="A104" s="2">
        <v>39722</v>
      </c>
      <c r="B104" s="5">
        <f>Inputs!B104</f>
        <v>29472</v>
      </c>
      <c r="C104" s="5"/>
      <c r="D104" s="19">
        <f t="shared" si="258"/>
        <v>29472</v>
      </c>
      <c r="E104" s="20">
        <f>Inputs!E104</f>
        <v>1.0514156504446528</v>
      </c>
      <c r="F104" s="19">
        <f t="shared" si="259"/>
        <v>28030.77925227386</v>
      </c>
      <c r="G104" s="24">
        <f t="shared" ref="G104:H104" si="390">G92</f>
        <v>0.82</v>
      </c>
      <c r="H104" s="24">
        <f t="shared" si="390"/>
        <v>0.81777018222750719</v>
      </c>
      <c r="I104" s="29">
        <f t="shared" si="237"/>
        <v>0.81777018222750719</v>
      </c>
      <c r="J104" s="19">
        <f t="shared" si="261"/>
        <v>34277.086474248063</v>
      </c>
      <c r="K104" s="19">
        <f t="shared" si="262"/>
        <v>34283.313502055003</v>
      </c>
      <c r="L104" s="40">
        <f>SalesTrend!$J$20</f>
        <v>-0.09</v>
      </c>
      <c r="M104" s="40">
        <f>SalesTrend!$J$40</f>
        <v>0</v>
      </c>
      <c r="N104" s="16">
        <f t="shared" si="263"/>
        <v>34193.515683978265</v>
      </c>
      <c r="O104" s="16">
        <f t="shared" si="238"/>
        <v>29400.144466634236</v>
      </c>
      <c r="R104" s="16">
        <f t="shared" si="239"/>
        <v>34193.515683978265</v>
      </c>
      <c r="S104" s="16">
        <f t="shared" si="240"/>
        <v>29472</v>
      </c>
      <c r="T104" s="16">
        <f t="shared" si="264"/>
        <v>-71.855533365764131</v>
      </c>
      <c r="AA104" s="56"/>
      <c r="AB104" s="51"/>
      <c r="AC104" s="51"/>
      <c r="AD104" s="51">
        <v>1</v>
      </c>
      <c r="AE104" s="52"/>
      <c r="AF104" s="51">
        <f t="shared" si="265"/>
        <v>0</v>
      </c>
      <c r="AG104" s="51"/>
      <c r="AH104" s="56">
        <f t="shared" si="241"/>
        <v>0</v>
      </c>
      <c r="AI104" s="56">
        <f t="shared" si="266"/>
        <v>0</v>
      </c>
      <c r="AJ104" s="56">
        <f t="shared" si="267"/>
        <v>0</v>
      </c>
      <c r="AK104" s="56">
        <f t="shared" si="268"/>
        <v>0</v>
      </c>
      <c r="AL104" s="56">
        <f t="shared" si="269"/>
        <v>0</v>
      </c>
      <c r="AM104" s="56">
        <f t="shared" si="242"/>
        <v>0</v>
      </c>
      <c r="AN104" s="51"/>
      <c r="AO104" s="51">
        <f t="shared" si="270"/>
        <v>0</v>
      </c>
      <c r="BB104" s="5">
        <f>Inputs!C104</f>
        <v>1957949</v>
      </c>
      <c r="BC104" s="19">
        <f t="shared" si="290"/>
        <v>35373</v>
      </c>
      <c r="BD104" s="82">
        <f t="shared" si="271"/>
        <v>0.19829007764815137</v>
      </c>
      <c r="BE104" s="23">
        <f>Inputs!F104</f>
        <v>1.0514156504446528</v>
      </c>
      <c r="BF104" s="19">
        <f t="shared" si="291"/>
        <v>33643.212353782685</v>
      </c>
      <c r="BG104" s="19">
        <f t="shared" si="292"/>
        <v>28030.77925227386</v>
      </c>
      <c r="BH104" s="82">
        <f t="shared" si="272"/>
        <v>0.18935834059459167</v>
      </c>
      <c r="BI104" s="29">
        <f t="shared" si="338"/>
        <v>1</v>
      </c>
      <c r="BJ104" s="29">
        <f t="shared" ref="BJ104" si="391">BJ92</f>
        <v>0.98882875967055073</v>
      </c>
      <c r="BK104" s="29">
        <f t="shared" si="338"/>
        <v>0.98858593209411483</v>
      </c>
      <c r="BL104" s="29">
        <f t="shared" si="274"/>
        <v>0.98858593209411483</v>
      </c>
      <c r="BM104" s="39">
        <f t="shared" si="244"/>
        <v>0.19154464417015846</v>
      </c>
      <c r="BN104" s="39">
        <f t="shared" si="275"/>
        <v>0.19030692143126346</v>
      </c>
      <c r="BO104" s="40">
        <f>AttrRateTrend!$J$20</f>
        <v>3.3000000000000002E-2</v>
      </c>
      <c r="BP104" s="40">
        <f>AttrRateTrend!$J$40</f>
        <v>8.0000000000000002E-3</v>
      </c>
      <c r="BQ104" s="39">
        <f t="shared" si="276"/>
        <v>0.19054352139633368</v>
      </c>
      <c r="BR104" s="39">
        <f t="shared" si="245"/>
        <v>0.1980537410949279</v>
      </c>
      <c r="BS104" s="39"/>
      <c r="BT104" s="39"/>
      <c r="BU104" s="39">
        <f t="shared" si="246"/>
        <v>0.19054352139633368</v>
      </c>
      <c r="BV104" s="39">
        <f t="shared" si="247"/>
        <v>0.19829007764815137</v>
      </c>
      <c r="BW104" s="39">
        <f t="shared" si="248"/>
        <v>-2.3633655322347069E-4</v>
      </c>
      <c r="BX104" s="39">
        <f t="shared" si="340"/>
        <v>0.187375625560561</v>
      </c>
      <c r="CB104" s="19">
        <f t="shared" si="277"/>
        <v>35373</v>
      </c>
      <c r="CC104" s="23">
        <f>Inputs!F104</f>
        <v>1.0514156504446528</v>
      </c>
      <c r="CD104" s="19">
        <f t="shared" si="249"/>
        <v>33643.212353782685</v>
      </c>
      <c r="CE104" s="29">
        <f t="shared" ref="CE104" si="392">CE92</f>
        <v>0.98882875967055073</v>
      </c>
      <c r="CF104" s="29">
        <f t="shared" si="389"/>
        <v>0.97959194814704309</v>
      </c>
      <c r="CG104" s="29">
        <f t="shared" si="389"/>
        <v>0.97922550463391755</v>
      </c>
      <c r="CH104" s="29">
        <f t="shared" si="279"/>
        <v>0.97959194814704309</v>
      </c>
      <c r="CI104" s="19">
        <f t="shared" si="280"/>
        <v>34344.10870507954</v>
      </c>
      <c r="CJ104" s="19">
        <f t="shared" si="251"/>
        <v>34103.781055344756</v>
      </c>
      <c r="CK104" s="40">
        <f>AttrTrend!$J$20</f>
        <v>4.4999999999999998E-2</v>
      </c>
      <c r="CL104" s="40">
        <f>AttrTrend!$J$40</f>
        <v>0</v>
      </c>
      <c r="CM104" s="19">
        <f t="shared" si="281"/>
        <v>34057.094570235466</v>
      </c>
      <c r="CN104" s="19">
        <f t="shared" si="252"/>
        <v>35077.387408069852</v>
      </c>
      <c r="CO104" s="39"/>
      <c r="CP104" s="39"/>
      <c r="CQ104" s="19">
        <f t="shared" si="253"/>
        <v>34057.094570235466</v>
      </c>
      <c r="CR104" s="19">
        <f t="shared" si="282"/>
        <v>35373</v>
      </c>
      <c r="CS104" s="19">
        <f t="shared" si="254"/>
        <v>-295.61259193014848</v>
      </c>
      <c r="CT104" s="2"/>
      <c r="CU104" s="2"/>
      <c r="CV104" s="2"/>
      <c r="CW104" s="2"/>
      <c r="CX104" s="2"/>
      <c r="CY104" s="2"/>
      <c r="CZ104" s="2"/>
      <c r="DA104" s="2"/>
      <c r="DB104" s="16">
        <f t="shared" si="283"/>
        <v>34277.086474248063</v>
      </c>
      <c r="DC104" s="16" t="e">
        <f t="shared" si="284"/>
        <v>#N/A</v>
      </c>
      <c r="DD104" s="16">
        <f t="shared" si="285"/>
        <v>67.022230831476918</v>
      </c>
      <c r="DE104" s="16">
        <f t="shared" si="295"/>
        <v>34277.086474248063</v>
      </c>
      <c r="DF104" s="16">
        <f t="shared" si="296"/>
        <v>34103.781055344756</v>
      </c>
      <c r="DG104" s="16">
        <f t="shared" si="297"/>
        <v>179.53244671024731</v>
      </c>
      <c r="DH104" s="16" t="e">
        <f t="shared" si="298"/>
        <v>#N/A</v>
      </c>
      <c r="DI104" s="16">
        <f t="shared" si="299"/>
        <v>34283.313502055003</v>
      </c>
      <c r="DJ104" s="16">
        <f t="shared" si="300"/>
        <v>34057.094570235466</v>
      </c>
      <c r="DK104" s="16">
        <f t="shared" si="301"/>
        <v>136.42111374279921</v>
      </c>
      <c r="DL104" s="16" t="e">
        <f t="shared" si="302"/>
        <v>#N/A</v>
      </c>
      <c r="DM104" s="16">
        <f t="shared" si="303"/>
        <v>34193.515683978265</v>
      </c>
      <c r="DN104" s="16">
        <f t="shared" si="255"/>
        <v>34008.231257069863</v>
      </c>
      <c r="DO104" s="16">
        <f t="shared" si="286"/>
        <v>275.08224498514028</v>
      </c>
      <c r="DP104" s="16" t="e">
        <f t="shared" si="256"/>
        <v>#N/A</v>
      </c>
      <c r="DQ104" s="16">
        <f t="shared" si="257"/>
        <v>34283.313502055003</v>
      </c>
      <c r="DR104" s="101"/>
      <c r="DS104" s="16">
        <f t="shared" si="304"/>
        <v>34169.68099762193</v>
      </c>
      <c r="DT104" s="16">
        <f t="shared" si="305"/>
        <v>34008.231257069863</v>
      </c>
      <c r="DV104" s="16">
        <f t="shared" si="287"/>
        <v>1957949</v>
      </c>
      <c r="DW104" s="16">
        <f t="shared" si="306"/>
        <v>1957949</v>
      </c>
      <c r="DX104" s="16">
        <f t="shared" si="307"/>
        <v>1945090.3539457903</v>
      </c>
      <c r="DY104" s="16">
        <f t="shared" si="308"/>
        <v>1945095.6117595616</v>
      </c>
      <c r="DZ104" s="16">
        <f t="shared" si="309"/>
        <v>1945662.227490535</v>
      </c>
      <c r="EA104" s="16">
        <f t="shared" si="288"/>
        <v>12853.38824043842</v>
      </c>
    </row>
    <row r="105" spans="1:131" x14ac:dyDescent="0.2">
      <c r="A105" s="2">
        <v>39753</v>
      </c>
      <c r="B105" s="5">
        <f>Inputs!B105</f>
        <v>28449</v>
      </c>
      <c r="C105" s="5"/>
      <c r="D105" s="19">
        <f t="shared" si="258"/>
        <v>28449</v>
      </c>
      <c r="E105" s="20">
        <f>Inputs!E105</f>
        <v>0.95203073466559562</v>
      </c>
      <c r="F105" s="19">
        <f t="shared" si="259"/>
        <v>29882.43862735463</v>
      </c>
      <c r="G105" s="24">
        <f t="shared" ref="G105:H105" si="393">G93</f>
        <v>0.88</v>
      </c>
      <c r="H105" s="24">
        <f t="shared" si="393"/>
        <v>0.87647410234346035</v>
      </c>
      <c r="I105" s="29">
        <f t="shared" si="237"/>
        <v>0.87647410234346035</v>
      </c>
      <c r="J105" s="19">
        <f t="shared" si="261"/>
        <v>34093.920798637264</v>
      </c>
      <c r="K105" s="19">
        <f t="shared" si="262"/>
        <v>34003.697126073333</v>
      </c>
      <c r="L105" s="40">
        <f>SalesTrend!$J$21</f>
        <v>-0.11</v>
      </c>
      <c r="M105" s="40">
        <f>SalesTrend!$J$41</f>
        <v>0</v>
      </c>
      <c r="N105" s="16">
        <f t="shared" si="263"/>
        <v>33880.075123541799</v>
      </c>
      <c r="O105" s="16">
        <f t="shared" si="238"/>
        <v>28270.56069269</v>
      </c>
      <c r="R105" s="16">
        <f t="shared" si="239"/>
        <v>33880.075123541799</v>
      </c>
      <c r="S105" s="16">
        <f t="shared" si="240"/>
        <v>28449</v>
      </c>
      <c r="T105" s="16">
        <f t="shared" si="264"/>
        <v>-178.43930731</v>
      </c>
      <c r="AA105" s="56"/>
      <c r="AB105" s="51"/>
      <c r="AC105" s="51"/>
      <c r="AD105" s="51">
        <v>1</v>
      </c>
      <c r="AE105" s="52"/>
      <c r="AF105" s="51">
        <f t="shared" si="265"/>
        <v>0</v>
      </c>
      <c r="AG105" s="51"/>
      <c r="AH105" s="56">
        <f t="shared" si="241"/>
        <v>0</v>
      </c>
      <c r="AI105" s="56">
        <f t="shared" si="266"/>
        <v>0</v>
      </c>
      <c r="AJ105" s="56">
        <f t="shared" si="267"/>
        <v>0</v>
      </c>
      <c r="AK105" s="56">
        <f t="shared" si="268"/>
        <v>0</v>
      </c>
      <c r="AL105" s="56">
        <f t="shared" si="269"/>
        <v>0</v>
      </c>
      <c r="AM105" s="56">
        <f t="shared" si="242"/>
        <v>0</v>
      </c>
      <c r="AN105" s="51"/>
      <c r="AO105" s="51">
        <f t="shared" si="270"/>
        <v>0</v>
      </c>
      <c r="BB105" s="5">
        <f>Inputs!C105</f>
        <v>1953212</v>
      </c>
      <c r="BC105" s="19">
        <f t="shared" si="290"/>
        <v>33186</v>
      </c>
      <c r="BD105" s="82">
        <f t="shared" si="271"/>
        <v>0.18708256856598313</v>
      </c>
      <c r="BE105" s="23">
        <f>Inputs!F105</f>
        <v>0.95203073466559562</v>
      </c>
      <c r="BF105" s="19">
        <f t="shared" si="291"/>
        <v>34858.118327090255</v>
      </c>
      <c r="BG105" s="19">
        <f t="shared" si="292"/>
        <v>29882.43862735463</v>
      </c>
      <c r="BH105" s="82">
        <f t="shared" si="272"/>
        <v>0.19571817349611714</v>
      </c>
      <c r="BI105" s="29">
        <f t="shared" si="338"/>
        <v>1</v>
      </c>
      <c r="BJ105" s="29">
        <f t="shared" ref="BJ105" si="394">BJ93</f>
        <v>1.0243246402286739</v>
      </c>
      <c r="BK105" s="29">
        <f t="shared" si="338"/>
        <v>1.0227357680630584</v>
      </c>
      <c r="BL105" s="29">
        <f t="shared" si="274"/>
        <v>1.0227357680630584</v>
      </c>
      <c r="BM105" s="39">
        <f t="shared" si="244"/>
        <v>0.19136729114968221</v>
      </c>
      <c r="BN105" s="39">
        <f t="shared" si="275"/>
        <v>0.19069928214819462</v>
      </c>
      <c r="BO105" s="40">
        <f>AttrRateTrend!$J$21</f>
        <v>0.02</v>
      </c>
      <c r="BP105" s="40">
        <f>AttrRateTrend!$J$41</f>
        <v>0</v>
      </c>
      <c r="BQ105" s="39">
        <f t="shared" si="276"/>
        <v>0.19086109393199424</v>
      </c>
      <c r="BR105" s="39">
        <f t="shared" si="245"/>
        <v>0.18583684447718338</v>
      </c>
      <c r="BS105" s="39"/>
      <c r="BT105" s="39"/>
      <c r="BU105" s="39">
        <f t="shared" si="246"/>
        <v>0.19086109393199424</v>
      </c>
      <c r="BV105" s="39">
        <f t="shared" si="247"/>
        <v>0.18708256856598313</v>
      </c>
      <c r="BW105" s="39">
        <f t="shared" si="248"/>
        <v>-1.2457240887997489E-3</v>
      </c>
      <c r="BX105" s="39">
        <f t="shared" si="340"/>
        <v>0.18828193362851553</v>
      </c>
      <c r="CB105" s="19">
        <f t="shared" si="277"/>
        <v>33186</v>
      </c>
      <c r="CC105" s="23">
        <f>Inputs!F105</f>
        <v>0.95203073466559562</v>
      </c>
      <c r="CD105" s="19">
        <f t="shared" si="249"/>
        <v>34858.118327090255</v>
      </c>
      <c r="CE105" s="29">
        <f t="shared" ref="CE105" si="395">CE93</f>
        <v>1.0243246402286739</v>
      </c>
      <c r="CF105" s="29">
        <f t="shared" si="389"/>
        <v>1.0177080553360278</v>
      </c>
      <c r="CG105" s="29">
        <f t="shared" si="389"/>
        <v>1.0158685232408595</v>
      </c>
      <c r="CH105" s="29">
        <f t="shared" si="279"/>
        <v>1.0177080553360278</v>
      </c>
      <c r="CI105" s="19">
        <f t="shared" si="280"/>
        <v>34251.589288620467</v>
      </c>
      <c r="CJ105" s="19">
        <f t="shared" si="251"/>
        <v>34148.380223111621</v>
      </c>
      <c r="CK105" s="40">
        <f>AttrTrend!$J$21</f>
        <v>4.4999999999999998E-2</v>
      </c>
      <c r="CL105" s="40">
        <f>AttrTrend!$J$41</f>
        <v>0</v>
      </c>
      <c r="CM105" s="19">
        <f t="shared" si="281"/>
        <v>34184.808674873842</v>
      </c>
      <c r="CN105" s="19">
        <f t="shared" si="252"/>
        <v>33121.296974714925</v>
      </c>
      <c r="CO105" s="39"/>
      <c r="CP105" s="39"/>
      <c r="CQ105" s="19">
        <f t="shared" si="253"/>
        <v>34184.808674873842</v>
      </c>
      <c r="CR105" s="19">
        <f t="shared" si="282"/>
        <v>33186</v>
      </c>
      <c r="CS105" s="19">
        <f t="shared" si="254"/>
        <v>-64.703025285074546</v>
      </c>
      <c r="CT105" s="2"/>
      <c r="CU105" s="2"/>
      <c r="CV105" s="2"/>
      <c r="CW105" s="2"/>
      <c r="CX105" s="2"/>
      <c r="CY105" s="2"/>
      <c r="CZ105" s="2"/>
      <c r="DA105" s="2"/>
      <c r="DB105" s="16">
        <f t="shared" si="283"/>
        <v>34093.920798637264</v>
      </c>
      <c r="DC105" s="16" t="e">
        <f t="shared" si="284"/>
        <v>#N/A</v>
      </c>
      <c r="DD105" s="16">
        <f t="shared" si="285"/>
        <v>157.66848998320347</v>
      </c>
      <c r="DE105" s="16">
        <f t="shared" si="295"/>
        <v>34093.920798637264</v>
      </c>
      <c r="DF105" s="16">
        <f t="shared" si="296"/>
        <v>34003.697126073333</v>
      </c>
      <c r="DG105" s="16" t="e">
        <f t="shared" si="297"/>
        <v>#N/A</v>
      </c>
      <c r="DH105" s="16">
        <f t="shared" si="298"/>
        <v>144.68309703828709</v>
      </c>
      <c r="DI105" s="16">
        <f t="shared" si="299"/>
        <v>34003.697126073333</v>
      </c>
      <c r="DJ105" s="16">
        <f t="shared" si="300"/>
        <v>33880.075123541799</v>
      </c>
      <c r="DK105" s="16" t="e">
        <f t="shared" si="301"/>
        <v>#N/A</v>
      </c>
      <c r="DL105" s="16">
        <f t="shared" si="302"/>
        <v>304.73355133204313</v>
      </c>
      <c r="DM105" s="16">
        <f t="shared" si="303"/>
        <v>33880.075123541799</v>
      </c>
      <c r="DN105" s="16">
        <f t="shared" si="255"/>
        <v>33969.668346067738</v>
      </c>
      <c r="DO105" s="16">
        <f t="shared" si="286"/>
        <v>34.028780005595763</v>
      </c>
      <c r="DP105" s="16" t="e">
        <f t="shared" si="256"/>
        <v>#N/A</v>
      </c>
      <c r="DQ105" s="16">
        <f t="shared" si="257"/>
        <v>34003.697126073333</v>
      </c>
      <c r="DR105" s="101"/>
      <c r="DS105" s="16">
        <f t="shared" si="304"/>
        <v>33946.053727894418</v>
      </c>
      <c r="DT105" s="16">
        <f t="shared" si="305"/>
        <v>33969.668346067738</v>
      </c>
      <c r="DV105" s="16">
        <f t="shared" si="287"/>
        <v>1953212</v>
      </c>
      <c r="DW105" s="16">
        <f t="shared" si="306"/>
        <v>1953212</v>
      </c>
      <c r="DX105" s="16">
        <f t="shared" si="307"/>
        <v>1944932.685455807</v>
      </c>
      <c r="DY105" s="16">
        <f t="shared" si="308"/>
        <v>1944950.9286625232</v>
      </c>
      <c r="DZ105" s="16">
        <f t="shared" si="309"/>
        <v>1945357.493939203</v>
      </c>
      <c r="EA105" s="16">
        <f t="shared" si="288"/>
        <v>8261.0713374768384</v>
      </c>
    </row>
    <row r="106" spans="1:131" x14ac:dyDescent="0.2">
      <c r="A106" s="2">
        <v>39783</v>
      </c>
      <c r="B106" s="5">
        <f>Inputs!B106</f>
        <v>31714</v>
      </c>
      <c r="C106" s="5"/>
      <c r="D106" s="19">
        <f t="shared" si="258"/>
        <v>31714</v>
      </c>
      <c r="E106" s="20">
        <f>Inputs!E106</f>
        <v>0.96421492431570344</v>
      </c>
      <c r="F106" s="19">
        <f t="shared" si="259"/>
        <v>32891.007181316141</v>
      </c>
      <c r="G106" s="24">
        <f t="shared" ref="G106:H106" si="396">G94</f>
        <v>0.98</v>
      </c>
      <c r="H106" s="24">
        <f t="shared" si="396"/>
        <v>0.97773260846575172</v>
      </c>
      <c r="I106" s="29">
        <f t="shared" si="237"/>
        <v>0.97773260846575172</v>
      </c>
      <c r="J106" s="19">
        <f t="shared" si="261"/>
        <v>33640.084105334674</v>
      </c>
      <c r="K106" s="19">
        <f t="shared" si="262"/>
        <v>33638.874455272766</v>
      </c>
      <c r="L106" s="40">
        <f>SalesTrend!$J$22</f>
        <v>-0.11</v>
      </c>
      <c r="M106" s="40">
        <f>SalesTrend!$J$42</f>
        <v>0</v>
      </c>
      <c r="N106" s="16">
        <f t="shared" si="263"/>
        <v>33569.507768242664</v>
      </c>
      <c r="O106" s="16">
        <f t="shared" si="238"/>
        <v>31647.464555334423</v>
      </c>
      <c r="R106" s="16">
        <f t="shared" si="239"/>
        <v>33569.507768242664</v>
      </c>
      <c r="S106" s="16">
        <f t="shared" si="240"/>
        <v>31714</v>
      </c>
      <c r="T106" s="16">
        <f t="shared" si="264"/>
        <v>-66.535444665576506</v>
      </c>
      <c r="AA106" s="56"/>
      <c r="AB106" s="51"/>
      <c r="AC106" s="51"/>
      <c r="AD106" s="51">
        <v>1</v>
      </c>
      <c r="AE106" s="52"/>
      <c r="AF106" s="51">
        <f t="shared" si="265"/>
        <v>0</v>
      </c>
      <c r="AG106" s="51"/>
      <c r="AH106" s="56">
        <f t="shared" si="241"/>
        <v>0</v>
      </c>
      <c r="AI106" s="56">
        <f t="shared" si="266"/>
        <v>0</v>
      </c>
      <c r="AJ106" s="56">
        <f t="shared" si="267"/>
        <v>0</v>
      </c>
      <c r="AK106" s="56">
        <f t="shared" si="268"/>
        <v>0</v>
      </c>
      <c r="AL106" s="56">
        <f t="shared" si="269"/>
        <v>0</v>
      </c>
      <c r="AM106" s="56">
        <f t="shared" si="242"/>
        <v>0</v>
      </c>
      <c r="AN106" s="51"/>
      <c r="AO106" s="51">
        <f t="shared" si="270"/>
        <v>0</v>
      </c>
      <c r="BB106" s="5">
        <f>Inputs!C106</f>
        <v>1951082</v>
      </c>
      <c r="BC106" s="19">
        <f t="shared" si="290"/>
        <v>33844</v>
      </c>
      <c r="BD106" s="82">
        <f t="shared" si="271"/>
        <v>0.18946991270335936</v>
      </c>
      <c r="BE106" s="23">
        <f>Inputs!F106</f>
        <v>0.96421492431570344</v>
      </c>
      <c r="BF106" s="19">
        <f t="shared" si="291"/>
        <v>35100.058240665428</v>
      </c>
      <c r="BG106" s="19">
        <f t="shared" si="292"/>
        <v>32891.007181316141</v>
      </c>
      <c r="BH106" s="82">
        <f t="shared" si="272"/>
        <v>0.19585646629802214</v>
      </c>
      <c r="BI106" s="29">
        <f t="shared" si="338"/>
        <v>1</v>
      </c>
      <c r="BJ106" s="29">
        <f t="shared" ref="BJ106" si="397">BJ94</f>
        <v>1.0370387596642554</v>
      </c>
      <c r="BK106" s="29">
        <f t="shared" si="338"/>
        <v>1.0352592597071386</v>
      </c>
      <c r="BL106" s="29">
        <f t="shared" si="274"/>
        <v>1.0352592597071386</v>
      </c>
      <c r="BM106" s="39">
        <f t="shared" si="244"/>
        <v>0.18918591112474317</v>
      </c>
      <c r="BN106" s="39">
        <f t="shared" si="275"/>
        <v>0.19127280665105881</v>
      </c>
      <c r="BO106" s="40">
        <f>AttrRateTrend!$J$22</f>
        <v>0.02</v>
      </c>
      <c r="BP106" s="40">
        <f>AttrRateTrend!$J$42</f>
        <v>0</v>
      </c>
      <c r="BQ106" s="39">
        <f t="shared" si="276"/>
        <v>0.19117919575521425</v>
      </c>
      <c r="BR106" s="39">
        <f t="shared" si="245"/>
        <v>0.19083744932045243</v>
      </c>
      <c r="BS106" s="39"/>
      <c r="BT106" s="39"/>
      <c r="BU106" s="39">
        <f t="shared" si="246"/>
        <v>0.19117919575521425</v>
      </c>
      <c r="BV106" s="39">
        <f t="shared" si="247"/>
        <v>0.18946991270335936</v>
      </c>
      <c r="BW106" s="39">
        <f t="shared" si="248"/>
        <v>1.3675366170930736E-3</v>
      </c>
      <c r="BX106" s="39">
        <f t="shared" si="340"/>
        <v>0.18883484498552125</v>
      </c>
      <c r="CB106" s="19">
        <f t="shared" si="277"/>
        <v>33844</v>
      </c>
      <c r="CC106" s="23">
        <f>Inputs!F106</f>
        <v>0.96421492431570344</v>
      </c>
      <c r="CD106" s="19">
        <f t="shared" si="249"/>
        <v>35100.058240665428</v>
      </c>
      <c r="CE106" s="29">
        <f t="shared" ref="CE106" si="398">CE94</f>
        <v>1.0370387596642554</v>
      </c>
      <c r="CF106" s="29">
        <f t="shared" si="389"/>
        <v>1.0369464152486854</v>
      </c>
      <c r="CG106" s="29">
        <f t="shared" si="389"/>
        <v>1.0391872227392958</v>
      </c>
      <c r="CH106" s="29">
        <f t="shared" si="279"/>
        <v>1.0369464152486854</v>
      </c>
      <c r="CI106" s="19">
        <f t="shared" si="280"/>
        <v>33849.442675634855</v>
      </c>
      <c r="CJ106" s="19">
        <f t="shared" si="251"/>
        <v>34241.052306863683</v>
      </c>
      <c r="CK106" s="40">
        <f>AttrTrend!$J$22</f>
        <v>1.4999999999999999E-2</v>
      </c>
      <c r="CL106" s="40">
        <f>AttrTrend!$J$42</f>
        <v>0</v>
      </c>
      <c r="CM106" s="19">
        <f t="shared" si="281"/>
        <v>34227.539685717435</v>
      </c>
      <c r="CN106" s="19">
        <f t="shared" si="252"/>
        <v>34222.036215599081</v>
      </c>
      <c r="CO106" s="39"/>
      <c r="CP106" s="39"/>
      <c r="CQ106" s="19">
        <f t="shared" si="253"/>
        <v>34227.539685717435</v>
      </c>
      <c r="CR106" s="19">
        <f t="shared" si="282"/>
        <v>33844</v>
      </c>
      <c r="CS106" s="19">
        <f t="shared" si="254"/>
        <v>378.03621559908061</v>
      </c>
      <c r="CT106" s="2"/>
      <c r="CU106" s="2"/>
      <c r="CV106" s="2"/>
      <c r="CW106" s="2"/>
      <c r="CX106" s="2"/>
      <c r="CY106" s="2"/>
      <c r="CZ106" s="2"/>
      <c r="DA106" s="2"/>
      <c r="DB106" s="16">
        <f t="shared" si="283"/>
        <v>33640.084105334674</v>
      </c>
      <c r="DC106" s="16" t="e">
        <f t="shared" si="284"/>
        <v>#N/A</v>
      </c>
      <c r="DD106" s="16">
        <f t="shared" si="285"/>
        <v>209.35857030018087</v>
      </c>
      <c r="DE106" s="16">
        <f t="shared" si="295"/>
        <v>33640.084105334674</v>
      </c>
      <c r="DF106" s="16">
        <f t="shared" si="296"/>
        <v>33638.874455272766</v>
      </c>
      <c r="DG106" s="16" t="e">
        <f t="shared" si="297"/>
        <v>#N/A</v>
      </c>
      <c r="DH106" s="16">
        <f t="shared" si="298"/>
        <v>602.17785159091727</v>
      </c>
      <c r="DI106" s="16">
        <f t="shared" si="299"/>
        <v>33638.874455272766</v>
      </c>
      <c r="DJ106" s="16">
        <f t="shared" si="300"/>
        <v>33569.507768242664</v>
      </c>
      <c r="DK106" s="16" t="e">
        <f t="shared" si="301"/>
        <v>#N/A</v>
      </c>
      <c r="DL106" s="16">
        <f t="shared" si="302"/>
        <v>658.03191747477103</v>
      </c>
      <c r="DM106" s="16">
        <f t="shared" si="303"/>
        <v>33569.507768242664</v>
      </c>
      <c r="DN106" s="16">
        <f t="shared" si="255"/>
        <v>33638.874455272766</v>
      </c>
      <c r="DO106" s="16" t="e">
        <f t="shared" si="286"/>
        <v>#N/A</v>
      </c>
      <c r="DP106" s="16">
        <f t="shared" si="256"/>
        <v>305.58218964996922</v>
      </c>
      <c r="DQ106" s="16">
        <f t="shared" si="257"/>
        <v>33638.874455272766</v>
      </c>
      <c r="DR106" s="101"/>
      <c r="DS106" s="16">
        <f t="shared" si="304"/>
        <v>33793.270312686873</v>
      </c>
      <c r="DT106" s="16">
        <f t="shared" si="305"/>
        <v>33944.456644922735</v>
      </c>
      <c r="DV106" s="16">
        <f t="shared" si="287"/>
        <v>1951082</v>
      </c>
      <c r="DW106" s="16">
        <f t="shared" si="306"/>
        <v>1951082</v>
      </c>
      <c r="DX106" s="16">
        <f t="shared" si="307"/>
        <v>1944723.326885507</v>
      </c>
      <c r="DY106" s="16">
        <f t="shared" si="308"/>
        <v>1944348.7508109321</v>
      </c>
      <c r="DZ106" s="16">
        <f t="shared" si="309"/>
        <v>1944699.462021728</v>
      </c>
      <c r="EA106" s="16">
        <f t="shared" si="288"/>
        <v>6733.2491890678648</v>
      </c>
    </row>
    <row r="107" spans="1:131" x14ac:dyDescent="0.2">
      <c r="A107" s="2">
        <v>39814</v>
      </c>
      <c r="B107" s="5">
        <f>Inputs!B107</f>
        <v>27641</v>
      </c>
      <c r="C107" s="5"/>
      <c r="D107" s="19">
        <f t="shared" si="258"/>
        <v>27641</v>
      </c>
      <c r="E107" s="20">
        <f>Inputs!E107</f>
        <v>0.98904228118475024</v>
      </c>
      <c r="F107" s="19">
        <f t="shared" si="259"/>
        <v>27947.237975397275</v>
      </c>
      <c r="G107" s="24">
        <f t="shared" ref="G107:H107" si="399">G95</f>
        <v>0.84</v>
      </c>
      <c r="H107" s="24">
        <f t="shared" si="399"/>
        <v>0.84222521521414129</v>
      </c>
      <c r="I107" s="29">
        <f t="shared" si="237"/>
        <v>0.84222521521414129</v>
      </c>
      <c r="J107" s="19">
        <f t="shared" si="261"/>
        <v>33182.618461846345</v>
      </c>
      <c r="K107" s="19">
        <f t="shared" si="262"/>
        <v>33187.97757236188</v>
      </c>
      <c r="L107" s="40">
        <f>SalesTrend!$K$11</f>
        <v>-0.11</v>
      </c>
      <c r="M107" s="40">
        <f>SalesTrend!$K$31</f>
        <v>0</v>
      </c>
      <c r="N107" s="16">
        <f t="shared" si="263"/>
        <v>33261.787280367105</v>
      </c>
      <c r="O107" s="16">
        <f t="shared" si="238"/>
        <v>27706.947336713303</v>
      </c>
      <c r="R107" s="16">
        <f t="shared" si="239"/>
        <v>33261.787280367105</v>
      </c>
      <c r="S107" s="16">
        <f t="shared" si="240"/>
        <v>27641</v>
      </c>
      <c r="T107" s="16">
        <f t="shared" si="264"/>
        <v>65.94733671330323</v>
      </c>
      <c r="AA107" s="56"/>
      <c r="AB107" s="51"/>
      <c r="AC107" s="51"/>
      <c r="AD107" s="51">
        <v>1</v>
      </c>
      <c r="AE107" s="52"/>
      <c r="AF107" s="51">
        <f t="shared" si="265"/>
        <v>0</v>
      </c>
      <c r="AG107" s="51"/>
      <c r="AH107" s="56">
        <f t="shared" si="241"/>
        <v>0</v>
      </c>
      <c r="AI107" s="56">
        <f t="shared" si="266"/>
        <v>0</v>
      </c>
      <c r="AJ107" s="56">
        <f t="shared" si="267"/>
        <v>0</v>
      </c>
      <c r="AK107" s="56">
        <f t="shared" si="268"/>
        <v>0</v>
      </c>
      <c r="AL107" s="56">
        <f t="shared" si="269"/>
        <v>0</v>
      </c>
      <c r="AM107" s="56">
        <f t="shared" si="242"/>
        <v>0</v>
      </c>
      <c r="AN107" s="51"/>
      <c r="AO107" s="51">
        <f t="shared" si="270"/>
        <v>0</v>
      </c>
      <c r="BB107" s="5">
        <f>Inputs!C107</f>
        <v>1942762</v>
      </c>
      <c r="BC107" s="19">
        <f t="shared" si="290"/>
        <v>35961</v>
      </c>
      <c r="BD107" s="82">
        <f t="shared" si="271"/>
        <v>0.20384821779484233</v>
      </c>
      <c r="BE107" s="23">
        <f>Inputs!F107</f>
        <v>0.98904228118475024</v>
      </c>
      <c r="BF107" s="19">
        <f t="shared" si="291"/>
        <v>36359.416259659971</v>
      </c>
      <c r="BG107" s="19">
        <f t="shared" si="292"/>
        <v>27947.237975397275</v>
      </c>
      <c r="BH107" s="82">
        <f t="shared" si="272"/>
        <v>0.20592793774163751</v>
      </c>
      <c r="BI107" s="29">
        <f t="shared" si="338"/>
        <v>1</v>
      </c>
      <c r="BJ107" s="29">
        <f t="shared" ref="BJ107" si="400">BJ95</f>
        <v>1.0640378926785252</v>
      </c>
      <c r="BK107" s="29">
        <f t="shared" si="338"/>
        <v>1.0655199120409484</v>
      </c>
      <c r="BL107" s="29">
        <f t="shared" si="274"/>
        <v>1.0655199120409484</v>
      </c>
      <c r="BM107" s="39">
        <f t="shared" ref="BM107:BM138" si="401">BH107/BL107</f>
        <v>0.19326521767875099</v>
      </c>
      <c r="BN107" s="39">
        <f t="shared" si="275"/>
        <v>0.19115518212355284</v>
      </c>
      <c r="BO107" s="40">
        <f>AttrRateTrend!$K$11</f>
        <v>0.02</v>
      </c>
      <c r="BP107" s="40">
        <f>AttrRateTrend!$K$31</f>
        <v>0</v>
      </c>
      <c r="BQ107" s="39">
        <f t="shared" si="276"/>
        <v>0.19149782774813962</v>
      </c>
      <c r="BR107" s="39">
        <f t="shared" ref="BR107:BR138" si="402">BQ107*BE107*BL107</f>
        <v>0.20180888359758184</v>
      </c>
      <c r="BS107" s="39"/>
      <c r="BT107" s="39"/>
      <c r="BU107" s="39">
        <f t="shared" si="246"/>
        <v>0.19149782774813962</v>
      </c>
      <c r="BV107" s="39">
        <f t="shared" si="247"/>
        <v>0.20384821779484233</v>
      </c>
      <c r="BW107" s="39">
        <f t="shared" si="248"/>
        <v>-2.0393341972604895E-3</v>
      </c>
      <c r="BX107" s="39">
        <f t="shared" si="340"/>
        <v>0.19006277687961509</v>
      </c>
      <c r="CB107" s="19">
        <f t="shared" si="277"/>
        <v>35961</v>
      </c>
      <c r="CC107" s="23">
        <f>Inputs!F107</f>
        <v>0.98904228118475024</v>
      </c>
      <c r="CD107" s="19">
        <f t="shared" si="249"/>
        <v>36359.416259659971</v>
      </c>
      <c r="CE107" s="29">
        <f t="shared" ref="CE107" si="403">CE95</f>
        <v>1.0640378926785252</v>
      </c>
      <c r="CF107" s="29">
        <f t="shared" si="389"/>
        <v>1.050178644595479</v>
      </c>
      <c r="CG107" s="29">
        <f t="shared" si="389"/>
        <v>1.0513886503907897</v>
      </c>
      <c r="CH107" s="29">
        <f t="shared" si="279"/>
        <v>1.050178644595479</v>
      </c>
      <c r="CI107" s="19">
        <f t="shared" si="280"/>
        <v>34622.124956335734</v>
      </c>
      <c r="CJ107" s="19">
        <f t="shared" si="251"/>
        <v>34243.74517867883</v>
      </c>
      <c r="CK107" s="40">
        <f>AttrTrend!$K$11</f>
        <v>1.4999999999999999E-2</v>
      </c>
      <c r="CL107" s="40">
        <f>AttrTrend!$K$31</f>
        <v>0</v>
      </c>
      <c r="CM107" s="19">
        <f t="shared" si="281"/>
        <v>34270.324110324582</v>
      </c>
      <c r="CN107" s="19">
        <f t="shared" ref="CN107:CN138" si="404">CM107*CC107*CH107</f>
        <v>35595.594634518755</v>
      </c>
      <c r="CO107" s="39"/>
      <c r="CP107" s="39"/>
      <c r="CQ107" s="19">
        <f t="shared" si="253"/>
        <v>34270.324110324582</v>
      </c>
      <c r="CR107" s="19">
        <f t="shared" si="282"/>
        <v>35961</v>
      </c>
      <c r="CS107" s="19">
        <f t="shared" si="254"/>
        <v>-365.4053654812451</v>
      </c>
      <c r="CT107" s="2"/>
      <c r="CU107" s="2"/>
      <c r="CV107" s="2"/>
      <c r="CW107" s="2"/>
      <c r="CX107" s="2"/>
      <c r="CY107" s="2"/>
      <c r="CZ107" s="2"/>
      <c r="DA107" s="2"/>
      <c r="DB107" s="16">
        <f t="shared" si="283"/>
        <v>33182.618461846345</v>
      </c>
      <c r="DC107" s="16" t="e">
        <f t="shared" si="284"/>
        <v>#N/A</v>
      </c>
      <c r="DD107" s="16">
        <f t="shared" si="285"/>
        <v>1439.5064944893893</v>
      </c>
      <c r="DE107" s="16">
        <f t="shared" si="295"/>
        <v>33182.618461846345</v>
      </c>
      <c r="DF107" s="16">
        <f t="shared" si="296"/>
        <v>33187.97757236188</v>
      </c>
      <c r="DG107" s="16" t="e">
        <f t="shared" si="297"/>
        <v>#N/A</v>
      </c>
      <c r="DH107" s="16">
        <f t="shared" si="298"/>
        <v>1055.7676063169492</v>
      </c>
      <c r="DI107" s="16">
        <f t="shared" si="299"/>
        <v>33187.97757236188</v>
      </c>
      <c r="DJ107" s="16">
        <f t="shared" si="300"/>
        <v>33261.787280367105</v>
      </c>
      <c r="DK107" s="16" t="e">
        <f t="shared" si="301"/>
        <v>#N/A</v>
      </c>
      <c r="DL107" s="16">
        <f t="shared" si="302"/>
        <v>1008.5368299574766</v>
      </c>
      <c r="DM107" s="16">
        <f t="shared" si="303"/>
        <v>33261.787280367105</v>
      </c>
      <c r="DN107" s="16">
        <f t="shared" si="255"/>
        <v>33187.97757236188</v>
      </c>
      <c r="DO107" s="16" t="e">
        <f t="shared" si="286"/>
        <v>#N/A</v>
      </c>
      <c r="DP107" s="16">
        <f t="shared" si="256"/>
        <v>600.52968538991263</v>
      </c>
      <c r="DQ107" s="16">
        <f t="shared" si="257"/>
        <v>33187.97757236188</v>
      </c>
      <c r="DR107" s="101"/>
      <c r="DS107" s="16">
        <f t="shared" si="304"/>
        <v>34094.045894186915</v>
      </c>
      <c r="DT107" s="16">
        <f t="shared" si="305"/>
        <v>33788.507257751793</v>
      </c>
      <c r="DV107" s="16">
        <f t="shared" si="287"/>
        <v>1942762</v>
      </c>
      <c r="DW107" s="16">
        <f t="shared" si="306"/>
        <v>1942762</v>
      </c>
      <c r="DX107" s="16">
        <f t="shared" si="307"/>
        <v>1943283.8203910177</v>
      </c>
      <c r="DY107" s="16">
        <f t="shared" si="308"/>
        <v>1943292.9832046153</v>
      </c>
      <c r="DZ107" s="16">
        <f t="shared" si="309"/>
        <v>1943690.9251917708</v>
      </c>
      <c r="EA107" s="16">
        <f t="shared" si="288"/>
        <v>-530.98320461530238</v>
      </c>
    </row>
    <row r="108" spans="1:131" x14ac:dyDescent="0.2">
      <c r="A108" s="2">
        <v>39845</v>
      </c>
      <c r="B108" s="5">
        <f>Inputs!B108</f>
        <v>26737</v>
      </c>
      <c r="C108" s="5"/>
      <c r="D108" s="19">
        <f t="shared" si="258"/>
        <v>26737</v>
      </c>
      <c r="E108" s="20">
        <f>Inputs!E108</f>
        <v>0.92342985645056952</v>
      </c>
      <c r="F108" s="19">
        <f t="shared" si="259"/>
        <v>28954.012926082178</v>
      </c>
      <c r="G108" s="24">
        <f t="shared" ref="G108:H108" si="405">G96</f>
        <v>0.88</v>
      </c>
      <c r="H108" s="24">
        <f t="shared" si="405"/>
        <v>0.88432880479802423</v>
      </c>
      <c r="I108" s="29">
        <f t="shared" si="237"/>
        <v>0.88432880479802423</v>
      </c>
      <c r="J108" s="19">
        <f t="shared" si="261"/>
        <v>32741.230149904608</v>
      </c>
      <c r="K108" s="19">
        <f t="shared" si="262"/>
        <v>32858.055794897286</v>
      </c>
      <c r="L108" s="40">
        <f>SalesTrend!$K$12</f>
        <v>-0.11</v>
      </c>
      <c r="M108" s="40">
        <f>SalesTrend!$K$32</f>
        <v>0</v>
      </c>
      <c r="N108" s="16">
        <f t="shared" si="263"/>
        <v>32956.887563630407</v>
      </c>
      <c r="O108" s="16">
        <f t="shared" si="238"/>
        <v>26913.109212891119</v>
      </c>
      <c r="R108" s="16">
        <f t="shared" si="239"/>
        <v>32956.887563630407</v>
      </c>
      <c r="S108" s="16">
        <f t="shared" si="240"/>
        <v>26737</v>
      </c>
      <c r="T108" s="16">
        <f t="shared" si="264"/>
        <v>176.10921289111866</v>
      </c>
      <c r="AA108" s="56"/>
      <c r="AB108" s="51"/>
      <c r="AC108" s="51"/>
      <c r="AD108" s="51"/>
      <c r="AE108" s="52"/>
      <c r="AF108" s="51">
        <f t="shared" si="265"/>
        <v>0</v>
      </c>
      <c r="AG108" s="51"/>
      <c r="AH108" s="56">
        <f t="shared" si="241"/>
        <v>0</v>
      </c>
      <c r="AI108" s="56">
        <f t="shared" si="266"/>
        <v>0</v>
      </c>
      <c r="AJ108" s="56">
        <f t="shared" si="267"/>
        <v>0</v>
      </c>
      <c r="AK108" s="56">
        <f t="shared" si="268"/>
        <v>0</v>
      </c>
      <c r="AL108" s="56">
        <f t="shared" si="269"/>
        <v>0</v>
      </c>
      <c r="AM108" s="56">
        <f t="shared" si="242"/>
        <v>0</v>
      </c>
      <c r="AN108" s="51"/>
      <c r="AO108" s="51">
        <f t="shared" si="270"/>
        <v>0</v>
      </c>
      <c r="BB108" s="5">
        <f>Inputs!C108</f>
        <v>1936405</v>
      </c>
      <c r="BC108" s="19">
        <f t="shared" si="290"/>
        <v>33094</v>
      </c>
      <c r="BD108" s="82">
        <f t="shared" ref="BD108:BD139" si="406">12*BC108/(BB107+NewBusMonths*$S108)</f>
        <v>0.18882228088460162</v>
      </c>
      <c r="BE108" s="23">
        <f>Inputs!F108</f>
        <v>0.92342985645056952</v>
      </c>
      <c r="BF108" s="19">
        <f t="shared" si="291"/>
        <v>35838.130821549297</v>
      </c>
      <c r="BG108" s="19">
        <f t="shared" si="292"/>
        <v>28954.012926082178</v>
      </c>
      <c r="BH108" s="82">
        <f t="shared" ref="BH108:BH139" si="407">12*BF108/(BB107+NewBusMonths*BG108)</f>
        <v>0.20319414071227807</v>
      </c>
      <c r="BI108" s="29">
        <f t="shared" si="338"/>
        <v>1</v>
      </c>
      <c r="BJ108" s="29">
        <f t="shared" ref="BJ108" si="408">BJ96</f>
        <v>1.0614460265295658</v>
      </c>
      <c r="BK108" s="29">
        <f t="shared" si="338"/>
        <v>1.0637633708504286</v>
      </c>
      <c r="BL108" s="29">
        <f t="shared" si="274"/>
        <v>1.0637633708504286</v>
      </c>
      <c r="BM108" s="39">
        <f t="shared" si="401"/>
        <v>0.19101441756716434</v>
      </c>
      <c r="BN108" s="39">
        <f t="shared" si="275"/>
        <v>0.19167550119021107</v>
      </c>
      <c r="BO108" s="40">
        <f>AttrRateTrend!$K$12</f>
        <v>0.02</v>
      </c>
      <c r="BP108" s="40">
        <f>AttrRateTrend!$K$32</f>
        <v>0</v>
      </c>
      <c r="BQ108" s="39">
        <f t="shared" si="276"/>
        <v>0.19181699079438652</v>
      </c>
      <c r="BR108" s="39">
        <f t="shared" si="402"/>
        <v>0.18842391258404667</v>
      </c>
      <c r="BS108" s="39"/>
      <c r="BT108" s="39"/>
      <c r="BU108" s="39">
        <f t="shared" si="246"/>
        <v>0.19181699079438652</v>
      </c>
      <c r="BV108" s="39">
        <f t="shared" si="247"/>
        <v>0.18882228088460162</v>
      </c>
      <c r="BW108" s="39">
        <f t="shared" si="248"/>
        <v>-3.9836830055495209E-4</v>
      </c>
      <c r="BX108" s="39">
        <f t="shared" si="340"/>
        <v>0.1909740250357912</v>
      </c>
      <c r="CB108" s="19">
        <f t="shared" si="277"/>
        <v>33094</v>
      </c>
      <c r="CC108" s="23">
        <f>Inputs!F108</f>
        <v>0.92342985645056952</v>
      </c>
      <c r="CD108" s="19">
        <f t="shared" si="249"/>
        <v>35838.130821549297</v>
      </c>
      <c r="CE108" s="29">
        <f t="shared" ref="CE108" si="409">CE96</f>
        <v>1.0614460265295658</v>
      </c>
      <c r="CF108" s="29">
        <f t="shared" si="389"/>
        <v>1.0460735031613095</v>
      </c>
      <c r="CG108" s="29">
        <f t="shared" si="389"/>
        <v>1.0476496316129991</v>
      </c>
      <c r="CH108" s="29">
        <f t="shared" si="279"/>
        <v>1.0460735031613095</v>
      </c>
      <c r="CI108" s="19">
        <f t="shared" si="280"/>
        <v>34259.6679040659</v>
      </c>
      <c r="CJ108" s="19">
        <f t="shared" si="251"/>
        <v>34308.187383648539</v>
      </c>
      <c r="CK108" s="40">
        <f>AttrTrend!$K$12</f>
        <v>1.4999999999999999E-2</v>
      </c>
      <c r="CL108" s="40">
        <f>AttrTrend!$K$32</f>
        <v>0</v>
      </c>
      <c r="CM108" s="19">
        <f t="shared" si="281"/>
        <v>34313.162015462483</v>
      </c>
      <c r="CN108" s="19">
        <f t="shared" si="404"/>
        <v>33145.674001263404</v>
      </c>
      <c r="CO108" s="39"/>
      <c r="CP108" s="39"/>
      <c r="CQ108" s="19">
        <f t="shared" si="253"/>
        <v>34313.162015462483</v>
      </c>
      <c r="CR108" s="19">
        <f t="shared" si="282"/>
        <v>33094</v>
      </c>
      <c r="CS108" s="19">
        <f t="shared" si="254"/>
        <v>51.674001263403625</v>
      </c>
      <c r="CT108" s="2"/>
      <c r="CU108" s="2"/>
      <c r="CV108" s="2"/>
      <c r="CW108" s="2"/>
      <c r="CX108" s="2"/>
      <c r="CY108" s="2"/>
      <c r="CZ108" s="2"/>
      <c r="DA108" s="2"/>
      <c r="DB108" s="16">
        <f t="shared" si="283"/>
        <v>32741.230149904608</v>
      </c>
      <c r="DC108" s="16" t="e">
        <f t="shared" ref="DC108:DC139" si="410">IF(DE108&gt;$CI108,DE108-$CI108,NA())</f>
        <v>#N/A</v>
      </c>
      <c r="DD108" s="16">
        <f t="shared" ref="DD108:DD139" si="411">IF(DE108&lt;$CI108,$CI108-DE108,NA())</f>
        <v>1518.4377541612921</v>
      </c>
      <c r="DE108" s="16">
        <f t="shared" si="295"/>
        <v>32741.230149904608</v>
      </c>
      <c r="DF108" s="16">
        <f t="shared" si="296"/>
        <v>32858.055794897286</v>
      </c>
      <c r="DG108" s="16" t="e">
        <f t="shared" si="297"/>
        <v>#N/A</v>
      </c>
      <c r="DH108" s="16">
        <f t="shared" si="298"/>
        <v>1450.1315887512537</v>
      </c>
      <c r="DI108" s="16">
        <f t="shared" si="299"/>
        <v>32858.055794897286</v>
      </c>
      <c r="DJ108" s="16">
        <f t="shared" si="300"/>
        <v>32956.887563630407</v>
      </c>
      <c r="DK108" s="16" t="e">
        <f t="shared" si="301"/>
        <v>#N/A</v>
      </c>
      <c r="DL108" s="16">
        <f t="shared" si="302"/>
        <v>1356.274451832076</v>
      </c>
      <c r="DM108" s="16">
        <f t="shared" si="303"/>
        <v>32956.887563630407</v>
      </c>
      <c r="DN108" s="16">
        <f t="shared" si="255"/>
        <v>32858.055794897286</v>
      </c>
      <c r="DO108" s="16" t="e">
        <f t="shared" si="286"/>
        <v>#N/A</v>
      </c>
      <c r="DP108" s="16">
        <f t="shared" si="256"/>
        <v>933.60979148101615</v>
      </c>
      <c r="DQ108" s="16">
        <f t="shared" si="257"/>
        <v>32858.055794897286</v>
      </c>
      <c r="DR108" s="101"/>
      <c r="DS108" s="16">
        <f t="shared" si="304"/>
        <v>33478.205566381577</v>
      </c>
      <c r="DT108" s="16">
        <f t="shared" si="305"/>
        <v>33791.665586378302</v>
      </c>
      <c r="DV108" s="16">
        <f t="shared" si="287"/>
        <v>1936405</v>
      </c>
      <c r="DW108" s="16">
        <f t="shared" si="306"/>
        <v>1936405</v>
      </c>
      <c r="DX108" s="16">
        <f t="shared" si="307"/>
        <v>1941765.3826368563</v>
      </c>
      <c r="DY108" s="16">
        <f t="shared" si="308"/>
        <v>1941842.8516158641</v>
      </c>
      <c r="DZ108" s="16">
        <f t="shared" si="309"/>
        <v>1942334.6507399387</v>
      </c>
      <c r="EA108" s="16">
        <f t="shared" si="288"/>
        <v>-5437.851615864085</v>
      </c>
    </row>
    <row r="109" spans="1:131" x14ac:dyDescent="0.2">
      <c r="A109" s="2">
        <v>39873</v>
      </c>
      <c r="B109" s="5">
        <f>Inputs!B109</f>
        <v>31691</v>
      </c>
      <c r="C109" s="5"/>
      <c r="D109" s="19">
        <f t="shared" si="258"/>
        <v>31691</v>
      </c>
      <c r="E109" s="20">
        <f>Inputs!E109</f>
        <v>1.0296467518264631</v>
      </c>
      <c r="F109" s="19">
        <f t="shared" si="259"/>
        <v>30778.516946500509</v>
      </c>
      <c r="G109" s="24">
        <f t="shared" ref="G109:H109" si="412">G97</f>
        <v>0.94</v>
      </c>
      <c r="H109" s="24">
        <f t="shared" si="412"/>
        <v>0.94267125416271147</v>
      </c>
      <c r="I109" s="29">
        <f t="shared" si="237"/>
        <v>0.94267125416271147</v>
      </c>
      <c r="J109" s="19">
        <f t="shared" si="261"/>
        <v>32650.318772940889</v>
      </c>
      <c r="K109" s="19">
        <f t="shared" si="262"/>
        <v>33115.301659465847</v>
      </c>
      <c r="L109" s="40">
        <f>SalesTrend!$K$13</f>
        <v>-0.11</v>
      </c>
      <c r="M109" s="40">
        <f>SalesTrend!$K$33</f>
        <v>0</v>
      </c>
      <c r="N109" s="16">
        <f t="shared" si="263"/>
        <v>32654.782760963797</v>
      </c>
      <c r="O109" s="16">
        <f t="shared" si="238"/>
        <v>31695.332828889601</v>
      </c>
      <c r="R109" s="16">
        <f t="shared" si="239"/>
        <v>32654.782760963797</v>
      </c>
      <c r="S109" s="16">
        <f t="shared" si="240"/>
        <v>31691</v>
      </c>
      <c r="T109" s="16">
        <f t="shared" si="264"/>
        <v>4.3328288896009326</v>
      </c>
      <c r="AA109" s="56"/>
      <c r="AB109" s="51"/>
      <c r="AC109" s="51"/>
      <c r="AD109" s="51"/>
      <c r="AE109" s="52"/>
      <c r="AF109" s="51">
        <f t="shared" si="265"/>
        <v>0</v>
      </c>
      <c r="AG109" s="51"/>
      <c r="AH109" s="56">
        <f t="shared" si="241"/>
        <v>0</v>
      </c>
      <c r="AI109" s="56">
        <f t="shared" si="266"/>
        <v>0</v>
      </c>
      <c r="AJ109" s="56">
        <f t="shared" si="267"/>
        <v>0</v>
      </c>
      <c r="AK109" s="56">
        <f t="shared" si="268"/>
        <v>0</v>
      </c>
      <c r="AL109" s="56">
        <f t="shared" si="269"/>
        <v>0</v>
      </c>
      <c r="AM109" s="56">
        <f t="shared" si="242"/>
        <v>0</v>
      </c>
      <c r="AN109" s="51"/>
      <c r="AO109" s="51">
        <f t="shared" si="270"/>
        <v>0</v>
      </c>
      <c r="BB109" s="5">
        <f>Inputs!C109</f>
        <v>1931253</v>
      </c>
      <c r="BC109" s="19">
        <f t="shared" si="290"/>
        <v>36843</v>
      </c>
      <c r="BD109" s="82">
        <f t="shared" si="406"/>
        <v>0.20790284361861061</v>
      </c>
      <c r="BE109" s="23">
        <f>Inputs!F109</f>
        <v>1.0296467518264631</v>
      </c>
      <c r="BF109" s="19">
        <f t="shared" si="291"/>
        <v>35782.174745508768</v>
      </c>
      <c r="BG109" s="19">
        <f t="shared" si="292"/>
        <v>30778.516946500509</v>
      </c>
      <c r="BH109" s="82">
        <f t="shared" si="407"/>
        <v>0.20243785529722932</v>
      </c>
      <c r="BI109" s="29">
        <f t="shared" si="338"/>
        <v>1</v>
      </c>
      <c r="BJ109" s="29">
        <f t="shared" ref="BJ109" si="413">BJ97</f>
        <v>1.0610964637018976</v>
      </c>
      <c r="BK109" s="29">
        <f t="shared" si="338"/>
        <v>1.061290584087647</v>
      </c>
      <c r="BL109" s="29">
        <f t="shared" si="274"/>
        <v>1.061290584087647</v>
      </c>
      <c r="BM109" s="39">
        <f t="shared" si="401"/>
        <v>0.19074686832471788</v>
      </c>
      <c r="BN109" s="39">
        <f t="shared" si="275"/>
        <v>0.19227002726549483</v>
      </c>
      <c r="BO109" s="40">
        <f>AttrRateTrend!$K$13</f>
        <v>0.02</v>
      </c>
      <c r="BP109" s="40">
        <f>AttrRateTrend!$K$33</f>
        <v>0</v>
      </c>
      <c r="BQ109" s="39">
        <f t="shared" si="276"/>
        <v>0.19213668577904383</v>
      </c>
      <c r="BR109" s="39">
        <f t="shared" si="402"/>
        <v>0.20995820929560205</v>
      </c>
      <c r="BS109" s="39"/>
      <c r="BT109" s="39"/>
      <c r="BU109" s="39">
        <f t="shared" si="246"/>
        <v>0.19213668577904383</v>
      </c>
      <c r="BV109" s="39">
        <f t="shared" si="247"/>
        <v>0.20790284361861061</v>
      </c>
      <c r="BW109" s="39">
        <f t="shared" si="248"/>
        <v>2.0553656769914386E-3</v>
      </c>
      <c r="BX109" s="39">
        <f t="shared" si="340"/>
        <v>0.19136062158173769</v>
      </c>
      <c r="CB109" s="19">
        <f t="shared" si="277"/>
        <v>36843</v>
      </c>
      <c r="CC109" s="23">
        <f>Inputs!F109</f>
        <v>1.0296467518264631</v>
      </c>
      <c r="CD109" s="19">
        <f t="shared" si="249"/>
        <v>35782.174745508768</v>
      </c>
      <c r="CE109" s="29">
        <f t="shared" ref="CE109" si="414">CE97</f>
        <v>1.0610964637018976</v>
      </c>
      <c r="CF109" s="29">
        <f t="shared" si="389"/>
        <v>1.0510947108949782</v>
      </c>
      <c r="CG109" s="29">
        <f t="shared" si="389"/>
        <v>1.0502436880673314</v>
      </c>
      <c r="CH109" s="29">
        <f t="shared" si="279"/>
        <v>1.0510947108949782</v>
      </c>
      <c r="CI109" s="19">
        <f t="shared" si="280"/>
        <v>34042.769290543984</v>
      </c>
      <c r="CJ109" s="19">
        <f t="shared" si="251"/>
        <v>34421.90749605681</v>
      </c>
      <c r="CK109" s="40">
        <f>AttrTrend!$K$13</f>
        <v>1.4999999999999999E-2</v>
      </c>
      <c r="CL109" s="40">
        <f>AttrTrend!$K$33</f>
        <v>0</v>
      </c>
      <c r="CM109" s="19">
        <f t="shared" si="281"/>
        <v>34356.053467981808</v>
      </c>
      <c r="CN109" s="19">
        <f t="shared" si="404"/>
        <v>37182.053760604256</v>
      </c>
      <c r="CO109" s="39"/>
      <c r="CP109" s="39"/>
      <c r="CQ109" s="19">
        <f t="shared" si="253"/>
        <v>34356.053467981808</v>
      </c>
      <c r="CR109" s="19">
        <f t="shared" si="282"/>
        <v>36843</v>
      </c>
      <c r="CS109" s="19">
        <f t="shared" si="254"/>
        <v>339.05376060425624</v>
      </c>
      <c r="CT109" s="2"/>
      <c r="CU109" s="2"/>
      <c r="CV109" s="2"/>
      <c r="CW109" s="2"/>
      <c r="CX109" s="2"/>
      <c r="CY109" s="2"/>
      <c r="CZ109" s="2"/>
      <c r="DA109" s="2"/>
      <c r="DB109" s="16">
        <f t="shared" si="283"/>
        <v>32650.318772940889</v>
      </c>
      <c r="DC109" s="16" t="e">
        <f t="shared" si="410"/>
        <v>#N/A</v>
      </c>
      <c r="DD109" s="16">
        <f t="shared" si="411"/>
        <v>1392.4505176030943</v>
      </c>
      <c r="DE109" s="16">
        <f t="shared" si="295"/>
        <v>32650.318772940889</v>
      </c>
      <c r="DF109" s="16">
        <f t="shared" si="296"/>
        <v>33115.301659465847</v>
      </c>
      <c r="DG109" s="16" t="e">
        <f t="shared" ref="DG109:DG140" si="415">IF($DI109&gt;$CJ109,$DI109-$CJ109,NA())</f>
        <v>#N/A</v>
      </c>
      <c r="DH109" s="16">
        <f t="shared" ref="DH109:DH140" si="416">IF($DI109&lt;$CJ109,$CJ109-$DI109,NA())</f>
        <v>1306.605836590963</v>
      </c>
      <c r="DI109" s="16">
        <f t="shared" si="299"/>
        <v>33115.301659465847</v>
      </c>
      <c r="DJ109" s="16">
        <f t="shared" si="300"/>
        <v>32654.782760963797</v>
      </c>
      <c r="DK109" s="16" t="e">
        <f t="shared" si="301"/>
        <v>#N/A</v>
      </c>
      <c r="DL109" s="16">
        <f t="shared" si="302"/>
        <v>1701.2707070180113</v>
      </c>
      <c r="DM109" s="16">
        <f t="shared" si="303"/>
        <v>32654.782760963797</v>
      </c>
      <c r="DN109" s="16">
        <f t="shared" si="255"/>
        <v>33115.301659465847</v>
      </c>
      <c r="DO109" s="16" t="e">
        <f t="shared" si="286"/>
        <v>#N/A</v>
      </c>
      <c r="DP109" s="16">
        <f t="shared" si="256"/>
        <v>980.06982551819237</v>
      </c>
      <c r="DQ109" s="16">
        <f t="shared" si="257"/>
        <v>33115.301659465847</v>
      </c>
      <c r="DR109" s="101"/>
      <c r="DS109" s="16">
        <f t="shared" ref="DS109:DS140" si="417">($BB108+6*$S109)*BM109/12</f>
        <v>33802.745298566428</v>
      </c>
      <c r="DT109" s="16">
        <f t="shared" si="305"/>
        <v>34095.37148498404</v>
      </c>
      <c r="DV109" s="16">
        <f t="shared" si="287"/>
        <v>1931253</v>
      </c>
      <c r="DW109" s="16">
        <f t="shared" si="306"/>
        <v>1931253</v>
      </c>
      <c r="DX109" s="16">
        <f t="shared" si="307"/>
        <v>1940372.9321192531</v>
      </c>
      <c r="DY109" s="16">
        <f t="shared" si="308"/>
        <v>1940536.2457792731</v>
      </c>
      <c r="DZ109" s="16">
        <f t="shared" si="309"/>
        <v>1940633.3800329207</v>
      </c>
      <c r="EA109" s="16">
        <f t="shared" si="288"/>
        <v>-9283.2457792731002</v>
      </c>
    </row>
    <row r="110" spans="1:131" x14ac:dyDescent="0.2">
      <c r="A110" s="2">
        <v>39904</v>
      </c>
      <c r="B110" s="5">
        <f>Inputs!B110</f>
        <v>37062</v>
      </c>
      <c r="C110" s="5"/>
      <c r="D110" s="19">
        <f t="shared" si="258"/>
        <v>37062</v>
      </c>
      <c r="E110" s="20">
        <f>Inputs!E110</f>
        <v>1.0062675307505153</v>
      </c>
      <c r="F110" s="19">
        <f t="shared" si="259"/>
        <v>36831.159574787882</v>
      </c>
      <c r="G110" s="24">
        <f t="shared" ref="G110:H110" si="418">G98</f>
        <v>1.08</v>
      </c>
      <c r="H110" s="24">
        <f t="shared" si="418"/>
        <v>1.0847256097134981</v>
      </c>
      <c r="I110" s="29">
        <f t="shared" si="237"/>
        <v>1.0847256097134981</v>
      </c>
      <c r="J110" s="19">
        <f t="shared" si="261"/>
        <v>33954.356055552031</v>
      </c>
      <c r="K110" s="19">
        <f t="shared" si="262"/>
        <v>33443.686477252602</v>
      </c>
      <c r="L110" s="40">
        <f>SalesTrend!$K$14</f>
        <v>-0.11</v>
      </c>
      <c r="M110" s="40">
        <f>SalesTrend!$K$34</f>
        <v>4.4999999999999998E-2</v>
      </c>
      <c r="N110" s="16">
        <f t="shared" si="263"/>
        <v>33811.442378676096</v>
      </c>
      <c r="O110" s="16">
        <f t="shared" si="238"/>
        <v>36906.006268777121</v>
      </c>
      <c r="R110" s="16">
        <f t="shared" si="239"/>
        <v>33811.442378676096</v>
      </c>
      <c r="S110" s="16">
        <f t="shared" si="240"/>
        <v>37062</v>
      </c>
      <c r="T110" s="16">
        <f t="shared" si="264"/>
        <v>-155.99373122287943</v>
      </c>
      <c r="AA110" s="56"/>
      <c r="AB110" s="51"/>
      <c r="AC110" s="51"/>
      <c r="AD110" s="51"/>
      <c r="AE110" s="52"/>
      <c r="AF110" s="51">
        <f t="shared" si="265"/>
        <v>0</v>
      </c>
      <c r="AG110" s="51"/>
      <c r="AH110" s="56">
        <f t="shared" si="241"/>
        <v>0</v>
      </c>
      <c r="AI110" s="56">
        <f t="shared" si="266"/>
        <v>0</v>
      </c>
      <c r="AJ110" s="56">
        <f t="shared" si="267"/>
        <v>0</v>
      </c>
      <c r="AK110" s="56">
        <f t="shared" si="268"/>
        <v>0</v>
      </c>
      <c r="AL110" s="56">
        <f t="shared" si="269"/>
        <v>0</v>
      </c>
      <c r="AM110" s="56">
        <f t="shared" si="242"/>
        <v>0</v>
      </c>
      <c r="AN110" s="51"/>
      <c r="AO110" s="51">
        <f t="shared" si="270"/>
        <v>0</v>
      </c>
      <c r="BB110" s="5">
        <f>Inputs!C110</f>
        <v>1932494</v>
      </c>
      <c r="BC110" s="19">
        <f t="shared" si="290"/>
        <v>35821</v>
      </c>
      <c r="BD110" s="82">
        <f t="shared" si="406"/>
        <v>0.19959463694932961</v>
      </c>
      <c r="BE110" s="23">
        <f>Inputs!F110</f>
        <v>1.0062675307505153</v>
      </c>
      <c r="BF110" s="19">
        <f t="shared" si="291"/>
        <v>35597.889135191748</v>
      </c>
      <c r="BG110" s="19">
        <f t="shared" si="292"/>
        <v>36831.159574787882</v>
      </c>
      <c r="BH110" s="82">
        <f t="shared" si="407"/>
        <v>0.19847910923867212</v>
      </c>
      <c r="BI110" s="29">
        <f t="shared" si="338"/>
        <v>1</v>
      </c>
      <c r="BJ110" s="29">
        <f t="shared" ref="BJ110" si="419">BJ98</f>
        <v>1.0182207657395119</v>
      </c>
      <c r="BK110" s="29">
        <f t="shared" si="338"/>
        <v>1.0175869495536261</v>
      </c>
      <c r="BL110" s="29">
        <f t="shared" si="274"/>
        <v>1.0175869495536261</v>
      </c>
      <c r="BM110" s="39">
        <f t="shared" si="401"/>
        <v>0.19504879590460239</v>
      </c>
      <c r="BN110" s="39">
        <f t="shared" si="275"/>
        <v>0.19290139326289238</v>
      </c>
      <c r="BO110" s="40">
        <f>AttrRateTrend!$K$14</f>
        <v>0.02</v>
      </c>
      <c r="BP110" s="40">
        <f>AttrRateTrend!$K$34</f>
        <v>0</v>
      </c>
      <c r="BQ110" s="39">
        <f t="shared" si="276"/>
        <v>0.19245691358867559</v>
      </c>
      <c r="BR110" s="39">
        <f t="shared" si="402"/>
        <v>0.19706908714282104</v>
      </c>
      <c r="BS110" s="39"/>
      <c r="BT110" s="39"/>
      <c r="BU110" s="39">
        <f t="shared" si="246"/>
        <v>0.19245691358867559</v>
      </c>
      <c r="BV110" s="39">
        <f t="shared" si="247"/>
        <v>0.19959463694932961</v>
      </c>
      <c r="BW110" s="39">
        <f t="shared" si="248"/>
        <v>-2.5255498065085702E-3</v>
      </c>
      <c r="BX110" s="39">
        <f t="shared" si="340"/>
        <v>0.19153341858837317</v>
      </c>
      <c r="CB110" s="19">
        <f t="shared" si="277"/>
        <v>35821</v>
      </c>
      <c r="CC110" s="23">
        <f>Inputs!F110</f>
        <v>1.0062675307505153</v>
      </c>
      <c r="CD110" s="19">
        <f t="shared" si="249"/>
        <v>35597.889135191748</v>
      </c>
      <c r="CE110" s="29">
        <f t="shared" ref="CE110" si="420">CE98</f>
        <v>1.0182207657395119</v>
      </c>
      <c r="CF110" s="29">
        <f t="shared" si="389"/>
        <v>1.0181505781365485</v>
      </c>
      <c r="CG110" s="29">
        <f t="shared" si="389"/>
        <v>1.0198183309302309</v>
      </c>
      <c r="CH110" s="29">
        <f t="shared" si="279"/>
        <v>1.0181505781365485</v>
      </c>
      <c r="CI110" s="19">
        <f t="shared" si="280"/>
        <v>34963.285293560541</v>
      </c>
      <c r="CJ110" s="19">
        <f t="shared" si="251"/>
        <v>34501.320255329359</v>
      </c>
      <c r="CK110" s="40">
        <f>AttrTrend!$K$14</f>
        <v>1.4999999999999999E-2</v>
      </c>
      <c r="CL110" s="40">
        <f>AttrTrend!$K$34</f>
        <v>0</v>
      </c>
      <c r="CM110" s="19">
        <f t="shared" si="281"/>
        <v>34398.998534816783</v>
      </c>
      <c r="CN110" s="19">
        <f t="shared" si="404"/>
        <v>35242.870232867303</v>
      </c>
      <c r="CO110" s="39"/>
      <c r="CP110" s="39"/>
      <c r="CQ110" s="19">
        <f t="shared" si="253"/>
        <v>34398.998534816783</v>
      </c>
      <c r="CR110" s="19">
        <f t="shared" si="282"/>
        <v>35821</v>
      </c>
      <c r="CS110" s="19">
        <f t="shared" si="254"/>
        <v>-578.12976713269745</v>
      </c>
      <c r="CT110" s="2"/>
      <c r="CU110" s="2"/>
      <c r="CV110" s="2"/>
      <c r="CW110" s="2"/>
      <c r="CX110" s="2"/>
      <c r="CY110" s="2"/>
      <c r="CZ110" s="2"/>
      <c r="DA110" s="2"/>
      <c r="DB110" s="16">
        <f t="shared" si="283"/>
        <v>33954.356055552031</v>
      </c>
      <c r="DC110" s="16" t="e">
        <f t="shared" si="410"/>
        <v>#N/A</v>
      </c>
      <c r="DD110" s="16">
        <f t="shared" si="411"/>
        <v>1008.9292380085099</v>
      </c>
      <c r="DE110" s="16">
        <f t="shared" si="295"/>
        <v>33954.356055552031</v>
      </c>
      <c r="DF110" s="16">
        <f t="shared" si="296"/>
        <v>33443.686477252602</v>
      </c>
      <c r="DG110" s="16" t="e">
        <f t="shared" si="415"/>
        <v>#N/A</v>
      </c>
      <c r="DH110" s="16">
        <f t="shared" si="416"/>
        <v>1057.6337780767572</v>
      </c>
      <c r="DI110" s="16">
        <f t="shared" si="299"/>
        <v>33443.686477252602</v>
      </c>
      <c r="DJ110" s="16">
        <f t="shared" si="300"/>
        <v>33811.442378676096</v>
      </c>
      <c r="DK110" s="16" t="e">
        <f t="shared" si="301"/>
        <v>#N/A</v>
      </c>
      <c r="DL110" s="16">
        <f t="shared" si="302"/>
        <v>587.55615614068665</v>
      </c>
      <c r="DM110" s="16">
        <f t="shared" si="303"/>
        <v>33811.442378676096</v>
      </c>
      <c r="DN110" s="16">
        <f t="shared" si="255"/>
        <v>33443.686477252602</v>
      </c>
      <c r="DO110" s="16" t="e">
        <f t="shared" si="286"/>
        <v>#N/A</v>
      </c>
      <c r="DP110" s="16">
        <f t="shared" si="256"/>
        <v>1080.0190362878857</v>
      </c>
      <c r="DQ110" s="16">
        <f t="shared" si="257"/>
        <v>33443.686477252602</v>
      </c>
      <c r="DR110" s="101"/>
      <c r="DS110" s="16">
        <f t="shared" si="417"/>
        <v>35005.163590004107</v>
      </c>
      <c r="DT110" s="16">
        <f t="shared" si="305"/>
        <v>34523.705513540488</v>
      </c>
      <c r="DV110" s="16">
        <f t="shared" si="287"/>
        <v>1932494</v>
      </c>
      <c r="DW110" s="16">
        <f t="shared" si="306"/>
        <v>1932494</v>
      </c>
      <c r="DX110" s="16">
        <f t="shared" si="307"/>
        <v>1939364.0028812448</v>
      </c>
      <c r="DY110" s="16">
        <f t="shared" si="308"/>
        <v>1939478.6120011962</v>
      </c>
      <c r="DZ110" s="16">
        <f t="shared" si="309"/>
        <v>1940045.82387678</v>
      </c>
      <c r="EA110" s="16">
        <f t="shared" si="288"/>
        <v>-6984.6120011962485</v>
      </c>
    </row>
    <row r="111" spans="1:131" x14ac:dyDescent="0.2">
      <c r="A111" s="2">
        <v>39934</v>
      </c>
      <c r="B111" s="5">
        <f>Inputs!B111</f>
        <v>38329</v>
      </c>
      <c r="C111" s="5"/>
      <c r="D111" s="19">
        <f t="shared" si="258"/>
        <v>38329</v>
      </c>
      <c r="E111" s="20">
        <f>Inputs!E111</f>
        <v>1.0128664630792561</v>
      </c>
      <c r="F111" s="19">
        <f t="shared" si="259"/>
        <v>37842.105941067952</v>
      </c>
      <c r="G111" s="24">
        <f t="shared" ref="G111:H111" si="421">G99</f>
        <v>1.1200000000000001</v>
      </c>
      <c r="H111" s="24">
        <f t="shared" si="421"/>
        <v>1.1220326870554826</v>
      </c>
      <c r="I111" s="29">
        <f t="shared" si="237"/>
        <v>1.1220326870554826</v>
      </c>
      <c r="J111" s="19">
        <f t="shared" si="261"/>
        <v>33726.38460326488</v>
      </c>
      <c r="K111" s="19">
        <f t="shared" si="262"/>
        <v>33768.236757453036</v>
      </c>
      <c r="L111" s="40">
        <f>SalesTrend!$K$15</f>
        <v>-6.5000000000000002E-2</v>
      </c>
      <c r="M111" s="40">
        <f>SalesTrend!$K$35</f>
        <v>0</v>
      </c>
      <c r="N111" s="16">
        <f t="shared" si="263"/>
        <v>33628.297065791601</v>
      </c>
      <c r="O111" s="16">
        <f t="shared" si="238"/>
        <v>38217.52652698951</v>
      </c>
      <c r="R111" s="16">
        <f t="shared" si="239"/>
        <v>33628.297065791601</v>
      </c>
      <c r="S111" s="16">
        <f t="shared" si="240"/>
        <v>38329</v>
      </c>
      <c r="T111" s="16">
        <f t="shared" si="264"/>
        <v>-111.47347301049012</v>
      </c>
      <c r="AA111" s="56"/>
      <c r="AB111" s="51"/>
      <c r="AC111" s="51"/>
      <c r="AD111" s="51"/>
      <c r="AE111" s="52"/>
      <c r="AF111" s="51">
        <f t="shared" si="265"/>
        <v>0</v>
      </c>
      <c r="AG111" s="51"/>
      <c r="AH111" s="56">
        <f t="shared" si="241"/>
        <v>0</v>
      </c>
      <c r="AI111" s="56">
        <f t="shared" si="266"/>
        <v>0</v>
      </c>
      <c r="AJ111" s="56">
        <f t="shared" si="267"/>
        <v>0</v>
      </c>
      <c r="AK111" s="56">
        <f t="shared" si="268"/>
        <v>0</v>
      </c>
      <c r="AL111" s="56">
        <f t="shared" si="269"/>
        <v>0</v>
      </c>
      <c r="AM111" s="56">
        <f t="shared" si="242"/>
        <v>0</v>
      </c>
      <c r="AN111" s="51"/>
      <c r="AO111" s="51">
        <f t="shared" si="270"/>
        <v>0</v>
      </c>
      <c r="BB111" s="5">
        <f>Inputs!C111</f>
        <v>1935141</v>
      </c>
      <c r="BC111" s="19">
        <f t="shared" si="290"/>
        <v>35682</v>
      </c>
      <c r="BD111" s="82">
        <f t="shared" si="406"/>
        <v>0.1980070918968512</v>
      </c>
      <c r="BE111" s="23">
        <f>Inputs!F111</f>
        <v>1.0128664630792561</v>
      </c>
      <c r="BF111" s="19">
        <f t="shared" si="291"/>
        <v>35228.730835377566</v>
      </c>
      <c r="BG111" s="19">
        <f t="shared" si="292"/>
        <v>37842.105941067952</v>
      </c>
      <c r="BH111" s="82">
        <f t="shared" si="407"/>
        <v>0.19575625876585551</v>
      </c>
      <c r="BI111" s="29">
        <f t="shared" si="338"/>
        <v>1</v>
      </c>
      <c r="BJ111" s="29">
        <f t="shared" ref="BJ111" si="422">BJ99</f>
        <v>1.0153534458706819</v>
      </c>
      <c r="BK111" s="29">
        <f t="shared" si="338"/>
        <v>1.0147621435904024</v>
      </c>
      <c r="BL111" s="29">
        <f t="shared" si="274"/>
        <v>1.0147621435904024</v>
      </c>
      <c r="BM111" s="39">
        <f t="shared" si="401"/>
        <v>0.1929085155593569</v>
      </c>
      <c r="BN111" s="39">
        <f t="shared" si="275"/>
        <v>0.19265906844868178</v>
      </c>
      <c r="BO111" s="40">
        <f>AttrRateTrend!$K$15</f>
        <v>0.02</v>
      </c>
      <c r="BP111" s="40">
        <f>AttrRateTrend!$K$35</f>
        <v>0</v>
      </c>
      <c r="BQ111" s="39">
        <f t="shared" si="276"/>
        <v>0.19277767511132338</v>
      </c>
      <c r="BR111" s="39">
        <f t="shared" si="402"/>
        <v>0.19814046920310432</v>
      </c>
      <c r="BS111" s="39"/>
      <c r="BT111" s="39"/>
      <c r="BU111" s="39">
        <f t="shared" si="246"/>
        <v>0.19277767511132338</v>
      </c>
      <c r="BV111" s="39">
        <f t="shared" si="247"/>
        <v>0.1980070918968512</v>
      </c>
      <c r="BW111" s="39">
        <f t="shared" si="248"/>
        <v>1.3337730625312405E-4</v>
      </c>
      <c r="BX111" s="39">
        <f t="shared" si="340"/>
        <v>0.19148496761619585</v>
      </c>
      <c r="CB111" s="19">
        <f t="shared" si="277"/>
        <v>35682</v>
      </c>
      <c r="CC111" s="23">
        <f>Inputs!F111</f>
        <v>1.0128664630792561</v>
      </c>
      <c r="CD111" s="19">
        <f t="shared" si="249"/>
        <v>35228.730835377566</v>
      </c>
      <c r="CE111" s="29">
        <f t="shared" ref="CE111" si="423">CE99</f>
        <v>1.0153534458706819</v>
      </c>
      <c r="CF111" s="29">
        <f t="shared" si="389"/>
        <v>1.0211846089916554</v>
      </c>
      <c r="CG111" s="29">
        <f t="shared" si="389"/>
        <v>1.0198824623701856</v>
      </c>
      <c r="CH111" s="29">
        <f t="shared" si="279"/>
        <v>1.0211846089916554</v>
      </c>
      <c r="CI111" s="19">
        <f t="shared" si="280"/>
        <v>34497.906181883554</v>
      </c>
      <c r="CJ111" s="19">
        <f t="shared" si="251"/>
        <v>34498.731559480228</v>
      </c>
      <c r="CK111" s="40">
        <f>AttrTrend!$K$15</f>
        <v>1.4999999999999999E-2</v>
      </c>
      <c r="CL111" s="40">
        <f>AttrTrend!$K$35</f>
        <v>0</v>
      </c>
      <c r="CM111" s="19">
        <f t="shared" si="281"/>
        <v>34441.9972829853</v>
      </c>
      <c r="CN111" s="19">
        <f t="shared" si="404"/>
        <v>35624.172104012068</v>
      </c>
      <c r="CO111" s="39"/>
      <c r="CP111" s="39"/>
      <c r="CQ111" s="19">
        <f t="shared" si="253"/>
        <v>34441.9972829853</v>
      </c>
      <c r="CR111" s="19">
        <f t="shared" si="282"/>
        <v>35682</v>
      </c>
      <c r="CS111" s="19">
        <f t="shared" si="254"/>
        <v>-57.827895987931697</v>
      </c>
      <c r="CT111" s="2"/>
      <c r="CU111" s="2"/>
      <c r="CV111" s="2"/>
      <c r="CW111" s="2"/>
      <c r="CX111" s="2"/>
      <c r="CY111" s="2"/>
      <c r="CZ111" s="2"/>
      <c r="DA111" s="2"/>
      <c r="DB111" s="16">
        <f t="shared" si="283"/>
        <v>33726.38460326488</v>
      </c>
      <c r="DC111" s="16" t="e">
        <f t="shared" si="410"/>
        <v>#N/A</v>
      </c>
      <c r="DD111" s="16">
        <f t="shared" si="411"/>
        <v>771.52157861867454</v>
      </c>
      <c r="DE111" s="16">
        <f t="shared" si="295"/>
        <v>33726.38460326488</v>
      </c>
      <c r="DF111" s="16">
        <f t="shared" si="296"/>
        <v>33768.236757453036</v>
      </c>
      <c r="DG111" s="16" t="e">
        <f t="shared" si="415"/>
        <v>#N/A</v>
      </c>
      <c r="DH111" s="16">
        <f t="shared" si="416"/>
        <v>730.49480202719133</v>
      </c>
      <c r="DI111" s="16">
        <f t="shared" si="299"/>
        <v>33768.236757453036</v>
      </c>
      <c r="DJ111" s="16">
        <f t="shared" si="300"/>
        <v>33628.297065791601</v>
      </c>
      <c r="DK111" s="16" t="e">
        <f t="shared" si="301"/>
        <v>#N/A</v>
      </c>
      <c r="DL111" s="16">
        <f t="shared" si="302"/>
        <v>813.70021719369834</v>
      </c>
      <c r="DM111" s="16">
        <f t="shared" si="303"/>
        <v>33628.297065791601</v>
      </c>
      <c r="DN111" s="16">
        <f t="shared" si="255"/>
        <v>33768.236757453036</v>
      </c>
      <c r="DO111" s="16" t="e">
        <f t="shared" si="286"/>
        <v>#N/A</v>
      </c>
      <c r="DP111" s="16">
        <f t="shared" si="256"/>
        <v>950.34620360963163</v>
      </c>
      <c r="DQ111" s="16">
        <f t="shared" si="257"/>
        <v>33768.236757453036</v>
      </c>
      <c r="DR111" s="101"/>
      <c r="DS111" s="16">
        <f t="shared" si="417"/>
        <v>34763.207652050951</v>
      </c>
      <c r="DT111" s="16">
        <f t="shared" si="305"/>
        <v>34718.582961062668</v>
      </c>
      <c r="DV111" s="16">
        <f t="shared" si="287"/>
        <v>1935141</v>
      </c>
      <c r="DW111" s="16">
        <f t="shared" si="306"/>
        <v>1935141</v>
      </c>
      <c r="DX111" s="16">
        <f t="shared" si="307"/>
        <v>1938592.4813026262</v>
      </c>
      <c r="DY111" s="16">
        <f t="shared" si="308"/>
        <v>1938748.117199169</v>
      </c>
      <c r="DZ111" s="16">
        <f t="shared" si="309"/>
        <v>1939232.1236595863</v>
      </c>
      <c r="EA111" s="16">
        <f t="shared" si="288"/>
        <v>-3607.1171991690062</v>
      </c>
    </row>
    <row r="112" spans="1:131" x14ac:dyDescent="0.2">
      <c r="A112" s="2">
        <v>39965</v>
      </c>
      <c r="B112" s="5">
        <f>Inputs!B112</f>
        <v>39411</v>
      </c>
      <c r="C112" s="5"/>
      <c r="D112" s="19">
        <f t="shared" si="258"/>
        <v>39411</v>
      </c>
      <c r="E112" s="20">
        <f>Inputs!E112</f>
        <v>1.0097292671120266</v>
      </c>
      <c r="F112" s="19">
        <f t="shared" si="259"/>
        <v>39031.254499259216</v>
      </c>
      <c r="G112" s="24">
        <f t="shared" ref="G112:H112" si="424">G100</f>
        <v>1.1599999999999999</v>
      </c>
      <c r="H112" s="24">
        <f t="shared" si="424"/>
        <v>1.1608163743860633</v>
      </c>
      <c r="I112" s="29">
        <f t="shared" si="237"/>
        <v>1.1608163743860633</v>
      </c>
      <c r="J112" s="19">
        <f t="shared" si="261"/>
        <v>33623.969613542198</v>
      </c>
      <c r="K112" s="19">
        <f t="shared" si="262"/>
        <v>33558.057002489317</v>
      </c>
      <c r="L112" s="40">
        <f>SalesTrend!$K$16</f>
        <v>-6.5000000000000002E-2</v>
      </c>
      <c r="M112" s="40">
        <f>SalesTrend!$K$36</f>
        <v>0</v>
      </c>
      <c r="N112" s="16">
        <f t="shared" si="263"/>
        <v>33446.143790018563</v>
      </c>
      <c r="O112" s="16">
        <f t="shared" si="238"/>
        <v>39202.568526517243</v>
      </c>
      <c r="R112" s="16">
        <f t="shared" si="239"/>
        <v>33446.143790018563</v>
      </c>
      <c r="S112" s="16">
        <f t="shared" si="240"/>
        <v>39411</v>
      </c>
      <c r="T112" s="16">
        <f t="shared" si="264"/>
        <v>-208.4314734827567</v>
      </c>
      <c r="AA112" s="56"/>
      <c r="AB112" s="51"/>
      <c r="AC112" s="51"/>
      <c r="AD112" s="51"/>
      <c r="AE112" s="52"/>
      <c r="AF112" s="51">
        <f t="shared" si="265"/>
        <v>0</v>
      </c>
      <c r="AG112" s="51"/>
      <c r="AH112" s="56">
        <f t="shared" si="241"/>
        <v>0</v>
      </c>
      <c r="AI112" s="56">
        <f t="shared" si="266"/>
        <v>0</v>
      </c>
      <c r="AJ112" s="56">
        <f t="shared" si="267"/>
        <v>0</v>
      </c>
      <c r="AK112" s="56">
        <f t="shared" si="268"/>
        <v>0</v>
      </c>
      <c r="AL112" s="56">
        <f t="shared" si="269"/>
        <v>0</v>
      </c>
      <c r="AM112" s="56">
        <f t="shared" si="242"/>
        <v>0</v>
      </c>
      <c r="AN112" s="51"/>
      <c r="AO112" s="51">
        <f t="shared" si="270"/>
        <v>0</v>
      </c>
      <c r="BB112" s="5">
        <f>Inputs!C112</f>
        <v>1942007</v>
      </c>
      <c r="BC112" s="19">
        <f t="shared" si="290"/>
        <v>32545</v>
      </c>
      <c r="BD112" s="82">
        <f t="shared" si="406"/>
        <v>0.17983916979453465</v>
      </c>
      <c r="BE112" s="23">
        <f>Inputs!F112</f>
        <v>1.0097292671120266</v>
      </c>
      <c r="BF112" s="19">
        <f t="shared" si="291"/>
        <v>32231.411983415575</v>
      </c>
      <c r="BG112" s="19">
        <f t="shared" si="292"/>
        <v>39031.254499259216</v>
      </c>
      <c r="BH112" s="82">
        <f t="shared" si="407"/>
        <v>0.17829339308816425</v>
      </c>
      <c r="BI112" s="29">
        <f t="shared" si="338"/>
        <v>1</v>
      </c>
      <c r="BJ112" s="29">
        <f t="shared" ref="BJ112" si="425">BJ100</f>
        <v>0.93698194478176766</v>
      </c>
      <c r="BK112" s="29">
        <f t="shared" si="338"/>
        <v>0.93828803629793345</v>
      </c>
      <c r="BL112" s="29">
        <f t="shared" si="274"/>
        <v>0.93828803629793345</v>
      </c>
      <c r="BM112" s="39">
        <f t="shared" si="401"/>
        <v>0.19001989388208609</v>
      </c>
      <c r="BN112" s="39">
        <f t="shared" si="275"/>
        <v>0.19260391615100256</v>
      </c>
      <c r="BO112" s="40">
        <f>AttrRateTrend!$K$16</f>
        <v>0.02</v>
      </c>
      <c r="BP112" s="40">
        <f>AttrRateTrend!$K$36</f>
        <v>0</v>
      </c>
      <c r="BQ112" s="39">
        <f t="shared" si="276"/>
        <v>0.19309897123650893</v>
      </c>
      <c r="BR112" s="39">
        <f t="shared" si="402"/>
        <v>0.18294522702881591</v>
      </c>
      <c r="BS112" s="39"/>
      <c r="BT112" s="39"/>
      <c r="BU112" s="39">
        <f t="shared" si="246"/>
        <v>0.19309897123650893</v>
      </c>
      <c r="BV112" s="39">
        <f t="shared" si="247"/>
        <v>0.17983916979453465</v>
      </c>
      <c r="BW112" s="39">
        <f t="shared" si="248"/>
        <v>3.1060572342812565E-3</v>
      </c>
      <c r="BX112" s="39">
        <f t="shared" si="340"/>
        <v>0.19099873318930419</v>
      </c>
      <c r="CB112" s="19">
        <f t="shared" si="277"/>
        <v>32545</v>
      </c>
      <c r="CC112" s="23">
        <f>Inputs!F112</f>
        <v>1.0097292671120266</v>
      </c>
      <c r="CD112" s="19">
        <f t="shared" si="249"/>
        <v>32231.411983415575</v>
      </c>
      <c r="CE112" s="29">
        <f t="shared" ref="CE112" si="426">CE100</f>
        <v>0.93698194478176766</v>
      </c>
      <c r="CF112" s="29">
        <f t="shared" si="389"/>
        <v>0.94700775525644054</v>
      </c>
      <c r="CG112" s="29">
        <f t="shared" si="389"/>
        <v>0.94800834264764722</v>
      </c>
      <c r="CH112" s="29">
        <f t="shared" si="279"/>
        <v>0.94700775525644054</v>
      </c>
      <c r="CI112" s="19">
        <f t="shared" si="280"/>
        <v>34035.003202996602</v>
      </c>
      <c r="CJ112" s="19">
        <f t="shared" si="251"/>
        <v>34419.496360091303</v>
      </c>
      <c r="CK112" s="40">
        <f>AttrTrend!$K$16</f>
        <v>1.4999999999999999E-2</v>
      </c>
      <c r="CL112" s="40">
        <f>AttrTrend!$K$36</f>
        <v>0</v>
      </c>
      <c r="CM112" s="19">
        <f t="shared" si="281"/>
        <v>34485.049779589033</v>
      </c>
      <c r="CN112" s="19">
        <f t="shared" si="404"/>
        <v>32975.344188535615</v>
      </c>
      <c r="CO112" s="39"/>
      <c r="CP112" s="39"/>
      <c r="CQ112" s="19">
        <f t="shared" si="253"/>
        <v>34485.049779589033</v>
      </c>
      <c r="CR112" s="19">
        <f t="shared" si="282"/>
        <v>32545</v>
      </c>
      <c r="CS112" s="19">
        <f t="shared" si="254"/>
        <v>430.3441885356151</v>
      </c>
      <c r="CT112" s="2"/>
      <c r="CU112" s="2"/>
      <c r="CV112" s="2"/>
      <c r="CW112" s="2"/>
      <c r="CX112" s="2"/>
      <c r="CY112" s="2"/>
      <c r="CZ112" s="2"/>
      <c r="DA112" s="2"/>
      <c r="DB112" s="16">
        <f t="shared" si="283"/>
        <v>33623.969613542198</v>
      </c>
      <c r="DC112" s="16" t="e">
        <f t="shared" si="410"/>
        <v>#N/A</v>
      </c>
      <c r="DD112" s="16">
        <f t="shared" si="411"/>
        <v>411.03358945440414</v>
      </c>
      <c r="DE112" s="16">
        <f t="shared" si="295"/>
        <v>33623.969613542198</v>
      </c>
      <c r="DF112" s="16">
        <f t="shared" si="296"/>
        <v>33558.057002489317</v>
      </c>
      <c r="DG112" s="16" t="e">
        <f t="shared" si="415"/>
        <v>#N/A</v>
      </c>
      <c r="DH112" s="16">
        <f t="shared" si="416"/>
        <v>861.43935760198656</v>
      </c>
      <c r="DI112" s="16">
        <f t="shared" si="299"/>
        <v>33558.057002489317</v>
      </c>
      <c r="DJ112" s="16">
        <f t="shared" si="300"/>
        <v>33446.143790018563</v>
      </c>
      <c r="DK112" s="16" t="e">
        <f t="shared" si="301"/>
        <v>#N/A</v>
      </c>
      <c r="DL112" s="16">
        <f t="shared" si="302"/>
        <v>1038.9059895704704</v>
      </c>
      <c r="DM112" s="16">
        <f t="shared" si="303"/>
        <v>33446.143790018563</v>
      </c>
      <c r="DN112" s="16">
        <f t="shared" si="255"/>
        <v>33558.057002489317</v>
      </c>
      <c r="DO112" s="16" t="e">
        <f t="shared" si="286"/>
        <v>#N/A</v>
      </c>
      <c r="DP112" s="16">
        <f t="shared" si="256"/>
        <v>1243.4681019839045</v>
      </c>
      <c r="DQ112" s="16">
        <f t="shared" si="257"/>
        <v>33558.057002489317</v>
      </c>
      <c r="DR112" s="101"/>
      <c r="DS112" s="16">
        <f t="shared" si="417"/>
        <v>34387.377641132945</v>
      </c>
      <c r="DT112" s="16">
        <f t="shared" si="305"/>
        <v>34801.525104473221</v>
      </c>
      <c r="DV112" s="16">
        <f t="shared" si="287"/>
        <v>1942007</v>
      </c>
      <c r="DW112" s="16">
        <f t="shared" si="306"/>
        <v>1942007</v>
      </c>
      <c r="DX112" s="16">
        <f t="shared" si="307"/>
        <v>1938181.4477131716</v>
      </c>
      <c r="DY112" s="16">
        <f t="shared" si="308"/>
        <v>1937886.677841567</v>
      </c>
      <c r="DZ112" s="16">
        <f t="shared" si="309"/>
        <v>1938193.2176700158</v>
      </c>
      <c r="EA112" s="16">
        <f t="shared" si="288"/>
        <v>4120.3221584330313</v>
      </c>
    </row>
    <row r="113" spans="1:131" x14ac:dyDescent="0.2">
      <c r="A113" s="2">
        <v>39995</v>
      </c>
      <c r="B113" s="5">
        <f>Inputs!B113</f>
        <v>38128</v>
      </c>
      <c r="C113" s="5"/>
      <c r="D113" s="19">
        <f t="shared" si="258"/>
        <v>38128</v>
      </c>
      <c r="E113" s="20">
        <f>Inputs!E113</f>
        <v>0.98879936873067553</v>
      </c>
      <c r="F113" s="19">
        <f t="shared" si="259"/>
        <v>38559.895167555595</v>
      </c>
      <c r="G113" s="24">
        <f t="shared" ref="G113:H113" si="427">G101</f>
        <v>1.1599999999999999</v>
      </c>
      <c r="H113" s="24">
        <f t="shared" si="427"/>
        <v>1.1571272105409649</v>
      </c>
      <c r="I113" s="29">
        <f t="shared" si="237"/>
        <v>1.1571272105409649</v>
      </c>
      <c r="J113" s="19">
        <f t="shared" si="261"/>
        <v>33323.81679066088</v>
      </c>
      <c r="K113" s="19">
        <f t="shared" si="262"/>
        <v>33351.578608592441</v>
      </c>
      <c r="L113" s="40">
        <f>SalesTrend!$K$17</f>
        <v>-6.5000000000000002E-2</v>
      </c>
      <c r="M113" s="40">
        <f>SalesTrend!$K$37</f>
        <v>0</v>
      </c>
      <c r="N113" s="16">
        <f t="shared" si="263"/>
        <v>33264.977177822628</v>
      </c>
      <c r="O113" s="16">
        <f t="shared" si="238"/>
        <v>38060.677676978295</v>
      </c>
      <c r="R113" s="16">
        <f t="shared" si="239"/>
        <v>33264.977177822628</v>
      </c>
      <c r="S113" s="16">
        <f t="shared" si="240"/>
        <v>38128</v>
      </c>
      <c r="T113" s="16">
        <f t="shared" si="264"/>
        <v>-67.322323021704506</v>
      </c>
      <c r="AA113" s="56"/>
      <c r="AB113" s="51"/>
      <c r="AC113" s="51"/>
      <c r="AD113" s="51"/>
      <c r="AE113" s="52"/>
      <c r="AF113" s="51">
        <f t="shared" si="265"/>
        <v>0</v>
      </c>
      <c r="AG113" s="51"/>
      <c r="AH113" s="56">
        <f t="shared" si="241"/>
        <v>0</v>
      </c>
      <c r="AI113" s="56">
        <f t="shared" si="266"/>
        <v>0</v>
      </c>
      <c r="AJ113" s="56">
        <f t="shared" si="267"/>
        <v>0</v>
      </c>
      <c r="AK113" s="56">
        <f t="shared" si="268"/>
        <v>0</v>
      </c>
      <c r="AL113" s="56">
        <f t="shared" si="269"/>
        <v>0</v>
      </c>
      <c r="AM113" s="56">
        <f t="shared" si="242"/>
        <v>0</v>
      </c>
      <c r="AN113" s="51"/>
      <c r="AO113" s="51">
        <f t="shared" si="270"/>
        <v>0</v>
      </c>
      <c r="BB113" s="5">
        <f>Inputs!C113</f>
        <v>1948230</v>
      </c>
      <c r="BC113" s="19">
        <f t="shared" si="290"/>
        <v>31905</v>
      </c>
      <c r="BD113" s="82">
        <f t="shared" si="406"/>
        <v>0.17637019036979881</v>
      </c>
      <c r="BE113" s="23">
        <f>Inputs!F113</f>
        <v>0.98879936873067553</v>
      </c>
      <c r="BF113" s="19">
        <f t="shared" si="291"/>
        <v>32266.40409465121</v>
      </c>
      <c r="BG113" s="19">
        <f t="shared" si="292"/>
        <v>38559.895167555595</v>
      </c>
      <c r="BH113" s="82">
        <f t="shared" si="407"/>
        <v>0.17815535121062401</v>
      </c>
      <c r="BI113" s="29">
        <f t="shared" si="338"/>
        <v>1</v>
      </c>
      <c r="BJ113" s="29">
        <f t="shared" ref="BJ113" si="428">BJ101</f>
        <v>0.9145269668889856</v>
      </c>
      <c r="BK113" s="29">
        <f t="shared" si="338"/>
        <v>0.91416409485908934</v>
      </c>
      <c r="BL113" s="29">
        <f t="shared" si="274"/>
        <v>0.91416409485908934</v>
      </c>
      <c r="BM113" s="39">
        <f t="shared" si="401"/>
        <v>0.1948833390115646</v>
      </c>
      <c r="BN113" s="39">
        <f t="shared" si="275"/>
        <v>0.19243293595925118</v>
      </c>
      <c r="BO113" s="40">
        <f>AttrRateTrend!$K$17</f>
        <v>0.02</v>
      </c>
      <c r="BP113" s="40">
        <f>AttrRateTrend!$K$37</f>
        <v>0</v>
      </c>
      <c r="BQ113" s="39">
        <f t="shared" si="276"/>
        <v>0.19342080285523647</v>
      </c>
      <c r="BR113" s="39">
        <f t="shared" si="402"/>
        <v>0.17483787599357961</v>
      </c>
      <c r="BS113" s="39"/>
      <c r="BT113" s="39"/>
      <c r="BU113" s="39">
        <f t="shared" si="246"/>
        <v>0.19342080285523647</v>
      </c>
      <c r="BV113" s="39">
        <f t="shared" si="247"/>
        <v>0.17637019036979881</v>
      </c>
      <c r="BW113" s="39">
        <f t="shared" si="248"/>
        <v>-1.5323143762192015E-3</v>
      </c>
      <c r="BX113" s="39">
        <f t="shared" si="340"/>
        <v>0.19076882259148947</v>
      </c>
      <c r="CB113" s="19">
        <f t="shared" si="277"/>
        <v>31905</v>
      </c>
      <c r="CC113" s="23">
        <f>Inputs!F113</f>
        <v>0.98879936873067553</v>
      </c>
      <c r="CD113" s="19">
        <f t="shared" si="249"/>
        <v>32266.40409465121</v>
      </c>
      <c r="CE113" s="29">
        <f t="shared" ref="CE113" si="429">CE101</f>
        <v>0.9145269668889856</v>
      </c>
      <c r="CF113" s="29">
        <f t="shared" si="389"/>
        <v>0.92918259040413531</v>
      </c>
      <c r="CG113" s="29">
        <f t="shared" si="389"/>
        <v>0.92674365295329264</v>
      </c>
      <c r="CH113" s="29">
        <f t="shared" si="279"/>
        <v>0.92918259040413531</v>
      </c>
      <c r="CI113" s="19">
        <f t="shared" si="280"/>
        <v>34725.579695393753</v>
      </c>
      <c r="CJ113" s="19">
        <f t="shared" si="251"/>
        <v>34321.291934414992</v>
      </c>
      <c r="CK113" s="40">
        <f>AttrTrend!$K$17</f>
        <v>1.4999999999999999E-2</v>
      </c>
      <c r="CL113" s="40">
        <f>AttrTrend!$K$37</f>
        <v>0</v>
      </c>
      <c r="CM113" s="19">
        <f t="shared" si="281"/>
        <v>34528.156091813522</v>
      </c>
      <c r="CN113" s="19">
        <f t="shared" si="404"/>
        <v>31723.612097264348</v>
      </c>
      <c r="CO113" s="39"/>
      <c r="CP113" s="39"/>
      <c r="CQ113" s="19">
        <f t="shared" si="253"/>
        <v>34528.156091813522</v>
      </c>
      <c r="CR113" s="19">
        <f t="shared" si="282"/>
        <v>31905</v>
      </c>
      <c r="CS113" s="19">
        <f t="shared" si="254"/>
        <v>-181.38790273565246</v>
      </c>
      <c r="CT113" s="2"/>
      <c r="CU113" s="2"/>
      <c r="CV113" s="2"/>
      <c r="CW113" s="2"/>
      <c r="CX113" s="2"/>
      <c r="CY113" s="2"/>
      <c r="CZ113" s="2"/>
      <c r="DA113" s="2"/>
      <c r="DB113" s="16">
        <f t="shared" si="283"/>
        <v>33323.81679066088</v>
      </c>
      <c r="DC113" s="16" t="e">
        <f t="shared" si="410"/>
        <v>#N/A</v>
      </c>
      <c r="DD113" s="16">
        <f t="shared" si="411"/>
        <v>1401.7629047328737</v>
      </c>
      <c r="DE113" s="16">
        <f t="shared" si="295"/>
        <v>33323.81679066088</v>
      </c>
      <c r="DF113" s="16">
        <f t="shared" si="296"/>
        <v>33351.578608592441</v>
      </c>
      <c r="DG113" s="16" t="e">
        <f t="shared" si="415"/>
        <v>#N/A</v>
      </c>
      <c r="DH113" s="16">
        <f t="shared" si="416"/>
        <v>969.71332582255127</v>
      </c>
      <c r="DI113" s="16">
        <f t="shared" si="299"/>
        <v>33351.578608592441</v>
      </c>
      <c r="DJ113" s="16">
        <f t="shared" si="300"/>
        <v>33264.977177822628</v>
      </c>
      <c r="DK113" s="16" t="e">
        <f t="shared" si="301"/>
        <v>#N/A</v>
      </c>
      <c r="DL113" s="16">
        <f t="shared" si="302"/>
        <v>1263.1789139908942</v>
      </c>
      <c r="DM113" s="16">
        <f t="shared" si="303"/>
        <v>33264.977177822628</v>
      </c>
      <c r="DN113" s="16">
        <f t="shared" si="255"/>
        <v>33351.578608592441</v>
      </c>
      <c r="DO113" s="16" t="e">
        <f t="shared" si="286"/>
        <v>#N/A</v>
      </c>
      <c r="DP113" s="16">
        <f t="shared" si="256"/>
        <v>1506.535930697486</v>
      </c>
      <c r="DQ113" s="16">
        <f t="shared" si="257"/>
        <v>33351.578608592441</v>
      </c>
      <c r="DR113" s="101"/>
      <c r="DS113" s="16">
        <f t="shared" si="417"/>
        <v>35253.99002023576</v>
      </c>
      <c r="DT113" s="16">
        <f t="shared" si="305"/>
        <v>34858.114539289927</v>
      </c>
      <c r="DV113" s="16">
        <f t="shared" si="287"/>
        <v>1948230</v>
      </c>
      <c r="DW113" s="16">
        <f t="shared" si="306"/>
        <v>1948230</v>
      </c>
      <c r="DX113" s="16">
        <f t="shared" si="307"/>
        <v>1936779.6848084386</v>
      </c>
      <c r="DY113" s="16">
        <f t="shared" si="308"/>
        <v>1936916.9645157445</v>
      </c>
      <c r="DZ113" s="16">
        <f t="shared" si="309"/>
        <v>1936930.038756025</v>
      </c>
      <c r="EA113" s="16">
        <f t="shared" si="288"/>
        <v>11313.035484255524</v>
      </c>
    </row>
    <row r="114" spans="1:131" x14ac:dyDescent="0.2">
      <c r="A114" s="2">
        <v>40026</v>
      </c>
      <c r="B114" s="5">
        <f>Inputs!B114</f>
        <v>38432</v>
      </c>
      <c r="C114" s="5"/>
      <c r="D114" s="19">
        <f t="shared" si="258"/>
        <v>38432</v>
      </c>
      <c r="E114" s="20">
        <f>Inputs!E114</f>
        <v>1.0212149832176927</v>
      </c>
      <c r="F114" s="19">
        <f t="shared" si="259"/>
        <v>37633.603728479022</v>
      </c>
      <c r="G114" s="24">
        <f t="shared" ref="G114:H114" si="430">G102</f>
        <v>1.1399999999999999</v>
      </c>
      <c r="H114" s="24">
        <f t="shared" si="430"/>
        <v>1.1367282212946797</v>
      </c>
      <c r="I114" s="29">
        <f t="shared" si="237"/>
        <v>1.1367282212946797</v>
      </c>
      <c r="J114" s="19">
        <f t="shared" si="261"/>
        <v>33106.949421574252</v>
      </c>
      <c r="K114" s="19">
        <f t="shared" si="262"/>
        <v>33131.858942397761</v>
      </c>
      <c r="L114" s="40">
        <f>SalesTrend!$K$18</f>
        <v>-6.5000000000000002E-2</v>
      </c>
      <c r="M114" s="40">
        <f>SalesTrend!$K$38</f>
        <v>0</v>
      </c>
      <c r="N114" s="16">
        <f t="shared" si="263"/>
        <v>33084.791884776088</v>
      </c>
      <c r="O114" s="16">
        <f t="shared" si="238"/>
        <v>38406.278558758662</v>
      </c>
      <c r="R114" s="16">
        <f t="shared" si="239"/>
        <v>33084.791884776088</v>
      </c>
      <c r="S114" s="16">
        <f t="shared" si="240"/>
        <v>38432</v>
      </c>
      <c r="T114" s="16">
        <f t="shared" si="264"/>
        <v>-25.721441241337743</v>
      </c>
      <c r="AA114" s="56"/>
      <c r="AB114" s="51"/>
      <c r="AC114" s="51"/>
      <c r="AD114" s="51"/>
      <c r="AE114" s="52"/>
      <c r="AF114" s="51">
        <f t="shared" si="265"/>
        <v>0</v>
      </c>
      <c r="AG114" s="51"/>
      <c r="AH114" s="56">
        <f t="shared" si="241"/>
        <v>0</v>
      </c>
      <c r="AI114" s="56">
        <f t="shared" si="266"/>
        <v>0</v>
      </c>
      <c r="AJ114" s="56">
        <f t="shared" si="267"/>
        <v>0</v>
      </c>
      <c r="AK114" s="56">
        <f t="shared" si="268"/>
        <v>0</v>
      </c>
      <c r="AL114" s="56">
        <f t="shared" si="269"/>
        <v>0</v>
      </c>
      <c r="AM114" s="56">
        <f t="shared" si="242"/>
        <v>0</v>
      </c>
      <c r="AN114" s="51"/>
      <c r="AO114" s="51">
        <f t="shared" si="270"/>
        <v>0</v>
      </c>
      <c r="BB114" s="5">
        <f>Inputs!C114</f>
        <v>1953608</v>
      </c>
      <c r="BC114" s="19">
        <f t="shared" si="290"/>
        <v>33054</v>
      </c>
      <c r="BD114" s="82">
        <f t="shared" si="406"/>
        <v>0.18204699603730823</v>
      </c>
      <c r="BE114" s="23">
        <f>Inputs!F114</f>
        <v>1.0212149832176927</v>
      </c>
      <c r="BF114" s="19">
        <f t="shared" si="291"/>
        <v>32367.32768633289</v>
      </c>
      <c r="BG114" s="19">
        <f t="shared" si="292"/>
        <v>37633.603728479022</v>
      </c>
      <c r="BH114" s="82">
        <f t="shared" si="407"/>
        <v>0.17865790370262383</v>
      </c>
      <c r="BI114" s="29">
        <f t="shared" si="338"/>
        <v>1</v>
      </c>
      <c r="BJ114" s="29">
        <f t="shared" ref="BJ114" si="431">BJ102</f>
        <v>0.92843078718831584</v>
      </c>
      <c r="BK114" s="29">
        <f t="shared" si="338"/>
        <v>0.92859673990623681</v>
      </c>
      <c r="BL114" s="29">
        <f t="shared" si="274"/>
        <v>0.92859673990623681</v>
      </c>
      <c r="BM114" s="39">
        <f t="shared" si="401"/>
        <v>0.19239557498410284</v>
      </c>
      <c r="BN114" s="39">
        <f t="shared" si="275"/>
        <v>0.19430004206298893</v>
      </c>
      <c r="BO114" s="40">
        <f>AttrRateTrend!$K$18</f>
        <v>0.02</v>
      </c>
      <c r="BP114" s="40">
        <f>AttrRateTrend!$K$38</f>
        <v>0</v>
      </c>
      <c r="BQ114" s="39">
        <f t="shared" si="276"/>
        <v>0.19374317085999521</v>
      </c>
      <c r="BR114" s="39">
        <f t="shared" si="402"/>
        <v>0.18372604912854978</v>
      </c>
      <c r="BS114" s="39"/>
      <c r="BT114" s="39"/>
      <c r="BU114" s="39">
        <f t="shared" si="246"/>
        <v>0.19374317085999521</v>
      </c>
      <c r="BV114" s="39">
        <f t="shared" si="247"/>
        <v>0.18204699603730823</v>
      </c>
      <c r="BW114" s="39">
        <f t="shared" si="248"/>
        <v>1.6790530912415558E-3</v>
      </c>
      <c r="BX114" s="39">
        <f t="shared" si="340"/>
        <v>0.19024401494592502</v>
      </c>
      <c r="CB114" s="19">
        <f t="shared" si="277"/>
        <v>33054</v>
      </c>
      <c r="CC114" s="23">
        <f>Inputs!F114</f>
        <v>1.0212149832176927</v>
      </c>
      <c r="CD114" s="19">
        <f t="shared" si="249"/>
        <v>32367.32768633289</v>
      </c>
      <c r="CE114" s="29">
        <f t="shared" ref="CE114" si="432">CE102</f>
        <v>0.92843078718831584</v>
      </c>
      <c r="CF114" s="29">
        <f t="shared" si="389"/>
        <v>0.94632197479848124</v>
      </c>
      <c r="CG114" s="29">
        <f t="shared" si="389"/>
        <v>0.94560278244728402</v>
      </c>
      <c r="CH114" s="29">
        <f t="shared" si="279"/>
        <v>0.94632197479848124</v>
      </c>
      <c r="CI114" s="19">
        <f t="shared" si="280"/>
        <v>34203.292904854607</v>
      </c>
      <c r="CJ114" s="19">
        <f t="shared" si="251"/>
        <v>34577.087869861054</v>
      </c>
      <c r="CK114" s="40">
        <f>AttrTrend!$K$18</f>
        <v>1.4999999999999999E-2</v>
      </c>
      <c r="CL114" s="40">
        <f>AttrTrend!$K$38</f>
        <v>0</v>
      </c>
      <c r="CM114" s="19">
        <f t="shared" si="281"/>
        <v>34571.31628692829</v>
      </c>
      <c r="CN114" s="19">
        <f t="shared" si="404"/>
        <v>33409.657126490798</v>
      </c>
      <c r="CO114" s="39"/>
      <c r="CP114" s="39"/>
      <c r="CQ114" s="19">
        <f t="shared" si="253"/>
        <v>34571.31628692829</v>
      </c>
      <c r="CR114" s="19">
        <f t="shared" si="282"/>
        <v>33054</v>
      </c>
      <c r="CS114" s="19">
        <f t="shared" si="254"/>
        <v>355.65712649079796</v>
      </c>
      <c r="CT114" s="2"/>
      <c r="CU114" s="2"/>
      <c r="CV114" s="2"/>
      <c r="CW114" s="2"/>
      <c r="CX114" s="2"/>
      <c r="CY114" s="2"/>
      <c r="CZ114" s="2"/>
      <c r="DA114" s="2"/>
      <c r="DB114" s="16">
        <f t="shared" si="283"/>
        <v>33106.949421574252</v>
      </c>
      <c r="DC114" s="16" t="e">
        <f t="shared" si="410"/>
        <v>#N/A</v>
      </c>
      <c r="DD114" s="16">
        <f t="shared" si="411"/>
        <v>1096.3434832803541</v>
      </c>
      <c r="DE114" s="16">
        <f t="shared" si="295"/>
        <v>33106.949421574252</v>
      </c>
      <c r="DF114" s="16">
        <f t="shared" si="296"/>
        <v>33131.858942397761</v>
      </c>
      <c r="DG114" s="16" t="e">
        <f t="shared" si="415"/>
        <v>#N/A</v>
      </c>
      <c r="DH114" s="16">
        <f t="shared" si="416"/>
        <v>1445.2289274632931</v>
      </c>
      <c r="DI114" s="16">
        <f t="shared" si="299"/>
        <v>33131.858942397761</v>
      </c>
      <c r="DJ114" s="16">
        <f t="shared" si="300"/>
        <v>33084.791884776088</v>
      </c>
      <c r="DK114" s="16" t="e">
        <f t="shared" si="301"/>
        <v>#N/A</v>
      </c>
      <c r="DL114" s="16">
        <f t="shared" si="302"/>
        <v>1486.5244021522012</v>
      </c>
      <c r="DM114" s="16">
        <f t="shared" si="303"/>
        <v>33084.791884776088</v>
      </c>
      <c r="DN114" s="16">
        <f t="shared" si="255"/>
        <v>33131.858942397761</v>
      </c>
      <c r="DO114" s="16" t="e">
        <f t="shared" si="286"/>
        <v>#N/A</v>
      </c>
      <c r="DP114" s="16">
        <f t="shared" si="256"/>
        <v>1918.9842805738081</v>
      </c>
      <c r="DQ114" s="16">
        <f t="shared" si="257"/>
        <v>33131.858942397761</v>
      </c>
      <c r="DR114" s="101"/>
      <c r="DS114" s="16">
        <f t="shared" si="417"/>
        <v>34932.975956501075</v>
      </c>
      <c r="DT114" s="16">
        <f t="shared" si="305"/>
        <v>35050.843222971569</v>
      </c>
      <c r="DV114" s="16">
        <f t="shared" si="287"/>
        <v>1953608</v>
      </c>
      <c r="DW114" s="16">
        <f t="shared" si="306"/>
        <v>1953608</v>
      </c>
      <c r="DX114" s="16">
        <f t="shared" si="307"/>
        <v>1935683.3413251585</v>
      </c>
      <c r="DY114" s="16">
        <f t="shared" si="308"/>
        <v>1935471.7355882812</v>
      </c>
      <c r="DZ114" s="16">
        <f t="shared" si="309"/>
        <v>1935443.514353873</v>
      </c>
      <c r="EA114" s="16">
        <f t="shared" si="288"/>
        <v>18136.264411718817</v>
      </c>
    </row>
    <row r="115" spans="1:131" x14ac:dyDescent="0.2">
      <c r="A115" s="2">
        <v>40057</v>
      </c>
      <c r="B115" s="5">
        <f>Inputs!B115</f>
        <v>31881</v>
      </c>
      <c r="C115" s="5"/>
      <c r="D115" s="19">
        <f t="shared" si="258"/>
        <v>31881</v>
      </c>
      <c r="E115" s="20">
        <f>Inputs!E115</f>
        <v>0.96967464067172393</v>
      </c>
      <c r="F115" s="19">
        <f t="shared" si="259"/>
        <v>32878.038326252441</v>
      </c>
      <c r="G115" s="24">
        <f t="shared" ref="G115:H115" si="433">G103</f>
        <v>1</v>
      </c>
      <c r="H115" s="24">
        <f t="shared" si="433"/>
        <v>0.9973677297977156</v>
      </c>
      <c r="I115" s="29">
        <f t="shared" si="237"/>
        <v>0.9973677297977156</v>
      </c>
      <c r="J115" s="19">
        <f t="shared" si="261"/>
        <v>32964.810614958144</v>
      </c>
      <c r="K115" s="19">
        <f t="shared" si="262"/>
        <v>32936.450954406515</v>
      </c>
      <c r="L115" s="40">
        <f>SalesTrend!$K$19</f>
        <v>-6.5000000000000002E-2</v>
      </c>
      <c r="M115" s="40">
        <f>SalesTrend!$K$39</f>
        <v>0</v>
      </c>
      <c r="N115" s="16">
        <f t="shared" si="263"/>
        <v>32905.582595400221</v>
      </c>
      <c r="O115" s="16">
        <f t="shared" si="238"/>
        <v>31823.719267719101</v>
      </c>
      <c r="R115" s="16">
        <f t="shared" si="239"/>
        <v>32905.582595400221</v>
      </c>
      <c r="S115" s="16">
        <f t="shared" si="240"/>
        <v>31881</v>
      </c>
      <c r="T115" s="16">
        <f t="shared" si="264"/>
        <v>-57.280732280898519</v>
      </c>
      <c r="AA115" s="56"/>
      <c r="AB115" s="51"/>
      <c r="AC115" s="51">
        <v>1</v>
      </c>
      <c r="AD115" s="51"/>
      <c r="AE115" s="52"/>
      <c r="AF115" s="51">
        <f t="shared" si="265"/>
        <v>0</v>
      </c>
      <c r="AG115" s="51"/>
      <c r="AH115" s="56">
        <f t="shared" si="241"/>
        <v>0</v>
      </c>
      <c r="AI115" s="56">
        <f t="shared" si="266"/>
        <v>0</v>
      </c>
      <c r="AJ115" s="56">
        <f t="shared" si="267"/>
        <v>0</v>
      </c>
      <c r="AK115" s="56">
        <f t="shared" si="268"/>
        <v>0</v>
      </c>
      <c r="AL115" s="56">
        <f t="shared" si="269"/>
        <v>0</v>
      </c>
      <c r="AM115" s="56">
        <f t="shared" si="242"/>
        <v>0</v>
      </c>
      <c r="AN115" s="51"/>
      <c r="AO115" s="51">
        <f t="shared" si="270"/>
        <v>0</v>
      </c>
      <c r="BB115" s="5">
        <f>Inputs!C115</f>
        <v>1953208</v>
      </c>
      <c r="BC115" s="19">
        <f t="shared" si="290"/>
        <v>32281</v>
      </c>
      <c r="BD115" s="82">
        <f t="shared" si="406"/>
        <v>0.18060193184371814</v>
      </c>
      <c r="BE115" s="23">
        <f>Inputs!F115</f>
        <v>0.96967464067172393</v>
      </c>
      <c r="BF115" s="19">
        <f t="shared" si="291"/>
        <v>33290.547825029171</v>
      </c>
      <c r="BG115" s="19">
        <f t="shared" si="292"/>
        <v>32878.038326252441</v>
      </c>
      <c r="BH115" s="82">
        <f t="shared" si="407"/>
        <v>0.1857320139282217</v>
      </c>
      <c r="BI115" s="29">
        <f t="shared" si="338"/>
        <v>1</v>
      </c>
      <c r="BJ115" s="29">
        <f t="shared" ref="BJ115" si="434">BJ103</f>
        <v>0.94971354705726874</v>
      </c>
      <c r="BK115" s="29">
        <f t="shared" si="338"/>
        <v>0.94944720894937618</v>
      </c>
      <c r="BL115" s="29">
        <f t="shared" si="274"/>
        <v>0.94944720894937618</v>
      </c>
      <c r="BM115" s="39">
        <f t="shared" si="401"/>
        <v>0.19562121219329931</v>
      </c>
      <c r="BN115" s="39">
        <f t="shared" si="275"/>
        <v>0.19399511161216751</v>
      </c>
      <c r="BO115" s="40">
        <f>AttrRateTrend!$K$19</f>
        <v>0.02</v>
      </c>
      <c r="BP115" s="40">
        <f>AttrRateTrend!$K$39</f>
        <v>0</v>
      </c>
      <c r="BQ115" s="39">
        <f t="shared" si="276"/>
        <v>0.19406607614476187</v>
      </c>
      <c r="BR115" s="39">
        <f t="shared" si="402"/>
        <v>0.17866788027310718</v>
      </c>
      <c r="BS115" s="39"/>
      <c r="BT115" s="39"/>
      <c r="BU115" s="39">
        <f t="shared" si="246"/>
        <v>0.19406607614476187</v>
      </c>
      <c r="BV115" s="39">
        <f t="shared" si="247"/>
        <v>0.18060193184371814</v>
      </c>
      <c r="BW115" s="39">
        <f t="shared" si="248"/>
        <v>-1.9340515706109673E-3</v>
      </c>
      <c r="BX115" s="39">
        <f t="shared" si="340"/>
        <v>0.19060625070647588</v>
      </c>
      <c r="CB115" s="19">
        <f t="shared" si="277"/>
        <v>32281</v>
      </c>
      <c r="CC115" s="23">
        <f>Inputs!F115</f>
        <v>0.96967464067172393</v>
      </c>
      <c r="CD115" s="19">
        <f t="shared" si="249"/>
        <v>33290.547825029171</v>
      </c>
      <c r="CE115" s="29">
        <f t="shared" ref="CE115" si="435">CE103</f>
        <v>0.94971354705726874</v>
      </c>
      <c r="CF115" s="29">
        <f t="shared" si="389"/>
        <v>0.95655921502921648</v>
      </c>
      <c r="CG115" s="29">
        <f t="shared" si="389"/>
        <v>0.95638120796616566</v>
      </c>
      <c r="CH115" s="29">
        <f t="shared" si="279"/>
        <v>0.95655921502921648</v>
      </c>
      <c r="CI115" s="19">
        <f t="shared" si="280"/>
        <v>34802.391009334817</v>
      </c>
      <c r="CJ115" s="19">
        <f t="shared" si="251"/>
        <v>34495.861252449315</v>
      </c>
      <c r="CK115" s="40">
        <f>AttrTrend!$K$19</f>
        <v>1.4999999999999999E-2</v>
      </c>
      <c r="CL115" s="40">
        <f>AttrTrend!$K$39</f>
        <v>0</v>
      </c>
      <c r="CM115" s="19">
        <f t="shared" si="281"/>
        <v>34614.530432286949</v>
      </c>
      <c r="CN115" s="19">
        <f t="shared" si="404"/>
        <v>32106.749693862828</v>
      </c>
      <c r="CO115" s="39"/>
      <c r="CP115" s="39"/>
      <c r="CQ115" s="19">
        <f t="shared" si="253"/>
        <v>34614.530432286949</v>
      </c>
      <c r="CR115" s="19">
        <f t="shared" si="282"/>
        <v>32281</v>
      </c>
      <c r="CS115" s="19">
        <f t="shared" si="254"/>
        <v>-174.25030613717172</v>
      </c>
      <c r="CT115" s="2"/>
      <c r="CU115" s="2"/>
      <c r="CV115" s="2"/>
      <c r="CW115" s="2"/>
      <c r="CX115" s="2"/>
      <c r="CY115" s="2"/>
      <c r="CZ115" s="2"/>
      <c r="DA115" s="2"/>
      <c r="DB115" s="16">
        <f t="shared" si="283"/>
        <v>32964.810614958144</v>
      </c>
      <c r="DC115" s="16" t="e">
        <f t="shared" si="410"/>
        <v>#N/A</v>
      </c>
      <c r="DD115" s="16">
        <f t="shared" si="411"/>
        <v>1837.5803943766732</v>
      </c>
      <c r="DE115" s="16">
        <f t="shared" si="295"/>
        <v>32964.810614958144</v>
      </c>
      <c r="DF115" s="16">
        <f t="shared" si="296"/>
        <v>32936.450954406515</v>
      </c>
      <c r="DG115" s="16" t="e">
        <f t="shared" si="415"/>
        <v>#N/A</v>
      </c>
      <c r="DH115" s="16">
        <f t="shared" si="416"/>
        <v>1559.4102980427997</v>
      </c>
      <c r="DI115" s="16">
        <f t="shared" si="299"/>
        <v>32936.450954406515</v>
      </c>
      <c r="DJ115" s="16">
        <f t="shared" si="300"/>
        <v>32905.582595400221</v>
      </c>
      <c r="DK115" s="16" t="e">
        <f t="shared" si="301"/>
        <v>#N/A</v>
      </c>
      <c r="DL115" s="16">
        <f t="shared" si="302"/>
        <v>1708.9478368867276</v>
      </c>
      <c r="DM115" s="16">
        <f t="shared" si="303"/>
        <v>32905.582595400221</v>
      </c>
      <c r="DN115" s="16">
        <f t="shared" si="255"/>
        <v>32936.450954406515</v>
      </c>
      <c r="DO115" s="16" t="e">
        <f t="shared" si="286"/>
        <v>#N/A</v>
      </c>
      <c r="DP115" s="16">
        <f t="shared" si="256"/>
        <v>1792.0662509588874</v>
      </c>
      <c r="DQ115" s="16">
        <f t="shared" si="257"/>
        <v>32936.450954406515</v>
      </c>
      <c r="DR115" s="101"/>
      <c r="DS115" s="16">
        <f t="shared" si="417"/>
        <v>34965.563692177879</v>
      </c>
      <c r="DT115" s="16">
        <f t="shared" si="305"/>
        <v>34728.517205365402</v>
      </c>
      <c r="DV115" s="16">
        <f t="shared" si="287"/>
        <v>1953208</v>
      </c>
      <c r="DW115" s="16">
        <f t="shared" si="306"/>
        <v>1953208</v>
      </c>
      <c r="DX115" s="16">
        <f t="shared" si="307"/>
        <v>1933845.760930782</v>
      </c>
      <c r="DY115" s="16">
        <f t="shared" si="308"/>
        <v>1933912.3252902385</v>
      </c>
      <c r="DZ115" s="16">
        <f t="shared" si="309"/>
        <v>1933734.5665169863</v>
      </c>
      <c r="EA115" s="16">
        <f t="shared" si="288"/>
        <v>19295.674709761515</v>
      </c>
    </row>
    <row r="116" spans="1:131" x14ac:dyDescent="0.2">
      <c r="A116" s="2">
        <v>40087</v>
      </c>
      <c r="B116" s="5">
        <f>Inputs!B116</f>
        <v>27997</v>
      </c>
      <c r="C116" s="5"/>
      <c r="D116" s="19">
        <f t="shared" si="258"/>
        <v>27997</v>
      </c>
      <c r="E116" s="20">
        <f>Inputs!E116</f>
        <v>1.0457635086659343</v>
      </c>
      <c r="F116" s="19">
        <f t="shared" si="259"/>
        <v>26771.827251569888</v>
      </c>
      <c r="G116" s="24">
        <f t="shared" ref="G116:H116" si="436">G104</f>
        <v>0.82</v>
      </c>
      <c r="H116" s="24">
        <f t="shared" si="436"/>
        <v>0.81777018222750719</v>
      </c>
      <c r="I116" s="29">
        <f t="shared" si="237"/>
        <v>0.81777018222750719</v>
      </c>
      <c r="J116" s="19">
        <f t="shared" si="261"/>
        <v>32737.592826687156</v>
      </c>
      <c r="K116" s="19">
        <f t="shared" si="262"/>
        <v>32768.59937916643</v>
      </c>
      <c r="L116" s="40">
        <f>SalesTrend!$K$20</f>
        <v>-6.5000000000000002E-2</v>
      </c>
      <c r="M116" s="40">
        <f>SalesTrend!$K$40</f>
        <v>0</v>
      </c>
      <c r="N116" s="16">
        <f t="shared" si="263"/>
        <v>32727.344023008471</v>
      </c>
      <c r="O116" s="16">
        <f t="shared" si="238"/>
        <v>27988.235282382819</v>
      </c>
      <c r="R116" s="16">
        <f t="shared" si="239"/>
        <v>32727.344023008471</v>
      </c>
      <c r="S116" s="16">
        <f t="shared" si="240"/>
        <v>27997</v>
      </c>
      <c r="T116" s="16">
        <f t="shared" si="264"/>
        <v>-8.7647176171813044</v>
      </c>
      <c r="AA116" s="56"/>
      <c r="AB116" s="51"/>
      <c r="AC116" s="51">
        <v>1</v>
      </c>
      <c r="AD116" s="51"/>
      <c r="AE116" s="52"/>
      <c r="AF116" s="51">
        <f t="shared" si="265"/>
        <v>0</v>
      </c>
      <c r="AG116" s="51"/>
      <c r="AH116" s="56">
        <f t="shared" si="241"/>
        <v>0</v>
      </c>
      <c r="AI116" s="56">
        <f t="shared" si="266"/>
        <v>0</v>
      </c>
      <c r="AJ116" s="56">
        <f t="shared" si="267"/>
        <v>0</v>
      </c>
      <c r="AK116" s="56">
        <f t="shared" si="268"/>
        <v>0</v>
      </c>
      <c r="AL116" s="56">
        <f t="shared" si="269"/>
        <v>0</v>
      </c>
      <c r="AM116" s="56">
        <f t="shared" si="242"/>
        <v>0</v>
      </c>
      <c r="AN116" s="51"/>
      <c r="AO116" s="51">
        <f t="shared" si="270"/>
        <v>0</v>
      </c>
      <c r="BB116" s="5">
        <f>Inputs!C116</f>
        <v>1945881</v>
      </c>
      <c r="BC116" s="19">
        <f t="shared" si="290"/>
        <v>35324</v>
      </c>
      <c r="BD116" s="82">
        <f t="shared" si="406"/>
        <v>0.19983499827926776</v>
      </c>
      <c r="BE116" s="23">
        <f>Inputs!F116</f>
        <v>1.0457635086659343</v>
      </c>
      <c r="BF116" s="19">
        <f t="shared" si="291"/>
        <v>33778.191443170865</v>
      </c>
      <c r="BG116" s="19">
        <f t="shared" si="292"/>
        <v>26771.827251569888</v>
      </c>
      <c r="BH116" s="82">
        <f t="shared" si="407"/>
        <v>0.19175457748451338</v>
      </c>
      <c r="BI116" s="29">
        <f t="shared" si="338"/>
        <v>1</v>
      </c>
      <c r="BJ116" s="29">
        <f t="shared" ref="BJ116" si="437">BJ104</f>
        <v>0.98882875967055073</v>
      </c>
      <c r="BK116" s="29">
        <f t="shared" si="338"/>
        <v>0.98858593209411483</v>
      </c>
      <c r="BL116" s="29">
        <f t="shared" si="274"/>
        <v>0.98858593209411483</v>
      </c>
      <c r="BM116" s="39">
        <f t="shared" si="401"/>
        <v>0.19396854765910027</v>
      </c>
      <c r="BN116" s="39">
        <f t="shared" si="275"/>
        <v>0.1959338779712759</v>
      </c>
      <c r="BO116" s="40">
        <f>AttrRateTrend!$K$20</f>
        <v>0.02</v>
      </c>
      <c r="BP116" s="40">
        <f>AttrRateTrend!$K$40</f>
        <v>0</v>
      </c>
      <c r="BQ116" s="39">
        <f t="shared" si="276"/>
        <v>0.19438951960500314</v>
      </c>
      <c r="BR116" s="39">
        <f t="shared" si="402"/>
        <v>0.20096515195601083</v>
      </c>
      <c r="BS116" s="39"/>
      <c r="BT116" s="39"/>
      <c r="BU116" s="39">
        <f t="shared" si="246"/>
        <v>0.19438951960500314</v>
      </c>
      <c r="BV116" s="39">
        <f t="shared" si="247"/>
        <v>0.19983499827926776</v>
      </c>
      <c r="BW116" s="39">
        <f t="shared" si="248"/>
        <v>1.1301536767430731E-3</v>
      </c>
      <c r="BX116" s="39">
        <f t="shared" si="340"/>
        <v>0.19124562090664424</v>
      </c>
      <c r="CB116" s="19">
        <f t="shared" si="277"/>
        <v>35324</v>
      </c>
      <c r="CC116" s="23">
        <f>Inputs!F116</f>
        <v>1.0457635086659343</v>
      </c>
      <c r="CD116" s="19">
        <f t="shared" si="249"/>
        <v>33778.191443170865</v>
      </c>
      <c r="CE116" s="29">
        <f t="shared" ref="CE116" si="438">CE104</f>
        <v>0.98882875967055073</v>
      </c>
      <c r="CF116" s="29">
        <f t="shared" si="389"/>
        <v>0.97959194814704309</v>
      </c>
      <c r="CG116" s="29">
        <f t="shared" si="389"/>
        <v>0.97922550463391755</v>
      </c>
      <c r="CH116" s="29">
        <f t="shared" si="279"/>
        <v>0.97959194814704309</v>
      </c>
      <c r="CI116" s="19">
        <f t="shared" si="280"/>
        <v>34481.899843158513</v>
      </c>
      <c r="CJ116" s="19">
        <f t="shared" si="251"/>
        <v>34810.171801761389</v>
      </c>
      <c r="CK116" s="40">
        <f>AttrTrend!$K$20</f>
        <v>1.4999999999999999E-2</v>
      </c>
      <c r="CL116" s="40">
        <f>AttrTrend!$K$40</f>
        <v>0</v>
      </c>
      <c r="CM116" s="19">
        <f t="shared" si="281"/>
        <v>34657.798595327309</v>
      </c>
      <c r="CN116" s="19">
        <f t="shared" si="404"/>
        <v>35504.194465788503</v>
      </c>
      <c r="CO116" s="39"/>
      <c r="CP116" s="39"/>
      <c r="CQ116" s="19">
        <f t="shared" si="253"/>
        <v>34657.798595327309</v>
      </c>
      <c r="CR116" s="19">
        <f t="shared" si="282"/>
        <v>35324</v>
      </c>
      <c r="CS116" s="19">
        <f t="shared" si="254"/>
        <v>180.19446578850329</v>
      </c>
      <c r="CT116" s="2"/>
      <c r="CU116" s="2"/>
      <c r="CV116" s="2"/>
      <c r="CW116" s="2"/>
      <c r="CX116" s="2"/>
      <c r="CY116" s="2"/>
      <c r="CZ116" s="2"/>
      <c r="DA116" s="2"/>
      <c r="DB116" s="16">
        <f t="shared" si="283"/>
        <v>32737.592826687156</v>
      </c>
      <c r="DC116" s="16" t="e">
        <f t="shared" si="410"/>
        <v>#N/A</v>
      </c>
      <c r="DD116" s="16">
        <f t="shared" si="411"/>
        <v>1744.3070164713572</v>
      </c>
      <c r="DE116" s="16">
        <f t="shared" si="295"/>
        <v>32737.592826687156</v>
      </c>
      <c r="DF116" s="16">
        <f t="shared" si="296"/>
        <v>32768.59937916643</v>
      </c>
      <c r="DG116" s="16" t="e">
        <f t="shared" si="415"/>
        <v>#N/A</v>
      </c>
      <c r="DH116" s="16">
        <f t="shared" si="416"/>
        <v>2041.5724225949598</v>
      </c>
      <c r="DI116" s="16">
        <f t="shared" si="299"/>
        <v>32768.59937916643</v>
      </c>
      <c r="DJ116" s="16">
        <f t="shared" si="300"/>
        <v>32727.344023008471</v>
      </c>
      <c r="DK116" s="16" t="e">
        <f t="shared" si="301"/>
        <v>#N/A</v>
      </c>
      <c r="DL116" s="16">
        <f t="shared" si="302"/>
        <v>1930.4545723188385</v>
      </c>
      <c r="DM116" s="16">
        <f t="shared" si="303"/>
        <v>32727.344023008471</v>
      </c>
      <c r="DN116" s="16">
        <f t="shared" si="255"/>
        <v>32768.59937916643</v>
      </c>
      <c r="DO116" s="16" t="e">
        <f t="shared" si="286"/>
        <v>#N/A</v>
      </c>
      <c r="DP116" s="16">
        <f t="shared" si="256"/>
        <v>1952.8593983542887</v>
      </c>
      <c r="DQ116" s="16">
        <f t="shared" si="257"/>
        <v>32768.59937916643</v>
      </c>
      <c r="DR116" s="101"/>
      <c r="DS116" s="16">
        <f t="shared" si="417"/>
        <v>34287.011967417238</v>
      </c>
      <c r="DT116" s="16">
        <f t="shared" si="305"/>
        <v>34721.458777520718</v>
      </c>
      <c r="DV116" s="16">
        <f t="shared" si="287"/>
        <v>1945881</v>
      </c>
      <c r="DW116" s="16">
        <f t="shared" si="306"/>
        <v>1945881</v>
      </c>
      <c r="DX116" s="16">
        <f t="shared" si="307"/>
        <v>1932101.4539143108</v>
      </c>
      <c r="DY116" s="16">
        <f t="shared" si="308"/>
        <v>1931870.7528676435</v>
      </c>
      <c r="DZ116" s="16">
        <f t="shared" si="309"/>
        <v>1931804.1119446673</v>
      </c>
      <c r="EA116" s="16">
        <f t="shared" si="288"/>
        <v>14010.247132356511</v>
      </c>
    </row>
    <row r="117" spans="1:131" x14ac:dyDescent="0.2">
      <c r="A117" s="2">
        <v>40118</v>
      </c>
      <c r="B117" s="5">
        <f>Inputs!B117</f>
        <v>27954</v>
      </c>
      <c r="C117" s="5"/>
      <c r="D117" s="19">
        <f t="shared" si="258"/>
        <v>27954</v>
      </c>
      <c r="E117" s="20">
        <f>Inputs!E117</f>
        <v>0.97823241802773397</v>
      </c>
      <c r="F117" s="19">
        <f t="shared" si="259"/>
        <v>28576.031099398173</v>
      </c>
      <c r="G117" s="24">
        <f t="shared" ref="G117:H117" si="439">G105</f>
        <v>0.88</v>
      </c>
      <c r="H117" s="24">
        <f t="shared" si="439"/>
        <v>0.87647410234346035</v>
      </c>
      <c r="I117" s="29">
        <f t="shared" si="237"/>
        <v>0.87647410234346035</v>
      </c>
      <c r="J117" s="19">
        <f t="shared" si="261"/>
        <v>32603.394695854004</v>
      </c>
      <c r="K117" s="19">
        <f t="shared" si="262"/>
        <v>32589.58883959406</v>
      </c>
      <c r="L117" s="40">
        <f>SalesTrend!$K$21</f>
        <v>-6.5000000000000002E-2</v>
      </c>
      <c r="M117" s="40">
        <f>SalesTrend!$K$41</f>
        <v>0</v>
      </c>
      <c r="N117" s="16">
        <f t="shared" si="263"/>
        <v>32550.070909550508</v>
      </c>
      <c r="O117" s="16">
        <f t="shared" si="238"/>
        <v>27908.280431953994</v>
      </c>
      <c r="R117" s="16">
        <f t="shared" si="239"/>
        <v>32550.070909550508</v>
      </c>
      <c r="S117" s="16">
        <f t="shared" si="240"/>
        <v>27954</v>
      </c>
      <c r="T117" s="16">
        <f t="shared" si="264"/>
        <v>-45.719568046006316</v>
      </c>
      <c r="AA117" s="56"/>
      <c r="AB117" s="51"/>
      <c r="AC117" s="35">
        <v>1</v>
      </c>
      <c r="AD117" s="51"/>
      <c r="AE117" s="52" t="s">
        <v>81</v>
      </c>
      <c r="AF117" s="51">
        <f t="shared" si="265"/>
        <v>0</v>
      </c>
      <c r="AG117" s="51"/>
      <c r="AH117" s="56">
        <f t="shared" si="241"/>
        <v>0</v>
      </c>
      <c r="AI117" s="56">
        <f t="shared" si="266"/>
        <v>0</v>
      </c>
      <c r="AJ117" s="56">
        <f t="shared" si="267"/>
        <v>0</v>
      </c>
      <c r="AK117" s="56">
        <f t="shared" si="268"/>
        <v>0</v>
      </c>
      <c r="AL117" s="56">
        <f t="shared" si="269"/>
        <v>0</v>
      </c>
      <c r="AM117" s="56">
        <f t="shared" si="242"/>
        <v>0</v>
      </c>
      <c r="AN117" s="51"/>
      <c r="AO117" s="51">
        <f t="shared" si="270"/>
        <v>0</v>
      </c>
      <c r="BB117" s="5">
        <f>Inputs!C117</f>
        <v>1938845</v>
      </c>
      <c r="BC117" s="19">
        <f t="shared" si="290"/>
        <v>34990</v>
      </c>
      <c r="BD117" s="82">
        <f t="shared" si="406"/>
        <v>0.19865585102230549</v>
      </c>
      <c r="BE117" s="23">
        <f>Inputs!F117</f>
        <v>0.97823241802773397</v>
      </c>
      <c r="BF117" s="19">
        <f t="shared" si="291"/>
        <v>35768.595842024115</v>
      </c>
      <c r="BG117" s="19">
        <f t="shared" si="292"/>
        <v>28576.031099398173</v>
      </c>
      <c r="BH117" s="82">
        <f t="shared" si="407"/>
        <v>0.2027183732574328</v>
      </c>
      <c r="BI117" s="29">
        <f t="shared" si="338"/>
        <v>1</v>
      </c>
      <c r="BJ117" s="29">
        <f t="shared" ref="BJ117" si="440">BJ105</f>
        <v>1.0243246402286739</v>
      </c>
      <c r="BK117" s="29">
        <f t="shared" si="338"/>
        <v>1.0227357680630584</v>
      </c>
      <c r="BL117" s="29">
        <f t="shared" si="274"/>
        <v>1.0227357680630584</v>
      </c>
      <c r="BM117" s="39">
        <f t="shared" si="401"/>
        <v>0.19821187406142804</v>
      </c>
      <c r="BN117" s="39">
        <f t="shared" si="275"/>
        <v>0.19763466445327771</v>
      </c>
      <c r="BO117" s="40">
        <f>AttrRateTrend!$K$21</f>
        <v>0.02</v>
      </c>
      <c r="BP117" s="40">
        <f>AttrRateTrend!$K$41</f>
        <v>2.1999999999999999E-2</v>
      </c>
      <c r="BQ117" s="39">
        <f t="shared" si="276"/>
        <v>0.19899719918470707</v>
      </c>
      <c r="BR117" s="39">
        <f t="shared" si="402"/>
        <v>0.19909138125488737</v>
      </c>
      <c r="BS117" s="39"/>
      <c r="BT117" s="39"/>
      <c r="BU117" s="39">
        <f t="shared" si="246"/>
        <v>0.19899719918470707</v>
      </c>
      <c r="BV117" s="39">
        <f t="shared" si="247"/>
        <v>0.19865585102230549</v>
      </c>
      <c r="BW117" s="39">
        <f t="shared" si="248"/>
        <v>4.3553023258188772E-4</v>
      </c>
      <c r="BX117" s="39">
        <f t="shared" si="340"/>
        <v>0.19214749168889234</v>
      </c>
      <c r="CB117" s="19">
        <f t="shared" si="277"/>
        <v>34990</v>
      </c>
      <c r="CC117" s="23">
        <f>Inputs!F117</f>
        <v>0.97823241802773397</v>
      </c>
      <c r="CD117" s="19">
        <f t="shared" si="249"/>
        <v>35768.595842024115</v>
      </c>
      <c r="CE117" s="29">
        <f t="shared" ref="CE117" si="441">CE105</f>
        <v>1.0243246402286739</v>
      </c>
      <c r="CF117" s="29">
        <f t="shared" si="389"/>
        <v>1.0177080553360278</v>
      </c>
      <c r="CG117" s="29">
        <f t="shared" si="389"/>
        <v>1.0158685232408595</v>
      </c>
      <c r="CH117" s="29">
        <f t="shared" si="279"/>
        <v>1.0177080553360278</v>
      </c>
      <c r="CI117" s="19">
        <f t="shared" si="280"/>
        <v>35146.224552790838</v>
      </c>
      <c r="CJ117" s="19">
        <f t="shared" si="251"/>
        <v>35061.070654233692</v>
      </c>
      <c r="CK117" s="40">
        <f>AttrTrend!$K$21</f>
        <v>3.0000000000000001E-3</v>
      </c>
      <c r="CL117" s="40">
        <f>AttrTrend!$K$41</f>
        <v>0.02</v>
      </c>
      <c r="CM117" s="19">
        <f t="shared" si="281"/>
        <v>35359.792305875671</v>
      </c>
      <c r="CN117" s="19">
        <f t="shared" si="404"/>
        <v>35202.618446946246</v>
      </c>
      <c r="CO117" s="39"/>
      <c r="CP117" s="39"/>
      <c r="CQ117" s="19">
        <f t="shared" si="253"/>
        <v>35359.792305875671</v>
      </c>
      <c r="CR117" s="19">
        <f t="shared" si="282"/>
        <v>34990</v>
      </c>
      <c r="CS117" s="19">
        <f t="shared" si="254"/>
        <v>212.61844694624597</v>
      </c>
      <c r="CT117" s="2"/>
      <c r="CU117" s="2"/>
      <c r="CV117" s="2"/>
      <c r="CW117" s="2"/>
      <c r="CX117" s="2"/>
      <c r="CY117" s="2"/>
      <c r="CZ117" s="2"/>
      <c r="DA117" s="2"/>
      <c r="DB117" s="16">
        <f t="shared" si="283"/>
        <v>32603.394695854004</v>
      </c>
      <c r="DC117" s="16" t="e">
        <f t="shared" si="410"/>
        <v>#N/A</v>
      </c>
      <c r="DD117" s="16">
        <f t="shared" si="411"/>
        <v>2542.8298569368344</v>
      </c>
      <c r="DE117" s="16">
        <f t="shared" si="295"/>
        <v>32603.394695854004</v>
      </c>
      <c r="DF117" s="16">
        <f t="shared" si="296"/>
        <v>32589.58883959406</v>
      </c>
      <c r="DG117" s="16" t="e">
        <f t="shared" si="415"/>
        <v>#N/A</v>
      </c>
      <c r="DH117" s="16">
        <f t="shared" si="416"/>
        <v>2471.4818146396319</v>
      </c>
      <c r="DI117" s="16">
        <f t="shared" si="299"/>
        <v>32589.58883959406</v>
      </c>
      <c r="DJ117" s="16">
        <f t="shared" si="300"/>
        <v>32550.070909550508</v>
      </c>
      <c r="DK117" s="16" t="e">
        <f t="shared" si="301"/>
        <v>#N/A</v>
      </c>
      <c r="DL117" s="16">
        <f t="shared" si="302"/>
        <v>2809.7213963251634</v>
      </c>
      <c r="DM117" s="16">
        <f t="shared" si="303"/>
        <v>32550.070909550508</v>
      </c>
      <c r="DN117" s="16">
        <f t="shared" si="255"/>
        <v>32589.58883959406</v>
      </c>
      <c r="DO117" s="16" t="e">
        <f t="shared" si="286"/>
        <v>#N/A</v>
      </c>
      <c r="DP117" s="16">
        <f t="shared" si="256"/>
        <v>2300.2315444353044</v>
      </c>
      <c r="DQ117" s="16">
        <f t="shared" si="257"/>
        <v>32589.58883959406</v>
      </c>
      <c r="DR117" s="101"/>
      <c r="DS117" s="16">
        <f t="shared" si="417"/>
        <v>34911.800672967052</v>
      </c>
      <c r="DT117" s="16">
        <f t="shared" si="305"/>
        <v>34889.820384029365</v>
      </c>
      <c r="DV117" s="16">
        <f t="shared" si="287"/>
        <v>1938845</v>
      </c>
      <c r="DW117" s="16">
        <f t="shared" si="306"/>
        <v>1938845</v>
      </c>
      <c r="DX117" s="16">
        <f t="shared" si="307"/>
        <v>1929558.624057374</v>
      </c>
      <c r="DY117" s="16">
        <f t="shared" si="308"/>
        <v>1929399.2710530038</v>
      </c>
      <c r="DZ117" s="16">
        <f t="shared" si="309"/>
        <v>1928994.3905483421</v>
      </c>
      <c r="EA117" s="16">
        <f t="shared" si="288"/>
        <v>9445.7289469961543</v>
      </c>
    </row>
    <row r="118" spans="1:131" x14ac:dyDescent="0.2">
      <c r="A118" s="2">
        <v>40148</v>
      </c>
      <c r="B118" s="5">
        <f>Inputs!B118</f>
        <v>30287</v>
      </c>
      <c r="C118" s="5"/>
      <c r="D118" s="19">
        <f t="shared" si="258"/>
        <v>30287</v>
      </c>
      <c r="E118" s="20">
        <f>Inputs!E118</f>
        <v>0.95525419462571481</v>
      </c>
      <c r="F118" s="19">
        <f t="shared" si="259"/>
        <v>31705.696944745658</v>
      </c>
      <c r="G118" s="24">
        <f t="shared" ref="G118:H118" si="442">G106</f>
        <v>0.98</v>
      </c>
      <c r="H118" s="24">
        <f t="shared" si="442"/>
        <v>0.97773260846575172</v>
      </c>
      <c r="I118" s="29">
        <f t="shared" si="237"/>
        <v>0.97773260846575172</v>
      </c>
      <c r="J118" s="19">
        <f t="shared" si="261"/>
        <v>32427.778996241028</v>
      </c>
      <c r="K118" s="19">
        <f t="shared" si="262"/>
        <v>32387.163018620195</v>
      </c>
      <c r="L118" s="40">
        <f>SalesTrend!$K$22</f>
        <v>-6.5000000000000002E-2</v>
      </c>
      <c r="M118" s="40">
        <f>SalesTrend!$K$42</f>
        <v>0</v>
      </c>
      <c r="N118" s="16">
        <f t="shared" si="263"/>
        <v>32373.758025457111</v>
      </c>
      <c r="O118" s="16">
        <f t="shared" si="238"/>
        <v>30236.545322165846</v>
      </c>
      <c r="R118" s="16">
        <f t="shared" si="239"/>
        <v>32373.758025457111</v>
      </c>
      <c r="S118" s="16">
        <f t="shared" si="240"/>
        <v>30287</v>
      </c>
      <c r="T118" s="16">
        <f t="shared" si="264"/>
        <v>-50.454677834153699</v>
      </c>
      <c r="AA118" s="56"/>
      <c r="AB118" s="51"/>
      <c r="AC118" s="51">
        <v>1</v>
      </c>
      <c r="AD118" s="51"/>
      <c r="AE118" s="52"/>
      <c r="AF118" s="51">
        <f t="shared" si="265"/>
        <v>0</v>
      </c>
      <c r="AG118" s="51"/>
      <c r="AH118" s="56">
        <f t="shared" si="241"/>
        <v>0</v>
      </c>
      <c r="AI118" s="56">
        <f t="shared" si="266"/>
        <v>0</v>
      </c>
      <c r="AJ118" s="56">
        <f t="shared" si="267"/>
        <v>0</v>
      </c>
      <c r="AK118" s="56">
        <f t="shared" si="268"/>
        <v>0</v>
      </c>
      <c r="AL118" s="56">
        <f t="shared" si="269"/>
        <v>0</v>
      </c>
      <c r="AM118" s="56">
        <f t="shared" si="242"/>
        <v>0</v>
      </c>
      <c r="AN118" s="51"/>
      <c r="AO118" s="51">
        <f t="shared" si="270"/>
        <v>0</v>
      </c>
      <c r="BB118" s="5">
        <f>Inputs!C118</f>
        <v>1933913</v>
      </c>
      <c r="BC118" s="19">
        <f t="shared" si="290"/>
        <v>35219</v>
      </c>
      <c r="BD118" s="82">
        <f t="shared" si="406"/>
        <v>0.1992995269661369</v>
      </c>
      <c r="BE118" s="23">
        <f>Inputs!F118</f>
        <v>0.95525419462571481</v>
      </c>
      <c r="BF118" s="19">
        <f t="shared" si="291"/>
        <v>36868.720596196297</v>
      </c>
      <c r="BG118" s="19">
        <f t="shared" si="292"/>
        <v>31705.696944745658</v>
      </c>
      <c r="BH118" s="82">
        <f t="shared" si="407"/>
        <v>0.2078009361810795</v>
      </c>
      <c r="BI118" s="29">
        <f t="shared" si="338"/>
        <v>1</v>
      </c>
      <c r="BJ118" s="29">
        <f t="shared" ref="BJ118" si="443">BJ106</f>
        <v>1.0370387596642554</v>
      </c>
      <c r="BK118" s="29">
        <f t="shared" si="338"/>
        <v>1.0352592597071386</v>
      </c>
      <c r="BL118" s="29">
        <f t="shared" si="274"/>
        <v>1.0352592597071386</v>
      </c>
      <c r="BM118" s="39">
        <f t="shared" si="401"/>
        <v>0.20072357163930482</v>
      </c>
      <c r="BN118" s="39">
        <f t="shared" si="275"/>
        <v>0.20037936636068068</v>
      </c>
      <c r="BO118" s="40">
        <f>AttrRateTrend!$K$22</f>
        <v>0.02</v>
      </c>
      <c r="BP118" s="40">
        <f>AttrRateTrend!$K$42</f>
        <v>0</v>
      </c>
      <c r="BQ118" s="39">
        <f t="shared" si="276"/>
        <v>0.19932886118334825</v>
      </c>
      <c r="BR118" s="39">
        <f t="shared" si="402"/>
        <v>0.19712343690282982</v>
      </c>
      <c r="BS118" s="39"/>
      <c r="BT118" s="39"/>
      <c r="BU118" s="39">
        <f t="shared" si="246"/>
        <v>0.19932886118334825</v>
      </c>
      <c r="BV118" s="39">
        <f t="shared" si="247"/>
        <v>0.1992995269661369</v>
      </c>
      <c r="BW118" s="39">
        <f t="shared" si="248"/>
        <v>-2.1760900633070734E-3</v>
      </c>
      <c r="BX118" s="39">
        <f t="shared" si="340"/>
        <v>0.19321353252711071</v>
      </c>
      <c r="CB118" s="19">
        <f t="shared" si="277"/>
        <v>35219</v>
      </c>
      <c r="CC118" s="23">
        <f>Inputs!F118</f>
        <v>0.95525419462571481</v>
      </c>
      <c r="CD118" s="19">
        <f t="shared" si="249"/>
        <v>36868.720596196297</v>
      </c>
      <c r="CE118" s="29">
        <f t="shared" ref="CE118" si="444">CE106</f>
        <v>1.0370387596642554</v>
      </c>
      <c r="CF118" s="29">
        <f t="shared" si="389"/>
        <v>1.0369464152486854</v>
      </c>
      <c r="CG118" s="29">
        <f t="shared" si="389"/>
        <v>1.0391872227392958</v>
      </c>
      <c r="CH118" s="29">
        <f t="shared" si="279"/>
        <v>1.0369464152486854</v>
      </c>
      <c r="CI118" s="19">
        <f t="shared" si="280"/>
        <v>35555.087566751718</v>
      </c>
      <c r="CJ118" s="19">
        <f t="shared" si="251"/>
        <v>35513.358828240169</v>
      </c>
      <c r="CK118" s="40">
        <f>AttrTrend!$K$22</f>
        <v>3.0000000000000001E-3</v>
      </c>
      <c r="CL118" s="40">
        <f>AttrTrend!$K$42</f>
        <v>0</v>
      </c>
      <c r="CM118" s="19">
        <f t="shared" si="281"/>
        <v>35368.632253952142</v>
      </c>
      <c r="CN118" s="19">
        <f t="shared" si="404"/>
        <v>35034.307172309454</v>
      </c>
      <c r="CO118" s="39"/>
      <c r="CP118" s="39"/>
      <c r="CQ118" s="19">
        <f t="shared" si="253"/>
        <v>35368.632253952142</v>
      </c>
      <c r="CR118" s="19">
        <f t="shared" si="282"/>
        <v>35219</v>
      </c>
      <c r="CS118" s="19">
        <f t="shared" si="254"/>
        <v>-184.69282769054553</v>
      </c>
      <c r="CT118" s="2"/>
      <c r="CU118" s="2"/>
      <c r="CV118" s="2"/>
      <c r="CW118" s="2"/>
      <c r="CX118" s="2"/>
      <c r="CY118" s="2"/>
      <c r="CZ118" s="2"/>
      <c r="DA118" s="2"/>
      <c r="DB118" s="16">
        <f t="shared" si="283"/>
        <v>32427.778996241028</v>
      </c>
      <c r="DC118" s="16" t="e">
        <f t="shared" si="410"/>
        <v>#N/A</v>
      </c>
      <c r="DD118" s="16">
        <f t="shared" si="411"/>
        <v>3127.3085705106896</v>
      </c>
      <c r="DE118" s="16">
        <f t="shared" si="295"/>
        <v>32427.778996241028</v>
      </c>
      <c r="DF118" s="16">
        <f t="shared" si="296"/>
        <v>32387.163018620195</v>
      </c>
      <c r="DG118" s="16" t="e">
        <f t="shared" si="415"/>
        <v>#N/A</v>
      </c>
      <c r="DH118" s="16">
        <f t="shared" si="416"/>
        <v>3126.1958096199742</v>
      </c>
      <c r="DI118" s="16">
        <f t="shared" si="299"/>
        <v>32387.163018620195</v>
      </c>
      <c r="DJ118" s="16">
        <f t="shared" si="300"/>
        <v>32373.758025457111</v>
      </c>
      <c r="DK118" s="16" t="e">
        <f t="shared" si="301"/>
        <v>#N/A</v>
      </c>
      <c r="DL118" s="16">
        <f t="shared" si="302"/>
        <v>2994.8742284950313</v>
      </c>
      <c r="DM118" s="16">
        <f t="shared" si="303"/>
        <v>32373.758025457111</v>
      </c>
      <c r="DN118" s="16">
        <f t="shared" si="255"/>
        <v>32387.163018620195</v>
      </c>
      <c r="DO118" s="16" t="e">
        <f t="shared" si="286"/>
        <v>#N/A</v>
      </c>
      <c r="DP118" s="16">
        <f t="shared" si="256"/>
        <v>2834.5291903579564</v>
      </c>
      <c r="DQ118" s="16">
        <f t="shared" si="257"/>
        <v>32387.163018620195</v>
      </c>
      <c r="DR118" s="101"/>
      <c r="DS118" s="16">
        <f t="shared" si="417"/>
        <v>35470.64851170381</v>
      </c>
      <c r="DT118" s="16">
        <f t="shared" si="305"/>
        <v>35221.692208978151</v>
      </c>
      <c r="DV118" s="16">
        <f t="shared" si="287"/>
        <v>1933913</v>
      </c>
      <c r="DW118" s="16">
        <f t="shared" si="306"/>
        <v>1933913</v>
      </c>
      <c r="DX118" s="16">
        <f t="shared" si="307"/>
        <v>1926431.3154868633</v>
      </c>
      <c r="DY118" s="16">
        <f t="shared" si="308"/>
        <v>1926273.0752433839</v>
      </c>
      <c r="DZ118" s="16">
        <f t="shared" si="309"/>
        <v>1925999.5163198472</v>
      </c>
      <c r="EA118" s="16">
        <f t="shared" si="288"/>
        <v>7639.9247566161212</v>
      </c>
    </row>
    <row r="119" spans="1:131" x14ac:dyDescent="0.2">
      <c r="A119" s="2">
        <v>40179</v>
      </c>
      <c r="B119" s="5">
        <f>Inputs!B119</f>
        <v>26664</v>
      </c>
      <c r="C119" s="5"/>
      <c r="D119" s="19">
        <f t="shared" si="258"/>
        <v>26664</v>
      </c>
      <c r="E119" s="20">
        <f>Inputs!E119</f>
        <v>0.98533083282522993</v>
      </c>
      <c r="F119" s="19">
        <f t="shared" si="259"/>
        <v>27060.961772145667</v>
      </c>
      <c r="G119" s="24">
        <f t="shared" ref="G119:H119" si="445">G107</f>
        <v>0.84</v>
      </c>
      <c r="H119" s="24">
        <f t="shared" si="445"/>
        <v>0.84222521521414129</v>
      </c>
      <c r="I119" s="29">
        <f t="shared" si="237"/>
        <v>0.84222521521414129</v>
      </c>
      <c r="J119" s="19">
        <f t="shared" si="261"/>
        <v>32130.315363765545</v>
      </c>
      <c r="K119" s="19">
        <f t="shared" si="262"/>
        <v>32193.656903131185</v>
      </c>
      <c r="L119" s="40">
        <f>SalesTrend!$L$11</f>
        <v>-6.5000000000000002E-2</v>
      </c>
      <c r="M119" s="40">
        <f>SalesTrend!$L$31</f>
        <v>0</v>
      </c>
      <c r="N119" s="16">
        <f t="shared" si="263"/>
        <v>32198.400169485885</v>
      </c>
      <c r="O119" s="16">
        <f t="shared" si="238"/>
        <v>26720.501569909098</v>
      </c>
      <c r="R119" s="16">
        <f t="shared" si="239"/>
        <v>32198.400169485885</v>
      </c>
      <c r="S119" s="16">
        <f t="shared" si="240"/>
        <v>26664</v>
      </c>
      <c r="T119" s="16">
        <f t="shared" si="264"/>
        <v>56.50156990909818</v>
      </c>
      <c r="AA119" s="56"/>
      <c r="AB119" s="51"/>
      <c r="AC119" s="51">
        <v>1</v>
      </c>
      <c r="AD119" s="51"/>
      <c r="AE119" s="52"/>
      <c r="AF119" s="51">
        <f t="shared" si="265"/>
        <v>0</v>
      </c>
      <c r="AG119" s="51"/>
      <c r="AH119" s="56">
        <f t="shared" si="241"/>
        <v>0</v>
      </c>
      <c r="AI119" s="56">
        <f t="shared" si="266"/>
        <v>0</v>
      </c>
      <c r="AJ119" s="56">
        <f t="shared" si="267"/>
        <v>0</v>
      </c>
      <c r="AK119" s="56">
        <f t="shared" si="268"/>
        <v>0</v>
      </c>
      <c r="AL119" s="56">
        <f t="shared" si="269"/>
        <v>0</v>
      </c>
      <c r="AM119" s="56">
        <f t="shared" si="242"/>
        <v>0</v>
      </c>
      <c r="AN119" s="51"/>
      <c r="AO119" s="51">
        <f t="shared" si="270"/>
        <v>0</v>
      </c>
      <c r="BB119" s="5">
        <f>Inputs!C119</f>
        <v>1923492</v>
      </c>
      <c r="BC119" s="19">
        <f t="shared" si="290"/>
        <v>37085</v>
      </c>
      <c r="BD119" s="82">
        <f t="shared" si="406"/>
        <v>0.21253194402590003</v>
      </c>
      <c r="BE119" s="23">
        <f>Inputs!F119</f>
        <v>0.98533083282522993</v>
      </c>
      <c r="BF119" s="19">
        <f t="shared" si="291"/>
        <v>37637.104984999329</v>
      </c>
      <c r="BG119" s="19">
        <f t="shared" si="292"/>
        <v>27060.961772145667</v>
      </c>
      <c r="BH119" s="82">
        <f t="shared" si="407"/>
        <v>0.21545095344529899</v>
      </c>
      <c r="BI119" s="29">
        <f t="shared" si="338"/>
        <v>1</v>
      </c>
      <c r="BJ119" s="29">
        <f t="shared" ref="BJ119" si="446">BJ107</f>
        <v>1.0640378926785252</v>
      </c>
      <c r="BK119" s="29">
        <f t="shared" si="338"/>
        <v>1.0655199120409484</v>
      </c>
      <c r="BL119" s="29">
        <f t="shared" si="274"/>
        <v>1.0655199120409484</v>
      </c>
      <c r="BM119" s="39">
        <f t="shared" si="401"/>
        <v>0.20220265338130922</v>
      </c>
      <c r="BN119" s="39">
        <f t="shared" si="275"/>
        <v>0.20049282779296038</v>
      </c>
      <c r="BO119" s="40">
        <f>AttrRateTrend!$L$11</f>
        <v>0.02</v>
      </c>
      <c r="BP119" s="40">
        <f>AttrRateTrend!$L$31</f>
        <v>0</v>
      </c>
      <c r="BQ119" s="39">
        <f t="shared" si="276"/>
        <v>0.19966107595198718</v>
      </c>
      <c r="BR119" s="39">
        <f t="shared" si="402"/>
        <v>0.20962209162387027</v>
      </c>
      <c r="BS119" s="39"/>
      <c r="BT119" s="39"/>
      <c r="BU119" s="39">
        <f t="shared" si="246"/>
        <v>0.19966107595198718</v>
      </c>
      <c r="BV119" s="39">
        <f t="shared" si="247"/>
        <v>0.21253194402590003</v>
      </c>
      <c r="BW119" s="39">
        <f t="shared" si="248"/>
        <v>-2.9098524020297611E-3</v>
      </c>
      <c r="BX119" s="39">
        <f t="shared" ref="BX119:BX150" si="447">SUM(BF108:BF119)/(BB107+(NewBusMonths/12)*SUM(BG108:BG119))</f>
        <v>0.19460108205387919</v>
      </c>
      <c r="CB119" s="19">
        <f t="shared" si="277"/>
        <v>37085</v>
      </c>
      <c r="CC119" s="23">
        <f>Inputs!F119</f>
        <v>0.98533083282522993</v>
      </c>
      <c r="CD119" s="19">
        <f t="shared" si="249"/>
        <v>37637.104984999329</v>
      </c>
      <c r="CE119" s="29">
        <f t="shared" ref="CE119:CG134" si="448">CE107</f>
        <v>1.0640378926785252</v>
      </c>
      <c r="CF119" s="29">
        <f t="shared" si="448"/>
        <v>1.050178644595479</v>
      </c>
      <c r="CG119" s="29">
        <f t="shared" si="448"/>
        <v>1.0513886503907897</v>
      </c>
      <c r="CH119" s="29">
        <f t="shared" si="279"/>
        <v>1.050178644595479</v>
      </c>
      <c r="CI119" s="19">
        <f t="shared" si="280"/>
        <v>35838.764365177944</v>
      </c>
      <c r="CJ119" s="19">
        <f t="shared" si="251"/>
        <v>35539.037925013596</v>
      </c>
      <c r="CK119" s="40">
        <f>AttrTrend!$L$11</f>
        <v>3.0000000000000001E-3</v>
      </c>
      <c r="CL119" s="40">
        <f>AttrTrend!$L$31</f>
        <v>0</v>
      </c>
      <c r="CM119" s="19">
        <f t="shared" si="281"/>
        <v>35377.474412015632</v>
      </c>
      <c r="CN119" s="19">
        <f t="shared" si="404"/>
        <v>36607.669427474852</v>
      </c>
      <c r="CO119" s="39"/>
      <c r="CP119" s="39"/>
      <c r="CQ119" s="19">
        <f t="shared" si="253"/>
        <v>35377.474412015632</v>
      </c>
      <c r="CR119" s="19">
        <f t="shared" si="282"/>
        <v>37085</v>
      </c>
      <c r="CS119" s="19">
        <f t="shared" si="254"/>
        <v>-477.33057252514845</v>
      </c>
      <c r="CT119" s="2"/>
      <c r="CU119" s="2"/>
      <c r="CV119" s="2"/>
      <c r="CW119" s="2"/>
      <c r="CX119" s="2"/>
      <c r="CY119" s="2"/>
      <c r="CZ119" s="2"/>
      <c r="DA119" s="2"/>
      <c r="DB119" s="16">
        <f t="shared" si="283"/>
        <v>32130.315363765545</v>
      </c>
      <c r="DC119" s="16" t="e">
        <f t="shared" si="410"/>
        <v>#N/A</v>
      </c>
      <c r="DD119" s="16">
        <f t="shared" si="411"/>
        <v>3708.4490014123985</v>
      </c>
      <c r="DE119" s="16">
        <f t="shared" si="295"/>
        <v>32130.315363765545</v>
      </c>
      <c r="DF119" s="16">
        <f t="shared" si="296"/>
        <v>32193.656903131185</v>
      </c>
      <c r="DG119" s="16" t="e">
        <f t="shared" si="415"/>
        <v>#N/A</v>
      </c>
      <c r="DH119" s="16">
        <f t="shared" si="416"/>
        <v>3345.381021882411</v>
      </c>
      <c r="DI119" s="16">
        <f t="shared" si="299"/>
        <v>32193.656903131185</v>
      </c>
      <c r="DJ119" s="16">
        <f t="shared" si="300"/>
        <v>32198.400169485885</v>
      </c>
      <c r="DK119" s="16" t="e">
        <f t="shared" si="301"/>
        <v>#N/A</v>
      </c>
      <c r="DL119" s="16">
        <f t="shared" si="302"/>
        <v>3179.0742425297467</v>
      </c>
      <c r="DM119" s="16">
        <f t="shared" si="303"/>
        <v>32198.400169485885</v>
      </c>
      <c r="DN119" s="16">
        <f t="shared" si="255"/>
        <v>32193.656903131185</v>
      </c>
      <c r="DO119" s="16" t="e">
        <f t="shared" si="286"/>
        <v>#N/A</v>
      </c>
      <c r="DP119" s="16">
        <f t="shared" si="256"/>
        <v>2864.4746765640703</v>
      </c>
      <c r="DQ119" s="16">
        <f t="shared" si="257"/>
        <v>32193.656903131185</v>
      </c>
      <c r="DR119" s="101"/>
      <c r="DS119" s="16">
        <f t="shared" si="417"/>
        <v>35282.627442263598</v>
      </c>
      <c r="DT119" s="16">
        <f t="shared" si="305"/>
        <v>35058.131579695255</v>
      </c>
      <c r="DV119" s="16">
        <f t="shared" si="287"/>
        <v>1923492</v>
      </c>
      <c r="DW119" s="16">
        <f t="shared" si="306"/>
        <v>1923492</v>
      </c>
      <c r="DX119" s="16">
        <f t="shared" si="307"/>
        <v>1922722.8664854509</v>
      </c>
      <c r="DY119" s="16">
        <f t="shared" si="308"/>
        <v>1922927.6942215015</v>
      </c>
      <c r="DZ119" s="16">
        <f t="shared" si="309"/>
        <v>1922820.4420773175</v>
      </c>
      <c r="EA119" s="16">
        <f t="shared" si="288"/>
        <v>564.30577849852853</v>
      </c>
    </row>
    <row r="120" spans="1:131" x14ac:dyDescent="0.2">
      <c r="A120" s="2">
        <v>40210</v>
      </c>
      <c r="B120" s="5">
        <f>Inputs!B120</f>
        <v>26139</v>
      </c>
      <c r="C120" s="5"/>
      <c r="D120" s="19">
        <f t="shared" si="258"/>
        <v>26139</v>
      </c>
      <c r="E120" s="20">
        <f>Inputs!E120</f>
        <v>0.92302796497909601</v>
      </c>
      <c r="F120" s="19">
        <f t="shared" si="259"/>
        <v>28318.751968248303</v>
      </c>
      <c r="G120" s="24">
        <f t="shared" ref="G120:H120" si="449">G108</f>
        <v>0.88</v>
      </c>
      <c r="H120" s="24">
        <f t="shared" si="449"/>
        <v>0.88432880479802423</v>
      </c>
      <c r="I120" s="29">
        <f t="shared" si="237"/>
        <v>0.88432880479802423</v>
      </c>
      <c r="J120" s="19">
        <f t="shared" si="261"/>
        <v>32022.876349386977</v>
      </c>
      <c r="K120" s="19">
        <f t="shared" si="262"/>
        <v>32008.111018909767</v>
      </c>
      <c r="L120" s="40">
        <f>SalesTrend!$L$12</f>
        <v>-6.5000000000000002E-2</v>
      </c>
      <c r="M120" s="40">
        <f>SalesTrend!$L$32</f>
        <v>0</v>
      </c>
      <c r="N120" s="16">
        <f t="shared" si="263"/>
        <v>32023.992168567838</v>
      </c>
      <c r="O120" s="16">
        <f t="shared" si="238"/>
        <v>26139.910798806777</v>
      </c>
      <c r="R120" s="16">
        <f t="shared" si="239"/>
        <v>32023.992168567838</v>
      </c>
      <c r="S120" s="16">
        <f t="shared" si="240"/>
        <v>26139</v>
      </c>
      <c r="T120" s="16">
        <f t="shared" si="264"/>
        <v>0.91079880677716574</v>
      </c>
      <c r="AA120" s="56"/>
      <c r="AB120" s="51"/>
      <c r="AC120" s="51"/>
      <c r="AD120" s="51"/>
      <c r="AE120" s="52"/>
      <c r="AF120" s="51">
        <f t="shared" si="265"/>
        <v>0</v>
      </c>
      <c r="AG120" s="51"/>
      <c r="AH120" s="56">
        <f t="shared" si="241"/>
        <v>0</v>
      </c>
      <c r="AI120" s="56">
        <f t="shared" si="266"/>
        <v>0</v>
      </c>
      <c r="AJ120" s="56">
        <f t="shared" si="267"/>
        <v>0</v>
      </c>
      <c r="AK120" s="56">
        <f t="shared" si="268"/>
        <v>0</v>
      </c>
      <c r="AL120" s="56">
        <f t="shared" si="269"/>
        <v>0</v>
      </c>
      <c r="AM120" s="56">
        <f t="shared" si="242"/>
        <v>0</v>
      </c>
      <c r="AN120" s="51"/>
      <c r="AO120" s="51">
        <f t="shared" si="270"/>
        <v>0</v>
      </c>
      <c r="BB120" s="5">
        <f>Inputs!C120</f>
        <v>1915621</v>
      </c>
      <c r="BC120" s="19">
        <f t="shared" si="290"/>
        <v>34010</v>
      </c>
      <c r="BD120" s="82">
        <f t="shared" si="406"/>
        <v>0.19618079089527315</v>
      </c>
      <c r="BE120" s="23">
        <f>Inputs!F120</f>
        <v>0.92302796497909601</v>
      </c>
      <c r="BF120" s="19">
        <f t="shared" si="291"/>
        <v>36846.120908991346</v>
      </c>
      <c r="BG120" s="19">
        <f t="shared" si="292"/>
        <v>28318.751968248303</v>
      </c>
      <c r="BH120" s="82">
        <f t="shared" si="407"/>
        <v>0.21121261964115531</v>
      </c>
      <c r="BI120" s="29">
        <f t="shared" si="338"/>
        <v>1</v>
      </c>
      <c r="BJ120" s="29">
        <f t="shared" ref="BJ120" si="450">BJ108</f>
        <v>1.0614460265295658</v>
      </c>
      <c r="BK120" s="29">
        <f t="shared" si="338"/>
        <v>1.0637633708504286</v>
      </c>
      <c r="BL120" s="29">
        <f t="shared" si="274"/>
        <v>1.0637633708504286</v>
      </c>
      <c r="BM120" s="39">
        <f t="shared" si="401"/>
        <v>0.19855225835826701</v>
      </c>
      <c r="BN120" s="39">
        <f t="shared" si="275"/>
        <v>0.20065801682305154</v>
      </c>
      <c r="BO120" s="40">
        <f>AttrRateTrend!$L$12</f>
        <v>0.02</v>
      </c>
      <c r="BP120" s="40">
        <f>AttrRateTrend!$L$32</f>
        <v>0</v>
      </c>
      <c r="BQ120" s="39">
        <f t="shared" si="276"/>
        <v>0.19999384441190715</v>
      </c>
      <c r="BR120" s="39">
        <f t="shared" si="402"/>
        <v>0.19637062381368223</v>
      </c>
      <c r="BS120" s="39"/>
      <c r="BT120" s="39"/>
      <c r="BU120" s="39">
        <f t="shared" si="246"/>
        <v>0.19999384441190715</v>
      </c>
      <c r="BV120" s="39">
        <f t="shared" si="247"/>
        <v>0.19618079089527315</v>
      </c>
      <c r="BW120" s="39">
        <f t="shared" si="248"/>
        <v>1.898329184090719E-4</v>
      </c>
      <c r="BX120" s="39">
        <f t="shared" si="447"/>
        <v>0.19568189238300407</v>
      </c>
      <c r="CB120" s="19">
        <f t="shared" si="277"/>
        <v>34010</v>
      </c>
      <c r="CC120" s="23">
        <f>Inputs!F120</f>
        <v>0.92302796497909601</v>
      </c>
      <c r="CD120" s="19">
        <f t="shared" si="249"/>
        <v>36846.120908991346</v>
      </c>
      <c r="CE120" s="29">
        <f t="shared" ref="CE120" si="451">CE108</f>
        <v>1.0614460265295658</v>
      </c>
      <c r="CF120" s="29">
        <f t="shared" si="448"/>
        <v>1.0460735031613095</v>
      </c>
      <c r="CG120" s="29">
        <f t="shared" si="448"/>
        <v>1.0476496316129991</v>
      </c>
      <c r="CH120" s="29">
        <f t="shared" si="279"/>
        <v>1.0460735031613095</v>
      </c>
      <c r="CI120" s="19">
        <f t="shared" si="280"/>
        <v>35223.261843111133</v>
      </c>
      <c r="CJ120" s="19">
        <f t="shared" si="251"/>
        <v>35515.761221852743</v>
      </c>
      <c r="CK120" s="40">
        <f>AttrTrend!$L$12</f>
        <v>3.0000000000000001E-3</v>
      </c>
      <c r="CL120" s="40">
        <f>AttrTrend!$L$32</f>
        <v>0</v>
      </c>
      <c r="CM120" s="19">
        <f t="shared" si="281"/>
        <v>35386.31878061864</v>
      </c>
      <c r="CN120" s="19">
        <f t="shared" si="404"/>
        <v>34167.440457085751</v>
      </c>
      <c r="CO120" s="39"/>
      <c r="CP120" s="39"/>
      <c r="CQ120" s="19">
        <f t="shared" si="253"/>
        <v>35386.31878061864</v>
      </c>
      <c r="CR120" s="19">
        <f t="shared" si="282"/>
        <v>34010</v>
      </c>
      <c r="CS120" s="19">
        <f t="shared" si="254"/>
        <v>157.4404570857514</v>
      </c>
      <c r="CT120" s="2"/>
      <c r="CU120" s="2"/>
      <c r="CV120" s="2"/>
      <c r="CW120" s="2"/>
      <c r="CX120" s="2"/>
      <c r="CY120" s="2"/>
      <c r="CZ120" s="2"/>
      <c r="DA120" s="2"/>
      <c r="DB120" s="16">
        <f t="shared" si="283"/>
        <v>32022.876349386977</v>
      </c>
      <c r="DC120" s="16" t="e">
        <f t="shared" si="410"/>
        <v>#N/A</v>
      </c>
      <c r="DD120" s="16">
        <f t="shared" si="411"/>
        <v>3200.3854937241558</v>
      </c>
      <c r="DE120" s="16">
        <f t="shared" si="295"/>
        <v>32022.876349386977</v>
      </c>
      <c r="DF120" s="16">
        <f t="shared" si="296"/>
        <v>32008.111018909767</v>
      </c>
      <c r="DG120" s="16" t="e">
        <f t="shared" si="415"/>
        <v>#N/A</v>
      </c>
      <c r="DH120" s="16">
        <f t="shared" si="416"/>
        <v>3507.6502029429757</v>
      </c>
      <c r="DI120" s="16">
        <f t="shared" si="299"/>
        <v>32008.111018909767</v>
      </c>
      <c r="DJ120" s="16">
        <f t="shared" si="300"/>
        <v>32023.992168567838</v>
      </c>
      <c r="DK120" s="16" t="e">
        <f t="shared" si="301"/>
        <v>#N/A</v>
      </c>
      <c r="DL120" s="16">
        <f t="shared" si="302"/>
        <v>3362.3266120508015</v>
      </c>
      <c r="DM120" s="16">
        <f t="shared" si="303"/>
        <v>32023.992168567838</v>
      </c>
      <c r="DN120" s="16">
        <f t="shared" si="255"/>
        <v>32008.111018909767</v>
      </c>
      <c r="DO120" s="16" t="e">
        <f t="shared" si="286"/>
        <v>#N/A</v>
      </c>
      <c r="DP120" s="16">
        <f t="shared" si="256"/>
        <v>2980.9273908549148</v>
      </c>
      <c r="DQ120" s="16">
        <f t="shared" si="257"/>
        <v>32008.111018909767</v>
      </c>
      <c r="DR120" s="101"/>
      <c r="DS120" s="16">
        <f t="shared" si="417"/>
        <v>34421.118785118349</v>
      </c>
      <c r="DT120" s="16">
        <f t="shared" si="305"/>
        <v>34989.038409764682</v>
      </c>
      <c r="DV120" s="16">
        <f t="shared" si="287"/>
        <v>1915621</v>
      </c>
      <c r="DW120" s="16">
        <f t="shared" si="306"/>
        <v>1915621</v>
      </c>
      <c r="DX120" s="16">
        <f t="shared" si="307"/>
        <v>1919522.4809917267</v>
      </c>
      <c r="DY120" s="16">
        <f t="shared" si="308"/>
        <v>1919420.0440185585</v>
      </c>
      <c r="DZ120" s="16">
        <f t="shared" si="309"/>
        <v>1919458.1154652666</v>
      </c>
      <c r="EA120" s="16">
        <f t="shared" si="288"/>
        <v>-3799.0440185584594</v>
      </c>
    </row>
    <row r="121" spans="1:131" x14ac:dyDescent="0.2">
      <c r="A121" s="2">
        <v>40238</v>
      </c>
      <c r="B121" s="5">
        <f>Inputs!B121</f>
        <v>31227</v>
      </c>
      <c r="C121" s="5"/>
      <c r="D121" s="19">
        <f t="shared" si="258"/>
        <v>31227</v>
      </c>
      <c r="E121" s="20">
        <f>Inputs!E121</f>
        <v>1.0393752786666837</v>
      </c>
      <c r="F121" s="19">
        <f t="shared" si="259"/>
        <v>30044.008781946563</v>
      </c>
      <c r="G121" s="24">
        <f t="shared" ref="G121:H121" si="452">G109</f>
        <v>0.94</v>
      </c>
      <c r="H121" s="24">
        <f t="shared" si="452"/>
        <v>0.94267125416271147</v>
      </c>
      <c r="I121" s="29">
        <f t="shared" si="237"/>
        <v>0.94267125416271147</v>
      </c>
      <c r="J121" s="19">
        <f t="shared" si="261"/>
        <v>31871.141343576775</v>
      </c>
      <c r="K121" s="19">
        <f t="shared" si="262"/>
        <v>31951.826936468064</v>
      </c>
      <c r="L121" s="40">
        <f>SalesTrend!$L$13</f>
        <v>-6.5000000000000002E-2</v>
      </c>
      <c r="M121" s="40">
        <f>SalesTrend!$L$33</f>
        <v>0</v>
      </c>
      <c r="N121" s="16">
        <f t="shared" si="263"/>
        <v>31850.528877654764</v>
      </c>
      <c r="O121" s="16">
        <f t="shared" si="238"/>
        <v>31206.804128556054</v>
      </c>
      <c r="R121" s="16">
        <f t="shared" si="239"/>
        <v>31850.528877654764</v>
      </c>
      <c r="S121" s="16">
        <f t="shared" si="240"/>
        <v>31227</v>
      </c>
      <c r="T121" s="16">
        <f t="shared" si="264"/>
        <v>-20.195871443946089</v>
      </c>
      <c r="AA121" s="56"/>
      <c r="AB121" s="51"/>
      <c r="AC121" s="51"/>
      <c r="AD121" s="51"/>
      <c r="AE121" s="52"/>
      <c r="AF121" s="51">
        <f t="shared" si="265"/>
        <v>0</v>
      </c>
      <c r="AG121" s="51"/>
      <c r="AH121" s="56">
        <f t="shared" si="241"/>
        <v>0</v>
      </c>
      <c r="AI121" s="56">
        <f t="shared" si="266"/>
        <v>0</v>
      </c>
      <c r="AJ121" s="56">
        <f t="shared" si="267"/>
        <v>0</v>
      </c>
      <c r="AK121" s="56">
        <f t="shared" si="268"/>
        <v>0</v>
      </c>
      <c r="AL121" s="56">
        <f t="shared" si="269"/>
        <v>0</v>
      </c>
      <c r="AM121" s="56">
        <f t="shared" si="242"/>
        <v>0</v>
      </c>
      <c r="AN121" s="51"/>
      <c r="AO121" s="51">
        <f t="shared" si="270"/>
        <v>0</v>
      </c>
      <c r="BB121" s="5">
        <f>Inputs!C121</f>
        <v>1908081</v>
      </c>
      <c r="BC121" s="19">
        <f t="shared" si="290"/>
        <v>38767</v>
      </c>
      <c r="BD121" s="82">
        <f t="shared" si="406"/>
        <v>0.22121148863305123</v>
      </c>
      <c r="BE121" s="23">
        <f>Inputs!F121</f>
        <v>1.0393752786666837</v>
      </c>
      <c r="BF121" s="19">
        <f t="shared" si="291"/>
        <v>37298.366428082183</v>
      </c>
      <c r="BG121" s="19">
        <f t="shared" si="292"/>
        <v>30044.008781946563</v>
      </c>
      <c r="BH121" s="82">
        <f t="shared" si="407"/>
        <v>0.21355197727192754</v>
      </c>
      <c r="BI121" s="29">
        <f t="shared" si="338"/>
        <v>1</v>
      </c>
      <c r="BJ121" s="29">
        <f t="shared" ref="BJ121" si="453">BJ109</f>
        <v>1.0610964637018976</v>
      </c>
      <c r="BK121" s="29">
        <f t="shared" si="338"/>
        <v>1.061290584087647</v>
      </c>
      <c r="BL121" s="29">
        <f t="shared" si="274"/>
        <v>1.061290584087647</v>
      </c>
      <c r="BM121" s="39">
        <f t="shared" si="401"/>
        <v>0.20121913872957842</v>
      </c>
      <c r="BN121" s="39">
        <f t="shared" si="275"/>
        <v>0.19675004786916048</v>
      </c>
      <c r="BO121" s="40">
        <f>AttrRateTrend!$L$13</f>
        <v>0.02</v>
      </c>
      <c r="BP121" s="40">
        <f>AttrRateTrend!$L$33</f>
        <v>0</v>
      </c>
      <c r="BQ121" s="39">
        <f t="shared" si="276"/>
        <v>0.20032716748592699</v>
      </c>
      <c r="BR121" s="39">
        <f t="shared" si="402"/>
        <v>0.22097673096400935</v>
      </c>
      <c r="BS121" s="39"/>
      <c r="BT121" s="39"/>
      <c r="BU121" s="39">
        <f t="shared" si="246"/>
        <v>0.20032716748592699</v>
      </c>
      <c r="BV121" s="39">
        <f t="shared" si="247"/>
        <v>0.22121148863305123</v>
      </c>
      <c r="BW121" s="39">
        <f t="shared" si="248"/>
        <v>-2.3475766904187956E-4</v>
      </c>
      <c r="BX121" s="39">
        <f t="shared" si="447"/>
        <v>0.19690141164730843</v>
      </c>
      <c r="CB121" s="19">
        <f t="shared" si="277"/>
        <v>38767</v>
      </c>
      <c r="CC121" s="23">
        <f>Inputs!F121</f>
        <v>1.0393752786666837</v>
      </c>
      <c r="CD121" s="19">
        <f t="shared" si="249"/>
        <v>37298.366428082183</v>
      </c>
      <c r="CE121" s="29">
        <f t="shared" ref="CE121" si="454">CE109</f>
        <v>1.0610964637018976</v>
      </c>
      <c r="CF121" s="29">
        <f t="shared" si="448"/>
        <v>1.0510947108949782</v>
      </c>
      <c r="CG121" s="29">
        <f t="shared" si="448"/>
        <v>1.0502436880673314</v>
      </c>
      <c r="CH121" s="29">
        <f t="shared" si="279"/>
        <v>1.0510947108949782</v>
      </c>
      <c r="CI121" s="19">
        <f t="shared" si="280"/>
        <v>35485.257457269145</v>
      </c>
      <c r="CJ121" s="19">
        <f t="shared" si="251"/>
        <v>34759.741646068018</v>
      </c>
      <c r="CK121" s="40">
        <f>AttrTrend!$L$13</f>
        <v>3.0000000000000001E-3</v>
      </c>
      <c r="CL121" s="40">
        <f>AttrTrend!$L$33</f>
        <v>0</v>
      </c>
      <c r="CM121" s="19">
        <f t="shared" si="281"/>
        <v>35395.165360313797</v>
      </c>
      <c r="CN121" s="19">
        <f t="shared" si="404"/>
        <v>38668.576018523352</v>
      </c>
      <c r="CO121" s="39"/>
      <c r="CP121" s="39"/>
      <c r="CQ121" s="19">
        <f t="shared" si="253"/>
        <v>35395.165360313797</v>
      </c>
      <c r="CR121" s="19">
        <f t="shared" si="282"/>
        <v>38767</v>
      </c>
      <c r="CS121" s="19">
        <f t="shared" si="254"/>
        <v>-98.423981476647896</v>
      </c>
      <c r="CT121" s="2"/>
      <c r="CU121" s="2"/>
      <c r="CV121" s="2"/>
      <c r="CW121" s="2"/>
      <c r="CX121" s="2"/>
      <c r="CY121" s="2"/>
      <c r="CZ121" s="2"/>
      <c r="DA121" s="2"/>
      <c r="DB121" s="16">
        <f t="shared" si="283"/>
        <v>31871.141343576775</v>
      </c>
      <c r="DC121" s="16" t="e">
        <f t="shared" si="410"/>
        <v>#N/A</v>
      </c>
      <c r="DD121" s="16">
        <f t="shared" si="411"/>
        <v>3614.1161136923693</v>
      </c>
      <c r="DE121" s="16">
        <f t="shared" si="295"/>
        <v>31871.141343576775</v>
      </c>
      <c r="DF121" s="16">
        <f t="shared" si="296"/>
        <v>31951.826936468064</v>
      </c>
      <c r="DG121" s="16" t="e">
        <f t="shared" si="415"/>
        <v>#N/A</v>
      </c>
      <c r="DH121" s="16">
        <f t="shared" si="416"/>
        <v>2807.9147095999542</v>
      </c>
      <c r="DI121" s="16">
        <f t="shared" si="299"/>
        <v>31951.826936468064</v>
      </c>
      <c r="DJ121" s="16">
        <f t="shared" si="300"/>
        <v>31850.528877654764</v>
      </c>
      <c r="DK121" s="16" t="e">
        <f t="shared" si="301"/>
        <v>#N/A</v>
      </c>
      <c r="DL121" s="16">
        <f t="shared" si="302"/>
        <v>3544.6364826590325</v>
      </c>
      <c r="DM121" s="16">
        <f t="shared" si="303"/>
        <v>31850.528877654764</v>
      </c>
      <c r="DN121" s="16">
        <f t="shared" si="255"/>
        <v>31951.826936468064</v>
      </c>
      <c r="DO121" s="16" t="e">
        <f t="shared" si="286"/>
        <v>#N/A</v>
      </c>
      <c r="DP121" s="16">
        <f t="shared" si="256"/>
        <v>2503.3910775092409</v>
      </c>
      <c r="DQ121" s="16">
        <f t="shared" si="257"/>
        <v>31951.826936468064</v>
      </c>
      <c r="DR121" s="101"/>
      <c r="DS121" s="16">
        <f t="shared" si="417"/>
        <v>35263.369001912084</v>
      </c>
      <c r="DT121" s="16">
        <f t="shared" si="305"/>
        <v>34455.218013977305</v>
      </c>
      <c r="DV121" s="16">
        <f t="shared" si="287"/>
        <v>1908081</v>
      </c>
      <c r="DW121" s="16">
        <f t="shared" si="306"/>
        <v>1908081</v>
      </c>
      <c r="DX121" s="16">
        <f t="shared" si="307"/>
        <v>1915908.3648780345</v>
      </c>
      <c r="DY121" s="16">
        <f t="shared" si="308"/>
        <v>1916612.1293089585</v>
      </c>
      <c r="DZ121" s="16">
        <f t="shared" si="309"/>
        <v>1915913.4789826076</v>
      </c>
      <c r="EA121" s="16">
        <f t="shared" si="288"/>
        <v>-8531.1293089585379</v>
      </c>
    </row>
    <row r="122" spans="1:131" x14ac:dyDescent="0.2">
      <c r="A122" s="2">
        <v>40269</v>
      </c>
      <c r="B122" s="5">
        <f>Inputs!B122</f>
        <v>35634</v>
      </c>
      <c r="C122" s="5"/>
      <c r="D122" s="19">
        <f t="shared" si="258"/>
        <v>35634</v>
      </c>
      <c r="E122" s="20">
        <f>Inputs!E122</f>
        <v>1.0278222855010066</v>
      </c>
      <c r="F122" s="19">
        <f t="shared" si="259"/>
        <v>34669.417566316333</v>
      </c>
      <c r="G122" s="24">
        <f t="shared" ref="G122:H122" si="455">G110</f>
        <v>1.08</v>
      </c>
      <c r="H122" s="24">
        <f t="shared" si="455"/>
        <v>1.0847256097134981</v>
      </c>
      <c r="I122" s="29">
        <f t="shared" si="237"/>
        <v>1.0847256097134981</v>
      </c>
      <c r="J122" s="19">
        <f t="shared" si="261"/>
        <v>31961.463116440438</v>
      </c>
      <c r="K122" s="19">
        <f t="shared" si="262"/>
        <v>31594.143197311147</v>
      </c>
      <c r="L122" s="40">
        <f>SalesTrend!$L$14</f>
        <v>-6.5000000000000002E-2</v>
      </c>
      <c r="M122" s="40">
        <f>SalesTrend!$L$34</f>
        <v>0</v>
      </c>
      <c r="N122" s="16">
        <f t="shared" si="263"/>
        <v>31678.00517956747</v>
      </c>
      <c r="O122" s="16">
        <f t="shared" si="238"/>
        <v>35317.971284864754</v>
      </c>
      <c r="R122" s="16">
        <f t="shared" si="239"/>
        <v>31678.00517956747</v>
      </c>
      <c r="S122" s="16">
        <f t="shared" si="240"/>
        <v>35634</v>
      </c>
      <c r="T122" s="16">
        <f t="shared" si="264"/>
        <v>-316.02871513524587</v>
      </c>
      <c r="AA122" s="56"/>
      <c r="AB122" s="51"/>
      <c r="AC122" s="51"/>
      <c r="AD122" s="51"/>
      <c r="AE122" s="52"/>
      <c r="AF122" s="51">
        <f t="shared" si="265"/>
        <v>0</v>
      </c>
      <c r="AG122" s="51"/>
      <c r="AH122" s="56">
        <f t="shared" si="241"/>
        <v>0</v>
      </c>
      <c r="AI122" s="56">
        <f t="shared" si="266"/>
        <v>0</v>
      </c>
      <c r="AJ122" s="56">
        <f t="shared" si="267"/>
        <v>0</v>
      </c>
      <c r="AK122" s="56">
        <f t="shared" si="268"/>
        <v>0</v>
      </c>
      <c r="AL122" s="56">
        <f t="shared" si="269"/>
        <v>0</v>
      </c>
      <c r="AM122" s="56">
        <f t="shared" si="242"/>
        <v>0</v>
      </c>
      <c r="AN122" s="51"/>
      <c r="AO122" s="51">
        <f t="shared" si="270"/>
        <v>0</v>
      </c>
      <c r="BB122" s="5">
        <f>Inputs!C122</f>
        <v>1908584</v>
      </c>
      <c r="BC122" s="19">
        <f t="shared" si="290"/>
        <v>35131</v>
      </c>
      <c r="BD122" s="82">
        <f t="shared" si="406"/>
        <v>0.19867806219469952</v>
      </c>
      <c r="BE122" s="23">
        <f>Inputs!F122</f>
        <v>1.0278222855010066</v>
      </c>
      <c r="BF122" s="19">
        <f t="shared" si="291"/>
        <v>34180.03335360215</v>
      </c>
      <c r="BG122" s="19">
        <f t="shared" si="292"/>
        <v>34669.417566316333</v>
      </c>
      <c r="BH122" s="82">
        <f t="shared" si="407"/>
        <v>0.1938286866257147</v>
      </c>
      <c r="BI122" s="29">
        <f t="shared" si="338"/>
        <v>1</v>
      </c>
      <c r="BJ122" s="29">
        <f t="shared" ref="BJ122" si="456">BJ110</f>
        <v>1.0182207657395119</v>
      </c>
      <c r="BK122" s="29">
        <f t="shared" si="338"/>
        <v>1.0175869495536261</v>
      </c>
      <c r="BL122" s="29">
        <f t="shared" si="274"/>
        <v>1.0175869495536261</v>
      </c>
      <c r="BM122" s="39">
        <f t="shared" si="401"/>
        <v>0.19047874651963595</v>
      </c>
      <c r="BN122" s="39">
        <f t="shared" si="275"/>
        <v>0.1921631369641521</v>
      </c>
      <c r="BO122" s="40">
        <f>AttrRateTrend!$L$14</f>
        <v>0.02</v>
      </c>
      <c r="BP122" s="40">
        <f>AttrRateTrend!$L$34</f>
        <v>-0.06</v>
      </c>
      <c r="BQ122" s="39">
        <f t="shared" si="276"/>
        <v>0.18862138333249931</v>
      </c>
      <c r="BR122" s="39">
        <f t="shared" si="402"/>
        <v>0.19727883022984921</v>
      </c>
      <c r="BS122" s="39"/>
      <c r="BT122" s="39"/>
      <c r="BU122" s="39">
        <f t="shared" si="246"/>
        <v>0.18862138333249931</v>
      </c>
      <c r="BV122" s="39">
        <f t="shared" si="247"/>
        <v>0.19867806219469952</v>
      </c>
      <c r="BW122" s="39">
        <f t="shared" si="248"/>
        <v>-1.3992319648503115E-3</v>
      </c>
      <c r="BX122" s="39">
        <f t="shared" si="447"/>
        <v>0.19622064212422671</v>
      </c>
      <c r="CB122" s="19">
        <f t="shared" si="277"/>
        <v>35131</v>
      </c>
      <c r="CC122" s="23">
        <f>Inputs!F122</f>
        <v>1.0278222855010066</v>
      </c>
      <c r="CD122" s="19">
        <f t="shared" si="249"/>
        <v>34180.03335360215</v>
      </c>
      <c r="CE122" s="29">
        <f t="shared" ref="CE122" si="457">CE110</f>
        <v>1.0182207657395119</v>
      </c>
      <c r="CF122" s="29">
        <f t="shared" si="448"/>
        <v>1.0181505781365485</v>
      </c>
      <c r="CG122" s="29">
        <f t="shared" si="448"/>
        <v>1.0198183309302309</v>
      </c>
      <c r="CH122" s="29">
        <f t="shared" si="279"/>
        <v>1.0181505781365485</v>
      </c>
      <c r="CI122" s="19">
        <f t="shared" si="280"/>
        <v>33570.705637823761</v>
      </c>
      <c r="CJ122" s="19">
        <f t="shared" si="251"/>
        <v>33816.794929098171</v>
      </c>
      <c r="CK122" s="40">
        <f>AttrTrend!$L$14</f>
        <v>3.0000000000000001E-3</v>
      </c>
      <c r="CL122" s="40">
        <f>AttrTrend!$L$34</f>
        <v>-7.0000000000000007E-2</v>
      </c>
      <c r="CM122" s="19">
        <f t="shared" si="281"/>
        <v>32925.733161038108</v>
      </c>
      <c r="CN122" s="19">
        <f t="shared" si="404"/>
        <v>34456.050586472404</v>
      </c>
      <c r="CO122" s="39"/>
      <c r="CP122" s="39"/>
      <c r="CQ122" s="19">
        <f t="shared" si="253"/>
        <v>32925.733161038108</v>
      </c>
      <c r="CR122" s="19">
        <f t="shared" si="282"/>
        <v>35131</v>
      </c>
      <c r="CS122" s="19">
        <f t="shared" si="254"/>
        <v>-674.94941352759633</v>
      </c>
      <c r="CT122" s="2"/>
      <c r="CU122" s="2"/>
      <c r="CV122" s="2"/>
      <c r="CW122" s="2"/>
      <c r="CX122" s="2"/>
      <c r="CY122" s="2"/>
      <c r="CZ122" s="2"/>
      <c r="DA122" s="2"/>
      <c r="DB122" s="16">
        <f t="shared" si="283"/>
        <v>31961.463116440438</v>
      </c>
      <c r="DC122" s="16" t="e">
        <f t="shared" si="410"/>
        <v>#N/A</v>
      </c>
      <c r="DD122" s="16">
        <f t="shared" si="411"/>
        <v>1609.242521383323</v>
      </c>
      <c r="DE122" s="16">
        <f t="shared" si="295"/>
        <v>31961.463116440438</v>
      </c>
      <c r="DF122" s="16">
        <f t="shared" si="296"/>
        <v>31594.143197311147</v>
      </c>
      <c r="DG122" s="16" t="e">
        <f t="shared" si="415"/>
        <v>#N/A</v>
      </c>
      <c r="DH122" s="16">
        <f t="shared" si="416"/>
        <v>2222.6517317870239</v>
      </c>
      <c r="DI122" s="16">
        <f t="shared" si="299"/>
        <v>31594.143197311147</v>
      </c>
      <c r="DJ122" s="16">
        <f t="shared" si="300"/>
        <v>31678.00517956747</v>
      </c>
      <c r="DK122" s="16" t="e">
        <f t="shared" si="301"/>
        <v>#N/A</v>
      </c>
      <c r="DL122" s="16">
        <f t="shared" si="302"/>
        <v>1247.727981470638</v>
      </c>
      <c r="DM122" s="16">
        <f t="shared" si="303"/>
        <v>31678.00517956747</v>
      </c>
      <c r="DN122" s="16">
        <f t="shared" si="255"/>
        <v>31594.143197311147</v>
      </c>
      <c r="DO122" s="16" t="e">
        <f t="shared" si="286"/>
        <v>#N/A</v>
      </c>
      <c r="DP122" s="16">
        <f t="shared" si="256"/>
        <v>2246.6836241686397</v>
      </c>
      <c r="DQ122" s="16">
        <f t="shared" si="257"/>
        <v>31594.143197311147</v>
      </c>
      <c r="DR122" s="101"/>
      <c r="DS122" s="16">
        <f t="shared" si="417"/>
        <v>33681.16625490148</v>
      </c>
      <c r="DT122" s="16">
        <f t="shared" si="305"/>
        <v>33840.826821479786</v>
      </c>
      <c r="DV122" s="16">
        <f t="shared" si="287"/>
        <v>1908584</v>
      </c>
      <c r="DW122" s="16">
        <f t="shared" si="306"/>
        <v>1908584</v>
      </c>
      <c r="DX122" s="16">
        <f t="shared" si="307"/>
        <v>1914299.1223566511</v>
      </c>
      <c r="DY122" s="16">
        <f t="shared" si="308"/>
        <v>1914389.4775771715</v>
      </c>
      <c r="DZ122" s="16">
        <f t="shared" si="309"/>
        <v>1914665.7510011371</v>
      </c>
      <c r="EA122" s="16">
        <f t="shared" si="288"/>
        <v>-5805.4775771715213</v>
      </c>
    </row>
    <row r="123" spans="1:131" x14ac:dyDescent="0.2">
      <c r="A123" s="2">
        <v>40299</v>
      </c>
      <c r="B123" s="5">
        <f>Inputs!B123</f>
        <v>34494</v>
      </c>
      <c r="C123" s="5"/>
      <c r="D123" s="19">
        <f t="shared" si="258"/>
        <v>34494</v>
      </c>
      <c r="E123" s="20">
        <f>Inputs!E123</f>
        <v>0.99329866203581207</v>
      </c>
      <c r="F123" s="19">
        <f t="shared" si="259"/>
        <v>34726.715456661273</v>
      </c>
      <c r="G123" s="24">
        <f t="shared" ref="G123:H123" si="458">G111</f>
        <v>1.1200000000000001</v>
      </c>
      <c r="H123" s="24">
        <f t="shared" si="458"/>
        <v>1.1220326870554826</v>
      </c>
      <c r="I123" s="29">
        <f t="shared" si="237"/>
        <v>1.1220326870554826</v>
      </c>
      <c r="J123" s="19">
        <f t="shared" si="261"/>
        <v>30949.82513191623</v>
      </c>
      <c r="K123" s="19">
        <f t="shared" si="262"/>
        <v>31309.261907066033</v>
      </c>
      <c r="L123" s="40">
        <f>SalesTrend!$L$15</f>
        <v>0</v>
      </c>
      <c r="M123" s="40">
        <f>SalesTrend!$L$35</f>
        <v>-0.02</v>
      </c>
      <c r="N123" s="16">
        <f t="shared" si="263"/>
        <v>31044.44507597612</v>
      </c>
      <c r="O123" s="16">
        <f t="shared" si="238"/>
        <v>34599.455211345798</v>
      </c>
      <c r="R123" s="16">
        <f t="shared" si="239"/>
        <v>31044.44507597612</v>
      </c>
      <c r="S123" s="16">
        <f t="shared" si="240"/>
        <v>34494</v>
      </c>
      <c r="T123" s="16">
        <f t="shared" si="264"/>
        <v>105.45521134579758</v>
      </c>
      <c r="AA123" s="56">
        <v>0.04</v>
      </c>
      <c r="AB123" s="51"/>
      <c r="AC123" s="51"/>
      <c r="AD123" s="51"/>
      <c r="AE123" s="52"/>
      <c r="AF123" s="51">
        <f t="shared" si="265"/>
        <v>1</v>
      </c>
      <c r="AG123" s="51"/>
      <c r="AH123" s="56">
        <f t="shared" si="241"/>
        <v>0.04</v>
      </c>
      <c r="AI123" s="56">
        <f t="shared" si="266"/>
        <v>0</v>
      </c>
      <c r="AJ123" s="56">
        <f t="shared" si="267"/>
        <v>0</v>
      </c>
      <c r="AK123" s="56">
        <f t="shared" si="268"/>
        <v>0</v>
      </c>
      <c r="AL123" s="56">
        <f t="shared" si="269"/>
        <v>-0.02</v>
      </c>
      <c r="AM123" s="56">
        <f t="shared" si="242"/>
        <v>0</v>
      </c>
      <c r="AN123" s="51"/>
      <c r="AO123" s="51">
        <f t="shared" si="270"/>
        <v>999999</v>
      </c>
      <c r="BB123" s="5">
        <f>Inputs!C123</f>
        <v>1910219</v>
      </c>
      <c r="BC123" s="19">
        <f t="shared" si="290"/>
        <v>32859</v>
      </c>
      <c r="BD123" s="82">
        <f t="shared" si="406"/>
        <v>0.18638574969700522</v>
      </c>
      <c r="BE123" s="23">
        <f>Inputs!F123</f>
        <v>0.99329866203581207</v>
      </c>
      <c r="BF123" s="19">
        <f t="shared" si="291"/>
        <v>33080.684849261692</v>
      </c>
      <c r="BG123" s="19">
        <f t="shared" si="292"/>
        <v>34726.715456661273</v>
      </c>
      <c r="BH123" s="82">
        <f t="shared" si="407"/>
        <v>0.18751944467907708</v>
      </c>
      <c r="BI123" s="29">
        <f t="shared" si="338"/>
        <v>1</v>
      </c>
      <c r="BJ123" s="29">
        <f t="shared" ref="BJ123" si="459">BJ111</f>
        <v>1.0153534458706819</v>
      </c>
      <c r="BK123" s="29">
        <f t="shared" si="338"/>
        <v>1.0147621435904024</v>
      </c>
      <c r="BL123" s="29">
        <f t="shared" si="274"/>
        <v>1.0147621435904024</v>
      </c>
      <c r="BM123" s="39">
        <f t="shared" si="401"/>
        <v>0.18479152564324203</v>
      </c>
      <c r="BN123" s="39">
        <f t="shared" si="275"/>
        <v>0.18698223580823445</v>
      </c>
      <c r="BO123" s="40">
        <f>AttrRateTrend!$L$15</f>
        <v>-5.0000000000000001E-3</v>
      </c>
      <c r="BP123" s="40">
        <f>AttrRateTrend!$L$35</f>
        <v>0</v>
      </c>
      <c r="BQ123" s="39">
        <f t="shared" si="276"/>
        <v>0.18854279108944411</v>
      </c>
      <c r="BR123" s="39">
        <f t="shared" si="402"/>
        <v>0.19004394607513153</v>
      </c>
      <c r="BS123" s="39"/>
      <c r="BT123" s="39"/>
      <c r="BU123" s="39">
        <f t="shared" si="246"/>
        <v>0.18854279108944411</v>
      </c>
      <c r="BV123" s="39">
        <f t="shared" si="247"/>
        <v>0.18638574969700522</v>
      </c>
      <c r="BW123" s="39">
        <f t="shared" si="248"/>
        <v>3.6581963781263105E-3</v>
      </c>
      <c r="BX123" s="39">
        <f t="shared" si="447"/>
        <v>0.19511188770002816</v>
      </c>
      <c r="CB123" s="19">
        <f t="shared" si="277"/>
        <v>32859</v>
      </c>
      <c r="CC123" s="23">
        <f>Inputs!F123</f>
        <v>0.99329866203581207</v>
      </c>
      <c r="CD123" s="19">
        <f t="shared" si="249"/>
        <v>33080.684849261692</v>
      </c>
      <c r="CE123" s="29">
        <f t="shared" ref="CE123" si="460">CE111</f>
        <v>1.0153534458706819</v>
      </c>
      <c r="CF123" s="29">
        <f t="shared" si="448"/>
        <v>1.0211846089916554</v>
      </c>
      <c r="CG123" s="29">
        <f t="shared" si="448"/>
        <v>1.0198824623701856</v>
      </c>
      <c r="CH123" s="29">
        <f t="shared" si="279"/>
        <v>1.0211846089916554</v>
      </c>
      <c r="CI123" s="19">
        <f t="shared" si="280"/>
        <v>32394.421692201602</v>
      </c>
      <c r="CJ123" s="19">
        <f t="shared" si="251"/>
        <v>32853.892648580179</v>
      </c>
      <c r="CK123" s="40">
        <f>AttrTrend!$L$15</f>
        <v>3.0000000000000001E-3</v>
      </c>
      <c r="CL123" s="40">
        <f>AttrTrend!$L$35</f>
        <v>0</v>
      </c>
      <c r="CM123" s="19">
        <f t="shared" si="281"/>
        <v>32933.964594328369</v>
      </c>
      <c r="CN123" s="19">
        <f t="shared" si="404"/>
        <v>33406.280651879992</v>
      </c>
      <c r="CO123" s="39"/>
      <c r="CP123" s="39"/>
      <c r="CQ123" s="19">
        <f t="shared" si="253"/>
        <v>32933.964594328369</v>
      </c>
      <c r="CR123" s="19">
        <f t="shared" si="282"/>
        <v>32859</v>
      </c>
      <c r="CS123" s="19">
        <f t="shared" si="254"/>
        <v>547.28065187999164</v>
      </c>
      <c r="CT123" s="2"/>
      <c r="CU123" s="2"/>
      <c r="CV123" s="2"/>
      <c r="CW123" s="2"/>
      <c r="CX123" s="2"/>
      <c r="CY123" s="2"/>
      <c r="CZ123" s="2"/>
      <c r="DA123" s="2"/>
      <c r="DB123" s="16">
        <f t="shared" si="283"/>
        <v>30949.82513191623</v>
      </c>
      <c r="DC123" s="16" t="e">
        <f t="shared" si="410"/>
        <v>#N/A</v>
      </c>
      <c r="DD123" s="16">
        <f t="shared" si="411"/>
        <v>1444.5965602853721</v>
      </c>
      <c r="DE123" s="16">
        <f t="shared" si="295"/>
        <v>30949.82513191623</v>
      </c>
      <c r="DF123" s="16">
        <f t="shared" si="296"/>
        <v>31309.261907066033</v>
      </c>
      <c r="DG123" s="16" t="e">
        <f t="shared" si="415"/>
        <v>#N/A</v>
      </c>
      <c r="DH123" s="16">
        <f t="shared" si="416"/>
        <v>1544.6307415141455</v>
      </c>
      <c r="DI123" s="16">
        <f t="shared" si="299"/>
        <v>31309.261907066033</v>
      </c>
      <c r="DJ123" s="16">
        <f t="shared" si="300"/>
        <v>31044.44507597612</v>
      </c>
      <c r="DK123" s="16" t="e">
        <f t="shared" si="301"/>
        <v>#N/A</v>
      </c>
      <c r="DL123" s="16">
        <f t="shared" si="302"/>
        <v>1889.5195183522483</v>
      </c>
      <c r="DM123" s="16">
        <f t="shared" si="303"/>
        <v>31044.44507597612</v>
      </c>
      <c r="DN123" s="16">
        <f t="shared" si="255"/>
        <v>31309.261907066033</v>
      </c>
      <c r="DO123" s="16" t="e">
        <f t="shared" si="286"/>
        <v>#N/A</v>
      </c>
      <c r="DP123" s="16">
        <f t="shared" si="256"/>
        <v>1752.2208885829787</v>
      </c>
      <c r="DQ123" s="16">
        <f t="shared" si="257"/>
        <v>31309.261907066033</v>
      </c>
      <c r="DR123" s="101"/>
      <c r="DS123" s="16">
        <f t="shared" si="417"/>
        <v>32577.945207625784</v>
      </c>
      <c r="DT123" s="16">
        <f t="shared" si="305"/>
        <v>33061.482795649012</v>
      </c>
      <c r="DV123" s="16">
        <f t="shared" si="287"/>
        <v>1910219</v>
      </c>
      <c r="DW123" s="16">
        <f t="shared" si="306"/>
        <v>1910219</v>
      </c>
      <c r="DX123" s="16">
        <f t="shared" si="307"/>
        <v>1912854.5257963657</v>
      </c>
      <c r="DY123" s="16">
        <f t="shared" si="308"/>
        <v>1912844.8468356573</v>
      </c>
      <c r="DZ123" s="16">
        <f t="shared" si="309"/>
        <v>1912776.231482785</v>
      </c>
      <c r="EA123" s="16">
        <f t="shared" si="288"/>
        <v>-2625.8468356572557</v>
      </c>
    </row>
    <row r="124" spans="1:131" x14ac:dyDescent="0.2">
      <c r="A124" s="2">
        <v>40330</v>
      </c>
      <c r="B124" s="5">
        <f>Inputs!B124</f>
        <v>36283</v>
      </c>
      <c r="C124" s="5"/>
      <c r="D124" s="19">
        <f t="shared" si="258"/>
        <v>36283</v>
      </c>
      <c r="E124" s="20">
        <f>Inputs!E124</f>
        <v>1.0077363157728598</v>
      </c>
      <c r="F124" s="19">
        <f t="shared" si="259"/>
        <v>36004.458142578304</v>
      </c>
      <c r="G124" s="24">
        <f t="shared" ref="G124:H124" si="461">G112</f>
        <v>1.1599999999999999</v>
      </c>
      <c r="H124" s="24">
        <f t="shared" si="461"/>
        <v>1.1608163743860633</v>
      </c>
      <c r="I124" s="29">
        <f t="shared" si="237"/>
        <v>1.1608163743860633</v>
      </c>
      <c r="J124" s="19">
        <f t="shared" si="261"/>
        <v>31016.497472841445</v>
      </c>
      <c r="K124" s="19">
        <f t="shared" si="262"/>
        <v>30954.723440069811</v>
      </c>
      <c r="L124" s="40">
        <f>SalesTrend!$L$16</f>
        <v>0</v>
      </c>
      <c r="M124" s="40">
        <f>SalesTrend!$L$36</f>
        <v>0</v>
      </c>
      <c r="N124" s="16">
        <f t="shared" si="263"/>
        <v>31044.44507597612</v>
      </c>
      <c r="O124" s="16">
        <f t="shared" si="238"/>
        <v>36315.693017173311</v>
      </c>
      <c r="R124" s="16">
        <f t="shared" si="239"/>
        <v>31044.44507597612</v>
      </c>
      <c r="S124" s="16">
        <f t="shared" si="240"/>
        <v>36283</v>
      </c>
      <c r="T124" s="16">
        <f t="shared" si="264"/>
        <v>32.693017173311091</v>
      </c>
      <c r="AA124" s="56"/>
      <c r="AB124" s="51"/>
      <c r="AC124" s="51"/>
      <c r="AD124" s="51"/>
      <c r="AE124" s="52"/>
      <c r="AF124" s="51">
        <f t="shared" si="265"/>
        <v>0</v>
      </c>
      <c r="AG124" s="51"/>
      <c r="AH124" s="56">
        <f t="shared" si="241"/>
        <v>0</v>
      </c>
      <c r="AI124" s="56">
        <f t="shared" si="266"/>
        <v>0</v>
      </c>
      <c r="AJ124" s="56">
        <f t="shared" si="267"/>
        <v>0</v>
      </c>
      <c r="AK124" s="56">
        <f t="shared" si="268"/>
        <v>0</v>
      </c>
      <c r="AL124" s="56">
        <f t="shared" si="269"/>
        <v>0</v>
      </c>
      <c r="AM124" s="56">
        <f t="shared" si="242"/>
        <v>0</v>
      </c>
      <c r="AN124" s="51"/>
      <c r="AO124" s="51">
        <f t="shared" si="270"/>
        <v>0</v>
      </c>
      <c r="BB124" s="5">
        <f>Inputs!C124</f>
        <v>1915394</v>
      </c>
      <c r="BC124" s="19">
        <f t="shared" si="290"/>
        <v>31108</v>
      </c>
      <c r="BD124" s="82">
        <f t="shared" si="406"/>
        <v>0.1754278949789865</v>
      </c>
      <c r="BE124" s="23">
        <f>Inputs!F124</f>
        <v>1.0077363157728598</v>
      </c>
      <c r="BF124" s="19">
        <f t="shared" si="291"/>
        <v>30869.186227691363</v>
      </c>
      <c r="BG124" s="19">
        <f t="shared" si="292"/>
        <v>36004.458142578304</v>
      </c>
      <c r="BH124" s="82">
        <f t="shared" si="407"/>
        <v>0.17421797782861842</v>
      </c>
      <c r="BI124" s="29">
        <f t="shared" si="338"/>
        <v>1</v>
      </c>
      <c r="BJ124" s="29">
        <f t="shared" ref="BJ124" si="462">BJ112</f>
        <v>0.93698194478176766</v>
      </c>
      <c r="BK124" s="29">
        <f t="shared" si="338"/>
        <v>0.93828803629793345</v>
      </c>
      <c r="BL124" s="29">
        <f t="shared" si="274"/>
        <v>0.93828803629793345</v>
      </c>
      <c r="BM124" s="39">
        <f t="shared" si="401"/>
        <v>0.18567643526182528</v>
      </c>
      <c r="BN124" s="39">
        <f t="shared" si="275"/>
        <v>0.18726328339349085</v>
      </c>
      <c r="BO124" s="40">
        <f>AttrRateTrend!$L$16</f>
        <v>-5.0000000000000001E-3</v>
      </c>
      <c r="BP124" s="40">
        <f>AttrRateTrend!$L$36</f>
        <v>0</v>
      </c>
      <c r="BQ124" s="39">
        <f t="shared" si="276"/>
        <v>0.18846423159315684</v>
      </c>
      <c r="BR124" s="39">
        <f t="shared" si="402"/>
        <v>0.17820177537771112</v>
      </c>
      <c r="BS124" s="39"/>
      <c r="BT124" s="39"/>
      <c r="BU124" s="39">
        <f t="shared" si="246"/>
        <v>0.18846423159315684</v>
      </c>
      <c r="BV124" s="39">
        <f t="shared" si="247"/>
        <v>0.1754278949789865</v>
      </c>
      <c r="BW124" s="39">
        <f t="shared" si="248"/>
        <v>2.7738803987246152E-3</v>
      </c>
      <c r="BX124" s="39">
        <f t="shared" si="447"/>
        <v>0.19398493728047744</v>
      </c>
      <c r="CB124" s="19">
        <f t="shared" si="277"/>
        <v>31108</v>
      </c>
      <c r="CC124" s="23">
        <f>Inputs!F124</f>
        <v>1.0077363157728598</v>
      </c>
      <c r="CD124" s="19">
        <f t="shared" si="249"/>
        <v>30869.186227691363</v>
      </c>
      <c r="CE124" s="29">
        <f t="shared" ref="CE124" si="463">CE112</f>
        <v>0.93698194478176766</v>
      </c>
      <c r="CF124" s="29">
        <f t="shared" si="448"/>
        <v>0.94700775525644054</v>
      </c>
      <c r="CG124" s="29">
        <f t="shared" si="448"/>
        <v>0.94800834264764722</v>
      </c>
      <c r="CH124" s="29">
        <f t="shared" si="279"/>
        <v>0.94700775525644054</v>
      </c>
      <c r="CI124" s="19">
        <f t="shared" si="280"/>
        <v>32596.550615715165</v>
      </c>
      <c r="CJ124" s="19">
        <f t="shared" si="251"/>
        <v>32800.102997320253</v>
      </c>
      <c r="CK124" s="40">
        <f>AttrTrend!$L$16</f>
        <v>3.0000000000000001E-3</v>
      </c>
      <c r="CL124" s="40">
        <f>AttrTrend!$L$36</f>
        <v>0</v>
      </c>
      <c r="CM124" s="19">
        <f t="shared" si="281"/>
        <v>32942.19808547695</v>
      </c>
      <c r="CN124" s="19">
        <f t="shared" si="404"/>
        <v>31437.863169146665</v>
      </c>
      <c r="CO124" s="39"/>
      <c r="CP124" s="39"/>
      <c r="CQ124" s="19">
        <f t="shared" si="253"/>
        <v>32942.19808547695</v>
      </c>
      <c r="CR124" s="19">
        <f t="shared" si="282"/>
        <v>31108</v>
      </c>
      <c r="CS124" s="19">
        <f t="shared" si="254"/>
        <v>329.86316914666531</v>
      </c>
      <c r="CT124" s="2"/>
      <c r="CU124" s="2"/>
      <c r="CV124" s="2"/>
      <c r="CW124" s="2"/>
      <c r="CX124" s="2"/>
      <c r="CY124" s="2"/>
      <c r="CZ124" s="2"/>
      <c r="DA124" s="2"/>
      <c r="DB124" s="16">
        <f t="shared" si="283"/>
        <v>31016.497472841445</v>
      </c>
      <c r="DC124" s="16" t="e">
        <f t="shared" si="410"/>
        <v>#N/A</v>
      </c>
      <c r="DD124" s="16">
        <f t="shared" si="411"/>
        <v>1580.0531428737195</v>
      </c>
      <c r="DE124" s="16">
        <f t="shared" si="295"/>
        <v>31016.497472841445</v>
      </c>
      <c r="DF124" s="16">
        <f t="shared" si="296"/>
        <v>30954.723440069811</v>
      </c>
      <c r="DG124" s="16" t="e">
        <f t="shared" si="415"/>
        <v>#N/A</v>
      </c>
      <c r="DH124" s="16">
        <f t="shared" si="416"/>
        <v>1845.3795572504423</v>
      </c>
      <c r="DI124" s="16">
        <f t="shared" si="299"/>
        <v>30954.723440069811</v>
      </c>
      <c r="DJ124" s="16">
        <f t="shared" si="300"/>
        <v>31044.44507597612</v>
      </c>
      <c r="DK124" s="16" t="e">
        <f t="shared" si="301"/>
        <v>#N/A</v>
      </c>
      <c r="DL124" s="16">
        <f t="shared" si="302"/>
        <v>1897.7530095008296</v>
      </c>
      <c r="DM124" s="16">
        <f t="shared" si="303"/>
        <v>31044.44507597612</v>
      </c>
      <c r="DN124" s="16">
        <f t="shared" si="255"/>
        <v>30954.723440069811</v>
      </c>
      <c r="DO124" s="16" t="e">
        <f t="shared" si="286"/>
        <v>#N/A</v>
      </c>
      <c r="DP124" s="16">
        <f t="shared" si="256"/>
        <v>2209.6693012358774</v>
      </c>
      <c r="DQ124" s="16">
        <f t="shared" si="257"/>
        <v>30954.723440069811</v>
      </c>
      <c r="DR124" s="101"/>
      <c r="DS124" s="16">
        <f t="shared" si="417"/>
        <v>32925.336924419789</v>
      </c>
      <c r="DT124" s="16">
        <f t="shared" si="305"/>
        <v>33164.392741305688</v>
      </c>
      <c r="DV124" s="16">
        <f t="shared" si="287"/>
        <v>1915394</v>
      </c>
      <c r="DW124" s="16">
        <f t="shared" si="306"/>
        <v>1915394</v>
      </c>
      <c r="DX124" s="16">
        <f t="shared" si="307"/>
        <v>1911274.4726534921</v>
      </c>
      <c r="DY124" s="16">
        <f t="shared" si="308"/>
        <v>1910999.4672784067</v>
      </c>
      <c r="DZ124" s="16">
        <f t="shared" si="309"/>
        <v>1910878.4784732843</v>
      </c>
      <c r="EA124" s="16">
        <f t="shared" si="288"/>
        <v>4394.5327215932775</v>
      </c>
    </row>
    <row r="125" spans="1:131" x14ac:dyDescent="0.2">
      <c r="A125" s="2">
        <v>40360</v>
      </c>
      <c r="B125" s="5">
        <f>Inputs!B125</f>
        <v>36084</v>
      </c>
      <c r="C125" s="5"/>
      <c r="D125" s="19">
        <f t="shared" si="258"/>
        <v>36084</v>
      </c>
      <c r="E125" s="20">
        <f>Inputs!E125</f>
        <v>1.0092652943008458</v>
      </c>
      <c r="F125" s="19">
        <f t="shared" si="259"/>
        <v>35752.74033870022</v>
      </c>
      <c r="G125" s="24">
        <f t="shared" ref="G125:H125" si="464">G113</f>
        <v>1.1599999999999999</v>
      </c>
      <c r="H125" s="24">
        <f t="shared" si="464"/>
        <v>1.1571272105409649</v>
      </c>
      <c r="I125" s="29">
        <f t="shared" si="237"/>
        <v>1.1571272105409649</v>
      </c>
      <c r="J125" s="19">
        <f t="shared" si="261"/>
        <v>30897.84771545176</v>
      </c>
      <c r="K125" s="19">
        <f t="shared" si="262"/>
        <v>30956.842878311767</v>
      </c>
      <c r="L125" s="40">
        <f>SalesTrend!$L$17</f>
        <v>0</v>
      </c>
      <c r="M125" s="40">
        <f>SalesTrend!$L$37</f>
        <v>0</v>
      </c>
      <c r="N125" s="16">
        <f t="shared" si="263"/>
        <v>31044.44507597612</v>
      </c>
      <c r="O125" s="16">
        <f t="shared" si="238"/>
        <v>36255.203483358346</v>
      </c>
      <c r="R125" s="16">
        <f t="shared" si="239"/>
        <v>31044.44507597612</v>
      </c>
      <c r="S125" s="16">
        <f t="shared" si="240"/>
        <v>36084</v>
      </c>
      <c r="T125" s="16">
        <f t="shared" si="264"/>
        <v>171.20348335834569</v>
      </c>
      <c r="AA125" s="56"/>
      <c r="AB125" s="51"/>
      <c r="AC125" s="51"/>
      <c r="AD125" s="51"/>
      <c r="AE125" s="52"/>
      <c r="AF125" s="51">
        <f t="shared" si="265"/>
        <v>0</v>
      </c>
      <c r="AG125" s="51"/>
      <c r="AH125" s="56">
        <f t="shared" si="241"/>
        <v>0</v>
      </c>
      <c r="AI125" s="56">
        <f t="shared" si="266"/>
        <v>0</v>
      </c>
      <c r="AJ125" s="56">
        <f t="shared" si="267"/>
        <v>0</v>
      </c>
      <c r="AK125" s="56">
        <f t="shared" si="268"/>
        <v>0</v>
      </c>
      <c r="AL125" s="56">
        <f t="shared" si="269"/>
        <v>0</v>
      </c>
      <c r="AM125" s="56">
        <f t="shared" si="242"/>
        <v>0</v>
      </c>
      <c r="AN125" s="51"/>
      <c r="AO125" s="51">
        <f t="shared" si="270"/>
        <v>0</v>
      </c>
      <c r="BB125" s="5">
        <f>Inputs!C125</f>
        <v>1920147</v>
      </c>
      <c r="BC125" s="19">
        <f t="shared" si="290"/>
        <v>31331</v>
      </c>
      <c r="BD125" s="82">
        <f t="shared" si="406"/>
        <v>0.17635552920449291</v>
      </c>
      <c r="BE125" s="23">
        <f>Inputs!F125</f>
        <v>1.0092652943008458</v>
      </c>
      <c r="BF125" s="19">
        <f t="shared" si="291"/>
        <v>31043.374003763904</v>
      </c>
      <c r="BG125" s="19">
        <f t="shared" si="292"/>
        <v>35752.74033870022</v>
      </c>
      <c r="BH125" s="82">
        <f t="shared" si="407"/>
        <v>0.17489960173618174</v>
      </c>
      <c r="BI125" s="29">
        <f t="shared" si="338"/>
        <v>1</v>
      </c>
      <c r="BJ125" s="29">
        <f t="shared" ref="BJ125" si="465">BJ113</f>
        <v>0.9145269668889856</v>
      </c>
      <c r="BK125" s="29">
        <f t="shared" si="338"/>
        <v>0.91416409485908934</v>
      </c>
      <c r="BL125" s="29">
        <f t="shared" si="274"/>
        <v>0.91416409485908934</v>
      </c>
      <c r="BM125" s="39">
        <f t="shared" si="401"/>
        <v>0.19132188927540525</v>
      </c>
      <c r="BN125" s="39">
        <f t="shared" si="275"/>
        <v>0.18876636029095908</v>
      </c>
      <c r="BO125" s="40">
        <f>AttrRateTrend!$L$17</f>
        <v>-5.0000000000000001E-3</v>
      </c>
      <c r="BP125" s="40">
        <f>AttrRateTrend!$L$37</f>
        <v>0</v>
      </c>
      <c r="BQ125" s="39">
        <f t="shared" si="276"/>
        <v>0.18838570482999303</v>
      </c>
      <c r="BR125" s="39">
        <f t="shared" si="402"/>
        <v>0.17381107414306188</v>
      </c>
      <c r="BS125" s="39"/>
      <c r="BT125" s="39"/>
      <c r="BU125" s="39">
        <f t="shared" si="246"/>
        <v>0.18838570482999303</v>
      </c>
      <c r="BV125" s="39">
        <f t="shared" si="247"/>
        <v>0.17635552920449291</v>
      </c>
      <c r="BW125" s="39">
        <f t="shared" si="248"/>
        <v>-2.544455061431028E-3</v>
      </c>
      <c r="BX125" s="39">
        <f t="shared" si="447"/>
        <v>0.19297670276012066</v>
      </c>
      <c r="CB125" s="19">
        <f t="shared" si="277"/>
        <v>31331</v>
      </c>
      <c r="CC125" s="23">
        <f>Inputs!F125</f>
        <v>1.0092652943008458</v>
      </c>
      <c r="CD125" s="19">
        <f t="shared" si="249"/>
        <v>31043.374003763904</v>
      </c>
      <c r="CE125" s="29">
        <f t="shared" ref="CE125" si="466">CE113</f>
        <v>0.9145269668889856</v>
      </c>
      <c r="CF125" s="29">
        <f t="shared" si="448"/>
        <v>0.92918259040413531</v>
      </c>
      <c r="CG125" s="29">
        <f t="shared" si="448"/>
        <v>0.92674365295329264</v>
      </c>
      <c r="CH125" s="29">
        <f t="shared" si="279"/>
        <v>0.92918259040413531</v>
      </c>
      <c r="CI125" s="19">
        <f t="shared" si="280"/>
        <v>33409.336684043992</v>
      </c>
      <c r="CJ125" s="19">
        <f t="shared" si="251"/>
        <v>32999.070853784724</v>
      </c>
      <c r="CK125" s="40">
        <f>AttrTrend!$L$17</f>
        <v>3.0000000000000001E-3</v>
      </c>
      <c r="CL125" s="40">
        <f>AttrTrend!$L$37</f>
        <v>0</v>
      </c>
      <c r="CM125" s="19">
        <f t="shared" si="281"/>
        <v>32950.43363499832</v>
      </c>
      <c r="CN125" s="19">
        <f t="shared" si="404"/>
        <v>30900.644510885581</v>
      </c>
      <c r="CO125" s="39"/>
      <c r="CP125" s="39"/>
      <c r="CQ125" s="19">
        <f t="shared" si="253"/>
        <v>32950.43363499832</v>
      </c>
      <c r="CR125" s="19">
        <f t="shared" si="282"/>
        <v>31331</v>
      </c>
      <c r="CS125" s="19">
        <f t="shared" si="254"/>
        <v>-430.35548911441947</v>
      </c>
      <c r="CT125" s="2"/>
      <c r="CU125" s="2"/>
      <c r="CV125" s="2"/>
      <c r="CW125" s="2"/>
      <c r="CX125" s="2"/>
      <c r="CY125" s="2"/>
      <c r="CZ125" s="2"/>
      <c r="DA125" s="2"/>
      <c r="DB125" s="16">
        <f t="shared" si="283"/>
        <v>30897.84771545176</v>
      </c>
      <c r="DC125" s="16" t="e">
        <f t="shared" si="410"/>
        <v>#N/A</v>
      </c>
      <c r="DD125" s="16">
        <f t="shared" si="411"/>
        <v>2511.4889685922317</v>
      </c>
      <c r="DE125" s="16">
        <f t="shared" si="295"/>
        <v>30897.84771545176</v>
      </c>
      <c r="DF125" s="16">
        <f t="shared" si="296"/>
        <v>30956.842878311767</v>
      </c>
      <c r="DG125" s="16" t="e">
        <f t="shared" si="415"/>
        <v>#N/A</v>
      </c>
      <c r="DH125" s="16">
        <f t="shared" si="416"/>
        <v>2042.227975472957</v>
      </c>
      <c r="DI125" s="16">
        <f t="shared" si="299"/>
        <v>30956.842878311767</v>
      </c>
      <c r="DJ125" s="16">
        <f t="shared" si="300"/>
        <v>31044.44507597612</v>
      </c>
      <c r="DK125" s="16" t="e">
        <f t="shared" si="301"/>
        <v>#N/A</v>
      </c>
      <c r="DL125" s="16">
        <f t="shared" si="302"/>
        <v>1905.9885590222002</v>
      </c>
      <c r="DM125" s="16">
        <f t="shared" si="303"/>
        <v>31044.44507597612</v>
      </c>
      <c r="DN125" s="16">
        <f t="shared" si="255"/>
        <v>30956.842878311767</v>
      </c>
      <c r="DO125" s="16" t="e">
        <f t="shared" si="286"/>
        <v>#N/A</v>
      </c>
      <c r="DP125" s="16">
        <f t="shared" si="256"/>
        <v>2588.1722770337183</v>
      </c>
      <c r="DQ125" s="16">
        <f t="shared" si="257"/>
        <v>30956.842878311767</v>
      </c>
      <c r="DR125" s="101"/>
      <c r="DS125" s="16">
        <f t="shared" si="417"/>
        <v>33989.896091871495</v>
      </c>
      <c r="DT125" s="16">
        <f t="shared" si="305"/>
        <v>33545.015155345485</v>
      </c>
      <c r="DV125" s="16">
        <f t="shared" si="287"/>
        <v>1920147</v>
      </c>
      <c r="DW125" s="16">
        <f t="shared" si="306"/>
        <v>1920147</v>
      </c>
      <c r="DX125" s="16">
        <f t="shared" si="307"/>
        <v>1908762.9836849</v>
      </c>
      <c r="DY125" s="16">
        <f t="shared" si="308"/>
        <v>1908957.2393029339</v>
      </c>
      <c r="DZ125" s="16">
        <f t="shared" si="309"/>
        <v>1908972.4899142622</v>
      </c>
      <c r="EA125" s="16">
        <f t="shared" si="288"/>
        <v>11189.760697066085</v>
      </c>
    </row>
    <row r="126" spans="1:131" x14ac:dyDescent="0.2">
      <c r="A126" s="2">
        <v>40391</v>
      </c>
      <c r="B126" s="5">
        <f>Inputs!B126</f>
        <v>36232</v>
      </c>
      <c r="C126" s="5"/>
      <c r="D126" s="19">
        <f t="shared" si="258"/>
        <v>36232</v>
      </c>
      <c r="E126" s="20">
        <f>Inputs!E126</f>
        <v>1.0296467518264631</v>
      </c>
      <c r="F126" s="19">
        <f t="shared" si="259"/>
        <v>35188.767347373272</v>
      </c>
      <c r="G126" s="24">
        <f t="shared" ref="G126:H126" si="467">G114</f>
        <v>1.1399999999999999</v>
      </c>
      <c r="H126" s="24">
        <f t="shared" si="467"/>
        <v>1.1367282212946797</v>
      </c>
      <c r="I126" s="29">
        <f t="shared" si="237"/>
        <v>1.1367282212946797</v>
      </c>
      <c r="J126" s="19">
        <f t="shared" si="261"/>
        <v>30956.183446642091</v>
      </c>
      <c r="K126" s="19">
        <f t="shared" si="262"/>
        <v>30951.400520757441</v>
      </c>
      <c r="L126" s="40">
        <f>SalesTrend!$L$18</f>
        <v>0</v>
      </c>
      <c r="M126" s="40">
        <f>SalesTrend!$L$38</f>
        <v>0</v>
      </c>
      <c r="N126" s="16">
        <f t="shared" si="263"/>
        <v>31044.44507597612</v>
      </c>
      <c r="O126" s="16">
        <f t="shared" si="238"/>
        <v>36335.303928261783</v>
      </c>
      <c r="R126" s="16">
        <f t="shared" si="239"/>
        <v>31044.44507597612</v>
      </c>
      <c r="S126" s="16">
        <f t="shared" si="240"/>
        <v>36232</v>
      </c>
      <c r="T126" s="16">
        <f t="shared" si="264"/>
        <v>103.30392826178286</v>
      </c>
      <c r="AA126" s="56"/>
      <c r="AB126" s="51"/>
      <c r="AC126" s="51"/>
      <c r="AD126" s="51"/>
      <c r="AE126" s="52"/>
      <c r="AF126" s="51">
        <f t="shared" si="265"/>
        <v>0</v>
      </c>
      <c r="AG126" s="51"/>
      <c r="AH126" s="56">
        <f t="shared" si="241"/>
        <v>0</v>
      </c>
      <c r="AI126" s="56">
        <f t="shared" si="266"/>
        <v>0</v>
      </c>
      <c r="AJ126" s="56">
        <f t="shared" si="267"/>
        <v>0</v>
      </c>
      <c r="AK126" s="56">
        <f t="shared" si="268"/>
        <v>0</v>
      </c>
      <c r="AL126" s="56">
        <f t="shared" si="269"/>
        <v>0</v>
      </c>
      <c r="AM126" s="56">
        <f t="shared" si="242"/>
        <v>0</v>
      </c>
      <c r="AN126" s="51"/>
      <c r="AO126" s="51">
        <f t="shared" si="270"/>
        <v>0</v>
      </c>
      <c r="BB126" s="5">
        <f>Inputs!C126</f>
        <v>1924233</v>
      </c>
      <c r="BC126" s="19">
        <f t="shared" si="290"/>
        <v>32146</v>
      </c>
      <c r="BD126" s="82">
        <f t="shared" si="406"/>
        <v>0.18046547922634393</v>
      </c>
      <c r="BE126" s="23">
        <f>Inputs!F126</f>
        <v>1.0296467518264631</v>
      </c>
      <c r="BF126" s="19">
        <f t="shared" si="291"/>
        <v>31220.416072771619</v>
      </c>
      <c r="BG126" s="19">
        <f t="shared" si="292"/>
        <v>35188.767347373272</v>
      </c>
      <c r="BH126" s="82">
        <f t="shared" si="407"/>
        <v>0.17578406519506645</v>
      </c>
      <c r="BI126" s="29">
        <f t="shared" si="338"/>
        <v>1</v>
      </c>
      <c r="BJ126" s="29">
        <f t="shared" ref="BJ126" si="468">BJ114</f>
        <v>0.92843078718831584</v>
      </c>
      <c r="BK126" s="29">
        <f t="shared" si="338"/>
        <v>0.92859673990623681</v>
      </c>
      <c r="BL126" s="29">
        <f t="shared" si="274"/>
        <v>0.92859673990623681</v>
      </c>
      <c r="BM126" s="39">
        <f t="shared" si="401"/>
        <v>0.18930075633564672</v>
      </c>
      <c r="BN126" s="39">
        <f t="shared" si="275"/>
        <v>0.1890288603595135</v>
      </c>
      <c r="BO126" s="40">
        <f>AttrRateTrend!$L$18</f>
        <v>-5.0000000000000001E-3</v>
      </c>
      <c r="BP126" s="40">
        <f>AttrRateTrend!$L$38</f>
        <v>0</v>
      </c>
      <c r="BQ126" s="39">
        <f t="shared" si="276"/>
        <v>0.18830721078631388</v>
      </c>
      <c r="BR126" s="39">
        <f t="shared" si="402"/>
        <v>0.1800455364060313</v>
      </c>
      <c r="BS126" s="39"/>
      <c r="BT126" s="39"/>
      <c r="BU126" s="39">
        <f t="shared" si="246"/>
        <v>0.18830721078631388</v>
      </c>
      <c r="BV126" s="39">
        <f t="shared" si="247"/>
        <v>0.18046547922634393</v>
      </c>
      <c r="BW126" s="39">
        <f t="shared" si="248"/>
        <v>-4.1994282031262986E-4</v>
      </c>
      <c r="BX126" s="39">
        <f t="shared" si="447"/>
        <v>0.19206792149054114</v>
      </c>
      <c r="CB126" s="19">
        <f t="shared" si="277"/>
        <v>32146</v>
      </c>
      <c r="CC126" s="23">
        <f>Inputs!F126</f>
        <v>1.0296467518264631</v>
      </c>
      <c r="CD126" s="19">
        <f t="shared" si="249"/>
        <v>31220.416072771619</v>
      </c>
      <c r="CE126" s="29">
        <f t="shared" ref="CE126" si="469">CE114</f>
        <v>0.92843078718831584</v>
      </c>
      <c r="CF126" s="29">
        <f t="shared" si="448"/>
        <v>0.94632197479848124</v>
      </c>
      <c r="CG126" s="29">
        <f t="shared" si="448"/>
        <v>0.94560278244728402</v>
      </c>
      <c r="CH126" s="29">
        <f t="shared" si="279"/>
        <v>0.94632197479848124</v>
      </c>
      <c r="CI126" s="19">
        <f t="shared" si="280"/>
        <v>32991.325261595019</v>
      </c>
      <c r="CJ126" s="19">
        <f t="shared" si="251"/>
        <v>32979.842531685725</v>
      </c>
      <c r="CK126" s="40">
        <f>AttrTrend!$L$18</f>
        <v>3.0000000000000001E-3</v>
      </c>
      <c r="CL126" s="40">
        <f>AttrTrend!$L$38</f>
        <v>0</v>
      </c>
      <c r="CM126" s="19">
        <f t="shared" si="281"/>
        <v>32958.671243407072</v>
      </c>
      <c r="CN126" s="19">
        <f t="shared" si="404"/>
        <v>32114.182664371721</v>
      </c>
      <c r="CO126" s="39"/>
      <c r="CP126" s="39"/>
      <c r="CQ126" s="19">
        <f t="shared" si="253"/>
        <v>32958.671243407072</v>
      </c>
      <c r="CR126" s="19">
        <f t="shared" si="282"/>
        <v>32146</v>
      </c>
      <c r="CS126" s="19">
        <f t="shared" si="254"/>
        <v>-31.81733562827867</v>
      </c>
      <c r="CT126" s="2"/>
      <c r="CU126" s="2"/>
      <c r="CV126" s="2"/>
      <c r="CW126" s="2"/>
      <c r="CX126" s="2"/>
      <c r="CY126" s="2"/>
      <c r="CZ126" s="2"/>
      <c r="DA126" s="2"/>
      <c r="DB126" s="16">
        <f t="shared" si="283"/>
        <v>30956.183446642091</v>
      </c>
      <c r="DC126" s="16" t="e">
        <f t="shared" si="410"/>
        <v>#N/A</v>
      </c>
      <c r="DD126" s="16">
        <f t="shared" si="411"/>
        <v>2035.1418149529272</v>
      </c>
      <c r="DE126" s="16">
        <f t="shared" si="295"/>
        <v>30956.183446642091</v>
      </c>
      <c r="DF126" s="16">
        <f t="shared" si="296"/>
        <v>30951.400520757441</v>
      </c>
      <c r="DG126" s="16" t="e">
        <f t="shared" si="415"/>
        <v>#N/A</v>
      </c>
      <c r="DH126" s="16">
        <f t="shared" si="416"/>
        <v>2028.4420109282837</v>
      </c>
      <c r="DI126" s="16">
        <f t="shared" si="299"/>
        <v>30951.400520757441</v>
      </c>
      <c r="DJ126" s="16">
        <f t="shared" si="300"/>
        <v>31044.44507597612</v>
      </c>
      <c r="DK126" s="16" t="e">
        <f t="shared" si="301"/>
        <v>#N/A</v>
      </c>
      <c r="DL126" s="16">
        <f t="shared" si="302"/>
        <v>1914.226167430952</v>
      </c>
      <c r="DM126" s="16">
        <f t="shared" si="303"/>
        <v>31044.44507597612</v>
      </c>
      <c r="DN126" s="16">
        <f t="shared" si="255"/>
        <v>30951.400520757441</v>
      </c>
      <c r="DO126" s="16" t="e">
        <f t="shared" si="286"/>
        <v>#N/A</v>
      </c>
      <c r="DP126" s="16">
        <f t="shared" si="256"/>
        <v>2519.1684552162005</v>
      </c>
      <c r="DQ126" s="16">
        <f t="shared" si="257"/>
        <v>30951.400520757441</v>
      </c>
      <c r="DR126" s="101"/>
      <c r="DS126" s="16">
        <f t="shared" si="417"/>
        <v>33719.812449745164</v>
      </c>
      <c r="DT126" s="16">
        <f t="shared" si="305"/>
        <v>33470.568975973641</v>
      </c>
      <c r="DV126" s="16">
        <f t="shared" si="287"/>
        <v>1924233</v>
      </c>
      <c r="DW126" s="16">
        <f t="shared" si="306"/>
        <v>1924233</v>
      </c>
      <c r="DX126" s="16">
        <f t="shared" si="307"/>
        <v>1906727.841869947</v>
      </c>
      <c r="DY126" s="16">
        <f t="shared" si="308"/>
        <v>1906928.7972920057</v>
      </c>
      <c r="DZ126" s="16">
        <f t="shared" si="309"/>
        <v>1907058.2637468313</v>
      </c>
      <c r="EA126" s="16">
        <f t="shared" si="288"/>
        <v>17304.202707994264</v>
      </c>
    </row>
    <row r="127" spans="1:131" x14ac:dyDescent="0.2">
      <c r="A127" s="2">
        <v>40422</v>
      </c>
      <c r="B127" s="5">
        <f>Inputs!B127</f>
        <v>30054</v>
      </c>
      <c r="C127" s="5"/>
      <c r="D127" s="19">
        <f t="shared" si="258"/>
        <v>30054</v>
      </c>
      <c r="E127" s="20">
        <f>Inputs!E127</f>
        <v>0.97203720653179526</v>
      </c>
      <c r="F127" s="19">
        <f t="shared" si="259"/>
        <v>30918.569575368343</v>
      </c>
      <c r="G127" s="24">
        <f t="shared" ref="G127:H127" si="470">G115</f>
        <v>1</v>
      </c>
      <c r="H127" s="24">
        <f t="shared" si="470"/>
        <v>0.9973677297977156</v>
      </c>
      <c r="I127" s="29">
        <f t="shared" si="237"/>
        <v>0.9973677297977156</v>
      </c>
      <c r="J127" s="19">
        <f t="shared" si="261"/>
        <v>31000.170400178471</v>
      </c>
      <c r="K127" s="19">
        <f t="shared" si="262"/>
        <v>31019.302025984649</v>
      </c>
      <c r="L127" s="40">
        <f>SalesTrend!$L$19</f>
        <v>0</v>
      </c>
      <c r="M127" s="40">
        <f>SalesTrend!$L$39</f>
        <v>0</v>
      </c>
      <c r="N127" s="16">
        <f t="shared" si="263"/>
        <v>31044.44507597612</v>
      </c>
      <c r="O127" s="16">
        <f t="shared" si="238"/>
        <v>30096.923348137945</v>
      </c>
      <c r="R127" s="16">
        <f t="shared" si="239"/>
        <v>31044.44507597612</v>
      </c>
      <c r="S127" s="16">
        <f t="shared" si="240"/>
        <v>30054</v>
      </c>
      <c r="T127" s="16">
        <f t="shared" si="264"/>
        <v>42.92334813794514</v>
      </c>
      <c r="AA127" s="56"/>
      <c r="AB127" s="51"/>
      <c r="AC127" s="51"/>
      <c r="AD127" s="51"/>
      <c r="AE127" s="52"/>
      <c r="AF127" s="51">
        <f t="shared" si="265"/>
        <v>0</v>
      </c>
      <c r="AG127" s="51"/>
      <c r="AH127" s="56">
        <f t="shared" si="241"/>
        <v>0</v>
      </c>
      <c r="AI127" s="56">
        <f t="shared" si="266"/>
        <v>0</v>
      </c>
      <c r="AJ127" s="56">
        <f t="shared" si="267"/>
        <v>0</v>
      </c>
      <c r="AK127" s="56">
        <f t="shared" si="268"/>
        <v>0</v>
      </c>
      <c r="AL127" s="56">
        <f t="shared" si="269"/>
        <v>0</v>
      </c>
      <c r="AM127" s="56">
        <f t="shared" si="242"/>
        <v>0</v>
      </c>
      <c r="AN127" s="51"/>
      <c r="AO127" s="51">
        <f t="shared" si="270"/>
        <v>0</v>
      </c>
      <c r="BB127" s="5">
        <f>Inputs!C127</f>
        <v>1924032</v>
      </c>
      <c r="BC127" s="19">
        <f t="shared" si="290"/>
        <v>30255</v>
      </c>
      <c r="BD127" s="82">
        <f t="shared" si="406"/>
        <v>0.17251136462447916</v>
      </c>
      <c r="BE127" s="23">
        <f>Inputs!F127</f>
        <v>0.97203720653179526</v>
      </c>
      <c r="BF127" s="19">
        <f t="shared" si="291"/>
        <v>31125.351783548587</v>
      </c>
      <c r="BG127" s="19">
        <f t="shared" si="292"/>
        <v>30918.569575368343</v>
      </c>
      <c r="BH127" s="82">
        <f t="shared" si="407"/>
        <v>0.17703766309932359</v>
      </c>
      <c r="BI127" s="29">
        <f t="shared" si="338"/>
        <v>1</v>
      </c>
      <c r="BJ127" s="29">
        <f t="shared" ref="BJ127" si="471">BJ115</f>
        <v>0.94971354705726874</v>
      </c>
      <c r="BK127" s="29">
        <f t="shared" si="338"/>
        <v>0.94944720894937618</v>
      </c>
      <c r="BL127" s="29">
        <f t="shared" si="274"/>
        <v>0.94944720894937618</v>
      </c>
      <c r="BM127" s="39">
        <f t="shared" si="401"/>
        <v>0.18646393546748855</v>
      </c>
      <c r="BN127" s="39">
        <f t="shared" si="275"/>
        <v>0.18904764992140674</v>
      </c>
      <c r="BO127" s="40">
        <f>AttrRateTrend!$L$19</f>
        <v>-5.0000000000000001E-3</v>
      </c>
      <c r="BP127" s="40">
        <f>AttrRateTrend!$L$39</f>
        <v>0</v>
      </c>
      <c r="BQ127" s="39">
        <f t="shared" si="276"/>
        <v>0.18822874944848625</v>
      </c>
      <c r="BR127" s="39">
        <f t="shared" si="402"/>
        <v>0.17371593880589606</v>
      </c>
      <c r="BS127" s="39"/>
      <c r="BT127" s="39"/>
      <c r="BU127" s="39">
        <f t="shared" si="246"/>
        <v>0.18822874944848625</v>
      </c>
      <c r="BV127" s="39">
        <f t="shared" si="247"/>
        <v>0.17251136462447916</v>
      </c>
      <c r="BW127" s="39">
        <f t="shared" si="248"/>
        <v>1.2045741814168953E-3</v>
      </c>
      <c r="BX127" s="39">
        <f t="shared" si="447"/>
        <v>0.19118125556504628</v>
      </c>
      <c r="CB127" s="19">
        <f t="shared" si="277"/>
        <v>30255</v>
      </c>
      <c r="CC127" s="23">
        <f>Inputs!F127</f>
        <v>0.97203720653179526</v>
      </c>
      <c r="CD127" s="19">
        <f t="shared" si="249"/>
        <v>31125.351783548587</v>
      </c>
      <c r="CE127" s="29">
        <f t="shared" ref="CE127" si="472">CE115</f>
        <v>0.94971354705726874</v>
      </c>
      <c r="CF127" s="29">
        <f t="shared" si="448"/>
        <v>0.95655921502921648</v>
      </c>
      <c r="CG127" s="29">
        <f t="shared" si="448"/>
        <v>0.95638120796616566</v>
      </c>
      <c r="CH127" s="29">
        <f t="shared" si="279"/>
        <v>0.95655921502921648</v>
      </c>
      <c r="CI127" s="19">
        <f t="shared" si="280"/>
        <v>32538.865649418178</v>
      </c>
      <c r="CJ127" s="19">
        <f t="shared" si="251"/>
        <v>32984.279532542852</v>
      </c>
      <c r="CK127" s="40">
        <f>AttrTrend!$L$19</f>
        <v>3.0000000000000001E-3</v>
      </c>
      <c r="CL127" s="40">
        <f>AttrTrend!$L$39</f>
        <v>0</v>
      </c>
      <c r="CM127" s="19">
        <f t="shared" si="281"/>
        <v>32966.910911217929</v>
      </c>
      <c r="CN127" s="19">
        <f t="shared" si="404"/>
        <v>30653.00125595291</v>
      </c>
      <c r="CO127" s="39"/>
      <c r="CP127" s="39"/>
      <c r="CQ127" s="19">
        <f t="shared" si="253"/>
        <v>32966.910911217929</v>
      </c>
      <c r="CR127" s="19">
        <f t="shared" si="282"/>
        <v>30255</v>
      </c>
      <c r="CS127" s="19">
        <f t="shared" si="254"/>
        <v>398.00125595290956</v>
      </c>
      <c r="CT127" s="2"/>
      <c r="CU127" s="2"/>
      <c r="CV127" s="2"/>
      <c r="CW127" s="2"/>
      <c r="CX127" s="2"/>
      <c r="CY127" s="2"/>
      <c r="CZ127" s="2"/>
      <c r="DA127" s="2"/>
      <c r="DB127" s="16">
        <f t="shared" si="283"/>
        <v>31000.170400178471</v>
      </c>
      <c r="DC127" s="16" t="e">
        <f t="shared" si="410"/>
        <v>#N/A</v>
      </c>
      <c r="DD127" s="16">
        <f t="shared" si="411"/>
        <v>1538.6952492397068</v>
      </c>
      <c r="DE127" s="16">
        <f t="shared" si="295"/>
        <v>31000.170400178471</v>
      </c>
      <c r="DF127" s="16">
        <f t="shared" si="296"/>
        <v>31019.302025984649</v>
      </c>
      <c r="DG127" s="16" t="e">
        <f t="shared" si="415"/>
        <v>#N/A</v>
      </c>
      <c r="DH127" s="16">
        <f t="shared" si="416"/>
        <v>1964.9775065582035</v>
      </c>
      <c r="DI127" s="16">
        <f t="shared" si="299"/>
        <v>31019.302025984649</v>
      </c>
      <c r="DJ127" s="16">
        <f t="shared" si="300"/>
        <v>31044.44507597612</v>
      </c>
      <c r="DK127" s="16" t="e">
        <f t="shared" si="301"/>
        <v>#N/A</v>
      </c>
      <c r="DL127" s="16">
        <f t="shared" si="302"/>
        <v>1922.4658352418082</v>
      </c>
      <c r="DM127" s="16">
        <f t="shared" si="303"/>
        <v>31044.44507597612</v>
      </c>
      <c r="DN127" s="16">
        <f t="shared" si="255"/>
        <v>31019.302025984649</v>
      </c>
      <c r="DO127" s="16" t="e">
        <f t="shared" si="286"/>
        <v>#N/A</v>
      </c>
      <c r="DP127" s="16">
        <f t="shared" si="256"/>
        <v>2185.2933316543968</v>
      </c>
      <c r="DQ127" s="16">
        <f t="shared" si="257"/>
        <v>31019.302025984649</v>
      </c>
      <c r="DR127" s="101"/>
      <c r="DS127" s="16">
        <f t="shared" si="417"/>
        <v>32701.998386304273</v>
      </c>
      <c r="DT127" s="16">
        <f t="shared" si="305"/>
        <v>33204.595357639046</v>
      </c>
      <c r="DV127" s="16">
        <f t="shared" si="287"/>
        <v>1924032</v>
      </c>
      <c r="DW127" s="16">
        <f t="shared" si="306"/>
        <v>1924032</v>
      </c>
      <c r="DX127" s="16">
        <f t="shared" si="307"/>
        <v>1905189.1466207074</v>
      </c>
      <c r="DY127" s="16">
        <f t="shared" si="308"/>
        <v>1904963.8197854476</v>
      </c>
      <c r="DZ127" s="16">
        <f t="shared" si="309"/>
        <v>1905135.7979115895</v>
      </c>
      <c r="EA127" s="16">
        <f t="shared" si="288"/>
        <v>19068.180214552442</v>
      </c>
    </row>
    <row r="128" spans="1:131" x14ac:dyDescent="0.2">
      <c r="A128" s="2">
        <v>40452</v>
      </c>
      <c r="B128" s="5">
        <f>Inputs!B128</f>
        <v>26201</v>
      </c>
      <c r="C128" s="5"/>
      <c r="D128" s="19">
        <f t="shared" si="258"/>
        <v>26201</v>
      </c>
      <c r="E128" s="20">
        <f>Inputs!E128</f>
        <v>1.030159641258382</v>
      </c>
      <c r="F128" s="19">
        <f t="shared" si="259"/>
        <v>25433.922035612279</v>
      </c>
      <c r="G128" s="24">
        <f t="shared" ref="G128:H128" si="473">G116</f>
        <v>0.82</v>
      </c>
      <c r="H128" s="24">
        <f t="shared" si="473"/>
        <v>0.81777018222750719</v>
      </c>
      <c r="I128" s="29">
        <f t="shared" si="237"/>
        <v>0.81777018222750719</v>
      </c>
      <c r="J128" s="19">
        <f t="shared" si="261"/>
        <v>31101.552231133381</v>
      </c>
      <c r="K128" s="19">
        <f t="shared" si="262"/>
        <v>31022.750958956571</v>
      </c>
      <c r="L128" s="40">
        <f>SalesTrend!$L$20</f>
        <v>0</v>
      </c>
      <c r="M128" s="40">
        <f>SalesTrend!$L$40</f>
        <v>0</v>
      </c>
      <c r="N128" s="16">
        <f t="shared" si="263"/>
        <v>31044.44507597612</v>
      </c>
      <c r="O128" s="16">
        <f t="shared" si="238"/>
        <v>26152.891000129006</v>
      </c>
      <c r="R128" s="16">
        <f t="shared" si="239"/>
        <v>31044.44507597612</v>
      </c>
      <c r="S128" s="16">
        <f t="shared" si="240"/>
        <v>26201</v>
      </c>
      <c r="T128" s="16">
        <f t="shared" si="264"/>
        <v>-48.108999870994012</v>
      </c>
      <c r="AA128" s="56"/>
      <c r="AB128" s="51"/>
      <c r="AC128" s="51"/>
      <c r="AD128" s="51"/>
      <c r="AE128" s="52"/>
      <c r="AF128" s="51">
        <f t="shared" si="265"/>
        <v>0</v>
      </c>
      <c r="AG128" s="51"/>
      <c r="AH128" s="56">
        <f t="shared" si="241"/>
        <v>0</v>
      </c>
      <c r="AI128" s="56">
        <f t="shared" si="266"/>
        <v>0</v>
      </c>
      <c r="AJ128" s="56">
        <f t="shared" si="267"/>
        <v>0</v>
      </c>
      <c r="AK128" s="56">
        <f t="shared" si="268"/>
        <v>0</v>
      </c>
      <c r="AL128" s="56">
        <f t="shared" si="269"/>
        <v>0</v>
      </c>
      <c r="AM128" s="56">
        <f t="shared" si="242"/>
        <v>0</v>
      </c>
      <c r="AN128" s="51"/>
      <c r="AO128" s="51">
        <f t="shared" si="270"/>
        <v>0</v>
      </c>
      <c r="BB128" s="5">
        <f>Inputs!C128</f>
        <v>1916505</v>
      </c>
      <c r="BC128" s="19">
        <f t="shared" si="290"/>
        <v>33728</v>
      </c>
      <c r="BD128" s="82">
        <f t="shared" si="406"/>
        <v>0.19446886900969518</v>
      </c>
      <c r="BE128" s="23">
        <f>Inputs!F128</f>
        <v>1.030159641258382</v>
      </c>
      <c r="BF128" s="19">
        <f t="shared" si="291"/>
        <v>32740.556559563789</v>
      </c>
      <c r="BG128" s="19">
        <f t="shared" si="292"/>
        <v>25433.922035612279</v>
      </c>
      <c r="BH128" s="82">
        <f t="shared" si="407"/>
        <v>0.18919385352900708</v>
      </c>
      <c r="BI128" s="29">
        <f t="shared" si="338"/>
        <v>1</v>
      </c>
      <c r="BJ128" s="29">
        <f t="shared" ref="BJ128" si="474">BJ116</f>
        <v>0.98882875967055073</v>
      </c>
      <c r="BK128" s="29">
        <f t="shared" si="338"/>
        <v>0.98858593209411483</v>
      </c>
      <c r="BL128" s="29">
        <f t="shared" si="274"/>
        <v>0.98858593209411483</v>
      </c>
      <c r="BM128" s="39">
        <f t="shared" si="401"/>
        <v>0.19137825796108493</v>
      </c>
      <c r="BN128" s="39">
        <f t="shared" si="275"/>
        <v>0.18950338020485855</v>
      </c>
      <c r="BO128" s="40">
        <f>AttrRateTrend!$L$20</f>
        <v>-5.0000000000000001E-3</v>
      </c>
      <c r="BP128" s="40">
        <f>AttrRateTrend!$L$40</f>
        <v>0</v>
      </c>
      <c r="BQ128" s="39">
        <f t="shared" si="276"/>
        <v>0.18815032080288271</v>
      </c>
      <c r="BR128" s="39">
        <f t="shared" si="402"/>
        <v>0.19161253678737744</v>
      </c>
      <c r="BS128" s="39"/>
      <c r="BT128" s="39"/>
      <c r="BU128" s="39">
        <f t="shared" si="246"/>
        <v>0.18815032080288271</v>
      </c>
      <c r="BV128" s="39">
        <f t="shared" si="247"/>
        <v>0.19446886900969518</v>
      </c>
      <c r="BW128" s="39">
        <f t="shared" si="248"/>
        <v>-2.8563322223177368E-3</v>
      </c>
      <c r="BX128" s="39">
        <f t="shared" si="447"/>
        <v>0.19141124279771182</v>
      </c>
      <c r="CB128" s="19">
        <f t="shared" si="277"/>
        <v>33728</v>
      </c>
      <c r="CC128" s="23">
        <f>Inputs!F128</f>
        <v>1.030159641258382</v>
      </c>
      <c r="CD128" s="19">
        <f t="shared" si="249"/>
        <v>32740.556559563789</v>
      </c>
      <c r="CE128" s="29">
        <f t="shared" ref="CE128" si="475">CE116</f>
        <v>0.98882875967055073</v>
      </c>
      <c r="CF128" s="29">
        <f t="shared" si="448"/>
        <v>0.97959194814704309</v>
      </c>
      <c r="CG128" s="29">
        <f t="shared" si="448"/>
        <v>0.97922550463391755</v>
      </c>
      <c r="CH128" s="29">
        <f t="shared" si="279"/>
        <v>0.97959194814704309</v>
      </c>
      <c r="CI128" s="19">
        <f t="shared" si="280"/>
        <v>33422.647686615346</v>
      </c>
      <c r="CJ128" s="19">
        <f t="shared" si="251"/>
        <v>33054.522059678042</v>
      </c>
      <c r="CK128" s="40">
        <f>AttrTrend!$L$20</f>
        <v>3.0000000000000001E-3</v>
      </c>
      <c r="CL128" s="40">
        <f>AttrTrend!$L$40</f>
        <v>0</v>
      </c>
      <c r="CM128" s="19">
        <f t="shared" si="281"/>
        <v>32975.152638945736</v>
      </c>
      <c r="CN128" s="19">
        <f t="shared" si="404"/>
        <v>33276.416597352792</v>
      </c>
      <c r="CO128" s="39"/>
      <c r="CP128" s="39"/>
      <c r="CQ128" s="19">
        <f t="shared" si="253"/>
        <v>32975.152638945736</v>
      </c>
      <c r="CR128" s="19">
        <f t="shared" si="282"/>
        <v>33728</v>
      </c>
      <c r="CS128" s="19">
        <f t="shared" si="254"/>
        <v>-451.58340264720755</v>
      </c>
      <c r="CT128" s="2"/>
      <c r="CU128" s="2"/>
      <c r="CV128" s="2"/>
      <c r="CW128" s="2"/>
      <c r="CX128" s="2"/>
      <c r="CY128" s="2"/>
      <c r="CZ128" s="2"/>
      <c r="DA128" s="2"/>
      <c r="DB128" s="16">
        <f t="shared" si="283"/>
        <v>31101.552231133381</v>
      </c>
      <c r="DC128" s="16" t="e">
        <f t="shared" si="410"/>
        <v>#N/A</v>
      </c>
      <c r="DD128" s="16">
        <f t="shared" si="411"/>
        <v>2321.0954554819655</v>
      </c>
      <c r="DE128" s="16">
        <f t="shared" si="295"/>
        <v>31101.552231133381</v>
      </c>
      <c r="DF128" s="16">
        <f t="shared" si="296"/>
        <v>31022.750958956571</v>
      </c>
      <c r="DG128" s="16" t="e">
        <f t="shared" si="415"/>
        <v>#N/A</v>
      </c>
      <c r="DH128" s="16">
        <f t="shared" si="416"/>
        <v>2031.7711007214712</v>
      </c>
      <c r="DI128" s="16">
        <f t="shared" si="299"/>
        <v>31022.750958956571</v>
      </c>
      <c r="DJ128" s="16">
        <f t="shared" si="300"/>
        <v>31044.44507597612</v>
      </c>
      <c r="DK128" s="16" t="e">
        <f t="shared" si="301"/>
        <v>#N/A</v>
      </c>
      <c r="DL128" s="16">
        <f t="shared" si="302"/>
        <v>1930.7075629696155</v>
      </c>
      <c r="DM128" s="16">
        <f t="shared" si="303"/>
        <v>31044.44507597612</v>
      </c>
      <c r="DN128" s="16">
        <f t="shared" si="255"/>
        <v>31022.750958956571</v>
      </c>
      <c r="DO128" s="16" t="e">
        <f t="shared" si="286"/>
        <v>#N/A</v>
      </c>
      <c r="DP128" s="16">
        <f t="shared" si="256"/>
        <v>1947.2449380145372</v>
      </c>
      <c r="DQ128" s="16">
        <f t="shared" si="257"/>
        <v>31022.750958956571</v>
      </c>
      <c r="DR128" s="101"/>
      <c r="DS128" s="16">
        <f t="shared" si="417"/>
        <v>33191.975236867707</v>
      </c>
      <c r="DT128" s="16">
        <f t="shared" si="305"/>
        <v>32969.995896971108</v>
      </c>
      <c r="DV128" s="16">
        <f t="shared" si="287"/>
        <v>1916505</v>
      </c>
      <c r="DW128" s="16">
        <f t="shared" si="306"/>
        <v>1916505</v>
      </c>
      <c r="DX128" s="16">
        <f t="shared" si="307"/>
        <v>1902868.0511652254</v>
      </c>
      <c r="DY128" s="16">
        <f t="shared" si="308"/>
        <v>1902932.048684726</v>
      </c>
      <c r="DZ128" s="16">
        <f t="shared" si="309"/>
        <v>1903205.09034862</v>
      </c>
      <c r="EA128" s="16">
        <f t="shared" si="288"/>
        <v>13572.951315273996</v>
      </c>
    </row>
    <row r="129" spans="1:131" x14ac:dyDescent="0.2">
      <c r="A129" s="2">
        <v>40483</v>
      </c>
      <c r="B129" s="5">
        <f>Inputs!B129</f>
        <v>26902</v>
      </c>
      <c r="C129" s="5"/>
      <c r="D129" s="19">
        <f t="shared" si="258"/>
        <v>26902</v>
      </c>
      <c r="E129" s="20">
        <f>Inputs!E129</f>
        <v>0.99118092152362547</v>
      </c>
      <c r="F129" s="19">
        <f t="shared" si="259"/>
        <v>27141.361799666938</v>
      </c>
      <c r="G129" s="24">
        <f t="shared" ref="G129:H129" si="476">G117</f>
        <v>0.88</v>
      </c>
      <c r="H129" s="24">
        <f t="shared" si="476"/>
        <v>0.87647410234346035</v>
      </c>
      <c r="I129" s="29">
        <f t="shared" si="237"/>
        <v>0.87647410234346035</v>
      </c>
      <c r="J129" s="19">
        <f t="shared" si="261"/>
        <v>30966.530245557857</v>
      </c>
      <c r="K129" s="19">
        <f t="shared" si="262"/>
        <v>31110.556407000946</v>
      </c>
      <c r="L129" s="40">
        <f>SalesTrend!$L$21</f>
        <v>0</v>
      </c>
      <c r="M129" s="40">
        <f>SalesTrend!$L$41</f>
        <v>0</v>
      </c>
      <c r="N129" s="16">
        <f t="shared" si="263"/>
        <v>31044.44507597612</v>
      </c>
      <c r="O129" s="16">
        <f t="shared" si="238"/>
        <v>26969.688073261383</v>
      </c>
      <c r="R129" s="16">
        <f t="shared" si="239"/>
        <v>31044.44507597612</v>
      </c>
      <c r="S129" s="16">
        <f t="shared" si="240"/>
        <v>26902</v>
      </c>
      <c r="T129" s="16">
        <f t="shared" si="264"/>
        <v>67.688073261382669</v>
      </c>
      <c r="AA129" s="56"/>
      <c r="AB129" s="51"/>
      <c r="AC129" s="51"/>
      <c r="AD129" s="51"/>
      <c r="AE129" s="52"/>
      <c r="AF129" s="51">
        <f t="shared" si="265"/>
        <v>0</v>
      </c>
      <c r="AG129" s="51"/>
      <c r="AH129" s="56">
        <f t="shared" si="241"/>
        <v>0</v>
      </c>
      <c r="AI129" s="56">
        <f t="shared" si="266"/>
        <v>0</v>
      </c>
      <c r="AJ129" s="56">
        <f t="shared" si="267"/>
        <v>0</v>
      </c>
      <c r="AK129" s="56">
        <f t="shared" si="268"/>
        <v>0</v>
      </c>
      <c r="AL129" s="56">
        <f t="shared" si="269"/>
        <v>0</v>
      </c>
      <c r="AM129" s="56">
        <f t="shared" si="242"/>
        <v>0</v>
      </c>
      <c r="AN129" s="51"/>
      <c r="AO129" s="51">
        <f t="shared" si="270"/>
        <v>0</v>
      </c>
      <c r="BB129" s="5">
        <f>Inputs!C129</f>
        <v>1909915</v>
      </c>
      <c r="BC129" s="19">
        <f t="shared" si="290"/>
        <v>33492</v>
      </c>
      <c r="BD129" s="82">
        <f t="shared" si="406"/>
        <v>0.1934167726622382</v>
      </c>
      <c r="BE129" s="23">
        <f>Inputs!F129</f>
        <v>0.99118092152362547</v>
      </c>
      <c r="BF129" s="19">
        <f t="shared" si="291"/>
        <v>33789.996632014161</v>
      </c>
      <c r="BG129" s="19">
        <f t="shared" si="292"/>
        <v>27141.361799666938</v>
      </c>
      <c r="BH129" s="82">
        <f t="shared" si="407"/>
        <v>0.19500292941028255</v>
      </c>
      <c r="BI129" s="29">
        <f t="shared" si="338"/>
        <v>1</v>
      </c>
      <c r="BJ129" s="29">
        <f t="shared" ref="BJ129" si="477">BJ117</f>
        <v>1.0243246402286739</v>
      </c>
      <c r="BK129" s="29">
        <f t="shared" si="338"/>
        <v>1.0227357680630584</v>
      </c>
      <c r="BL129" s="29">
        <f t="shared" si="274"/>
        <v>1.0227357680630584</v>
      </c>
      <c r="BM129" s="39">
        <f t="shared" si="401"/>
        <v>0.19066794718600213</v>
      </c>
      <c r="BN129" s="39">
        <f t="shared" si="275"/>
        <v>0.18989530569318505</v>
      </c>
      <c r="BO129" s="40">
        <f>AttrRateTrend!$L$21</f>
        <v>-5.0000000000000001E-3</v>
      </c>
      <c r="BP129" s="40">
        <f>AttrRateTrend!$L$41</f>
        <v>0</v>
      </c>
      <c r="BQ129" s="39">
        <f t="shared" si="276"/>
        <v>0.18807192483588153</v>
      </c>
      <c r="BR129" s="39">
        <f t="shared" si="402"/>
        <v>0.1906515534099695</v>
      </c>
      <c r="BS129" s="39"/>
      <c r="BT129" s="39"/>
      <c r="BU129" s="39">
        <f t="shared" si="246"/>
        <v>0.18807192483588153</v>
      </c>
      <c r="BV129" s="39">
        <f t="shared" si="247"/>
        <v>0.1934167726622382</v>
      </c>
      <c r="BW129" s="39">
        <f t="shared" si="248"/>
        <v>-2.7652192522686914E-3</v>
      </c>
      <c r="BX129" s="39">
        <f t="shared" si="447"/>
        <v>0.19117878035568256</v>
      </c>
      <c r="CB129" s="19">
        <f t="shared" si="277"/>
        <v>33492</v>
      </c>
      <c r="CC129" s="23">
        <f>Inputs!F129</f>
        <v>0.99118092152362547</v>
      </c>
      <c r="CD129" s="19">
        <f t="shared" si="249"/>
        <v>33789.996632014161</v>
      </c>
      <c r="CE129" s="29">
        <f t="shared" ref="CE129" si="478">CE117</f>
        <v>1.0243246402286739</v>
      </c>
      <c r="CF129" s="29">
        <f t="shared" si="448"/>
        <v>1.0177080553360278</v>
      </c>
      <c r="CG129" s="29">
        <f t="shared" si="448"/>
        <v>1.0158685232408595</v>
      </c>
      <c r="CH129" s="29">
        <f t="shared" si="279"/>
        <v>1.0177080553360278</v>
      </c>
      <c r="CI129" s="19">
        <f t="shared" si="280"/>
        <v>33202.052843000587</v>
      </c>
      <c r="CJ129" s="19">
        <f t="shared" si="251"/>
        <v>33101.311156212781</v>
      </c>
      <c r="CK129" s="40">
        <f>AttrTrend!$L$21</f>
        <v>3.0000000000000001E-3</v>
      </c>
      <c r="CL129" s="40">
        <f>AttrTrend!$L$41</f>
        <v>0</v>
      </c>
      <c r="CM129" s="19">
        <f t="shared" si="281"/>
        <v>32983.396427105472</v>
      </c>
      <c r="CN129" s="19">
        <f t="shared" si="404"/>
        <v>33271.434099578481</v>
      </c>
      <c r="CO129" s="39"/>
      <c r="CP129" s="39"/>
      <c r="CQ129" s="19">
        <f t="shared" si="253"/>
        <v>32983.396427105472</v>
      </c>
      <c r="CR129" s="19">
        <f t="shared" si="282"/>
        <v>33492</v>
      </c>
      <c r="CS129" s="19">
        <f t="shared" si="254"/>
        <v>-220.56590042151947</v>
      </c>
      <c r="CT129" s="2"/>
      <c r="CU129" s="2"/>
      <c r="CV129" s="2"/>
      <c r="CW129" s="2"/>
      <c r="CX129" s="2"/>
      <c r="CY129" s="2"/>
      <c r="CZ129" s="2"/>
      <c r="DA129" s="2"/>
      <c r="DB129" s="16">
        <f t="shared" si="283"/>
        <v>30966.530245557857</v>
      </c>
      <c r="DC129" s="16" t="e">
        <f t="shared" si="410"/>
        <v>#N/A</v>
      </c>
      <c r="DD129" s="16">
        <f t="shared" si="411"/>
        <v>2235.5225974427303</v>
      </c>
      <c r="DE129" s="16">
        <f t="shared" si="295"/>
        <v>30966.530245557857</v>
      </c>
      <c r="DF129" s="16">
        <f t="shared" si="296"/>
        <v>31110.556407000946</v>
      </c>
      <c r="DG129" s="16" t="e">
        <f t="shared" si="415"/>
        <v>#N/A</v>
      </c>
      <c r="DH129" s="16">
        <f t="shared" si="416"/>
        <v>1990.7547492118356</v>
      </c>
      <c r="DI129" s="16">
        <f t="shared" si="299"/>
        <v>31110.556407000946</v>
      </c>
      <c r="DJ129" s="16">
        <f t="shared" si="300"/>
        <v>31044.44507597612</v>
      </c>
      <c r="DK129" s="16" t="e">
        <f t="shared" si="301"/>
        <v>#N/A</v>
      </c>
      <c r="DL129" s="16">
        <f t="shared" si="302"/>
        <v>1938.9513511293517</v>
      </c>
      <c r="DM129" s="16">
        <f t="shared" si="303"/>
        <v>31044.44507597612</v>
      </c>
      <c r="DN129" s="16">
        <f t="shared" si="255"/>
        <v>31110.556407000946</v>
      </c>
      <c r="DO129" s="16" t="e">
        <f t="shared" si="286"/>
        <v>#N/A</v>
      </c>
      <c r="DP129" s="16">
        <f t="shared" si="256"/>
        <v>1841.0374867957398</v>
      </c>
      <c r="DQ129" s="16">
        <f t="shared" si="257"/>
        <v>31110.556407000946</v>
      </c>
      <c r="DR129" s="101"/>
      <c r="DS129" s="16">
        <f t="shared" si="417"/>
        <v>33016.014067741336</v>
      </c>
      <c r="DT129" s="16">
        <f t="shared" si="305"/>
        <v>32951.593893796686</v>
      </c>
      <c r="DV129" s="16">
        <f t="shared" si="287"/>
        <v>1909915</v>
      </c>
      <c r="DW129" s="16">
        <f t="shared" si="306"/>
        <v>1909915</v>
      </c>
      <c r="DX129" s="16">
        <f t="shared" si="307"/>
        <v>1900632.5285677828</v>
      </c>
      <c r="DY129" s="16">
        <f t="shared" si="308"/>
        <v>1900941.2939355141</v>
      </c>
      <c r="DZ129" s="16">
        <f t="shared" si="309"/>
        <v>1901266.1389974908</v>
      </c>
      <c r="EA129" s="16">
        <f t="shared" si="288"/>
        <v>8973.7060644859448</v>
      </c>
    </row>
    <row r="130" spans="1:131" x14ac:dyDescent="0.2">
      <c r="A130" s="2">
        <v>40513</v>
      </c>
      <c r="B130" s="5">
        <f>Inputs!B130</f>
        <v>29654</v>
      </c>
      <c r="C130" s="5"/>
      <c r="D130" s="19">
        <f t="shared" si="258"/>
        <v>29654</v>
      </c>
      <c r="E130" s="20">
        <f>Inputs!E130</f>
        <v>0.97011759671074316</v>
      </c>
      <c r="F130" s="19">
        <f t="shared" si="259"/>
        <v>30567.428217511075</v>
      </c>
      <c r="G130" s="24">
        <f t="shared" ref="G130:H130" si="479">G118</f>
        <v>0.98</v>
      </c>
      <c r="H130" s="24">
        <f t="shared" si="479"/>
        <v>0.97773260846575172</v>
      </c>
      <c r="I130" s="29">
        <f t="shared" si="237"/>
        <v>0.97773260846575172</v>
      </c>
      <c r="J130" s="19">
        <f t="shared" si="261"/>
        <v>31263.586744311597</v>
      </c>
      <c r="K130" s="19">
        <f t="shared" si="262"/>
        <v>31081.594370339113</v>
      </c>
      <c r="L130" s="40">
        <f>SalesTrend!$L$22</f>
        <v>0</v>
      </c>
      <c r="M130" s="40">
        <f>SalesTrend!$L$42</f>
        <v>0</v>
      </c>
      <c r="N130" s="16">
        <f t="shared" si="263"/>
        <v>31044.44507597612</v>
      </c>
      <c r="O130" s="16">
        <f t="shared" si="238"/>
        <v>29446.14070714383</v>
      </c>
      <c r="R130" s="16">
        <f t="shared" si="239"/>
        <v>31044.44507597612</v>
      </c>
      <c r="S130" s="16">
        <f t="shared" si="240"/>
        <v>29654</v>
      </c>
      <c r="T130" s="16">
        <f t="shared" si="264"/>
        <v>-207.85929285617021</v>
      </c>
      <c r="AA130" s="56"/>
      <c r="AB130" s="51"/>
      <c r="AC130" s="51"/>
      <c r="AD130" s="51"/>
      <c r="AE130" s="52"/>
      <c r="AF130" s="51">
        <f t="shared" si="265"/>
        <v>0</v>
      </c>
      <c r="AG130" s="51"/>
      <c r="AH130" s="56">
        <f t="shared" si="241"/>
        <v>0</v>
      </c>
      <c r="AI130" s="56">
        <f t="shared" si="266"/>
        <v>0</v>
      </c>
      <c r="AJ130" s="56">
        <f t="shared" si="267"/>
        <v>0</v>
      </c>
      <c r="AK130" s="56">
        <f t="shared" si="268"/>
        <v>0</v>
      </c>
      <c r="AL130" s="56">
        <f t="shared" si="269"/>
        <v>0</v>
      </c>
      <c r="AM130" s="56">
        <f t="shared" si="242"/>
        <v>0</v>
      </c>
      <c r="AN130" s="51"/>
      <c r="AO130" s="51">
        <f t="shared" si="270"/>
        <v>0</v>
      </c>
      <c r="BB130" s="5">
        <f>Inputs!C130</f>
        <v>1906695</v>
      </c>
      <c r="BC130" s="19">
        <f t="shared" si="290"/>
        <v>32874</v>
      </c>
      <c r="BD130" s="82">
        <f t="shared" si="406"/>
        <v>0.18894560356425952</v>
      </c>
      <c r="BE130" s="23">
        <f>Inputs!F130</f>
        <v>0.97011759671074316</v>
      </c>
      <c r="BF130" s="19">
        <f t="shared" si="291"/>
        <v>33886.613449196033</v>
      </c>
      <c r="BG130" s="19">
        <f t="shared" si="292"/>
        <v>30567.428217511075</v>
      </c>
      <c r="BH130" s="82">
        <f t="shared" si="407"/>
        <v>0.19425574926686764</v>
      </c>
      <c r="BI130" s="29">
        <f t="shared" si="338"/>
        <v>1</v>
      </c>
      <c r="BJ130" s="29">
        <f t="shared" ref="BJ130" si="480">BJ118</f>
        <v>1.0370387596642554</v>
      </c>
      <c r="BK130" s="29">
        <f t="shared" si="338"/>
        <v>1.0352592597071386</v>
      </c>
      <c r="BL130" s="29">
        <f t="shared" si="274"/>
        <v>1.0352592597071386</v>
      </c>
      <c r="BM130" s="39">
        <f t="shared" si="401"/>
        <v>0.18763971193246809</v>
      </c>
      <c r="BN130" s="39">
        <f t="shared" si="275"/>
        <v>0.18895485553002581</v>
      </c>
      <c r="BO130" s="40">
        <f>AttrRateTrend!$L$22</f>
        <v>-5.0000000000000001E-3</v>
      </c>
      <c r="BP130" s="40">
        <f>AttrRateTrend!$L$42</f>
        <v>0</v>
      </c>
      <c r="BQ130" s="39">
        <f t="shared" si="276"/>
        <v>0.18799356153386659</v>
      </c>
      <c r="BR130" s="39">
        <f t="shared" si="402"/>
        <v>0.18880629999885973</v>
      </c>
      <c r="BS130" s="39"/>
      <c r="BT130" s="39"/>
      <c r="BU130" s="39">
        <f t="shared" si="246"/>
        <v>0.18799356153386659</v>
      </c>
      <c r="BV130" s="39">
        <f t="shared" si="247"/>
        <v>0.18894560356425952</v>
      </c>
      <c r="BW130" s="39">
        <f t="shared" si="248"/>
        <v>-1.3930356539978983E-4</v>
      </c>
      <c r="BX130" s="39">
        <f t="shared" si="447"/>
        <v>0.19026899487513724</v>
      </c>
      <c r="CB130" s="19">
        <f t="shared" si="277"/>
        <v>32874</v>
      </c>
      <c r="CC130" s="23">
        <f>Inputs!F130</f>
        <v>0.97011759671074316</v>
      </c>
      <c r="CD130" s="19">
        <f t="shared" si="249"/>
        <v>33886.613449196033</v>
      </c>
      <c r="CE130" s="29">
        <f t="shared" ref="CE130" si="481">CE118</f>
        <v>1.0370387596642554</v>
      </c>
      <c r="CF130" s="29">
        <f t="shared" si="448"/>
        <v>1.0369464152486854</v>
      </c>
      <c r="CG130" s="29">
        <f t="shared" si="448"/>
        <v>1.0391872227392958</v>
      </c>
      <c r="CH130" s="29">
        <f t="shared" si="279"/>
        <v>1.0369464152486854</v>
      </c>
      <c r="CI130" s="19">
        <f t="shared" si="280"/>
        <v>32679.232939022397</v>
      </c>
      <c r="CJ130" s="19">
        <f t="shared" si="251"/>
        <v>32925.882182960711</v>
      </c>
      <c r="CK130" s="40">
        <f>AttrTrend!$L$22</f>
        <v>3.0000000000000001E-3</v>
      </c>
      <c r="CL130" s="40">
        <f>AttrTrend!$L$42</f>
        <v>0</v>
      </c>
      <c r="CM130" s="19">
        <f t="shared" si="281"/>
        <v>32991.642276212253</v>
      </c>
      <c r="CN130" s="19">
        <f t="shared" si="404"/>
        <v>33188.271285679897</v>
      </c>
      <c r="CO130" s="39"/>
      <c r="CP130" s="39"/>
      <c r="CQ130" s="19">
        <f t="shared" si="253"/>
        <v>32991.642276212253</v>
      </c>
      <c r="CR130" s="19">
        <f t="shared" si="282"/>
        <v>32874</v>
      </c>
      <c r="CS130" s="19">
        <f t="shared" si="254"/>
        <v>314.27128567989712</v>
      </c>
      <c r="CT130" s="2"/>
      <c r="CU130" s="2"/>
      <c r="CV130" s="2"/>
      <c r="CW130" s="2"/>
      <c r="CX130" s="2"/>
      <c r="CY130" s="2"/>
      <c r="CZ130" s="2"/>
      <c r="DA130" s="2"/>
      <c r="DB130" s="16">
        <f t="shared" si="283"/>
        <v>31263.586744311597</v>
      </c>
      <c r="DC130" s="16" t="e">
        <f t="shared" si="410"/>
        <v>#N/A</v>
      </c>
      <c r="DD130" s="16">
        <f t="shared" si="411"/>
        <v>1415.6461947108</v>
      </c>
      <c r="DE130" s="16">
        <f t="shared" si="295"/>
        <v>31263.586744311597</v>
      </c>
      <c r="DF130" s="16">
        <f t="shared" si="296"/>
        <v>31081.594370339113</v>
      </c>
      <c r="DG130" s="16" t="e">
        <f t="shared" si="415"/>
        <v>#N/A</v>
      </c>
      <c r="DH130" s="16">
        <f t="shared" si="416"/>
        <v>1844.2878126215983</v>
      </c>
      <c r="DI130" s="16">
        <f t="shared" si="299"/>
        <v>31081.594370339113</v>
      </c>
      <c r="DJ130" s="16">
        <f t="shared" si="300"/>
        <v>31044.44507597612</v>
      </c>
      <c r="DK130" s="16" t="e">
        <f t="shared" si="301"/>
        <v>#N/A</v>
      </c>
      <c r="DL130" s="16">
        <f t="shared" si="302"/>
        <v>1947.1972002361326</v>
      </c>
      <c r="DM130" s="16">
        <f t="shared" si="303"/>
        <v>31044.44507597612</v>
      </c>
      <c r="DN130" s="16">
        <f t="shared" si="255"/>
        <v>31081.594370339113</v>
      </c>
      <c r="DO130" s="16" t="e">
        <f t="shared" si="286"/>
        <v>#N/A</v>
      </c>
      <c r="DP130" s="16">
        <f t="shared" si="256"/>
        <v>1615.3624732329699</v>
      </c>
      <c r="DQ130" s="16">
        <f t="shared" si="257"/>
        <v>31081.594370339113</v>
      </c>
      <c r="DR130" s="101"/>
      <c r="DS130" s="16">
        <f t="shared" si="417"/>
        <v>32646.792376781017</v>
      </c>
      <c r="DT130" s="16">
        <f t="shared" si="305"/>
        <v>32696.956843572083</v>
      </c>
      <c r="DV130" s="16">
        <f t="shared" si="287"/>
        <v>1906695</v>
      </c>
      <c r="DW130" s="16">
        <f t="shared" si="306"/>
        <v>1906695</v>
      </c>
      <c r="DX130" s="16">
        <f t="shared" si="307"/>
        <v>1899216.882373072</v>
      </c>
      <c r="DY130" s="16">
        <f t="shared" si="308"/>
        <v>1899097.0061228925</v>
      </c>
      <c r="DZ130" s="16">
        <f t="shared" si="309"/>
        <v>1899318.9417972546</v>
      </c>
      <c r="EA130" s="16">
        <f t="shared" si="288"/>
        <v>7597.9938771075103</v>
      </c>
    </row>
    <row r="131" spans="1:131" x14ac:dyDescent="0.2">
      <c r="A131" s="2">
        <v>40544</v>
      </c>
      <c r="B131" s="5">
        <f>Inputs!B131</f>
        <v>26178</v>
      </c>
      <c r="C131" s="5"/>
      <c r="D131" s="19">
        <f t="shared" si="258"/>
        <v>26178</v>
      </c>
      <c r="E131" s="20">
        <f>Inputs!E131</f>
        <v>1.0021693437115327</v>
      </c>
      <c r="F131" s="19">
        <f t="shared" si="259"/>
        <v>26121.333848678525</v>
      </c>
      <c r="G131" s="24">
        <f t="shared" ref="G131:H131" si="482">G119</f>
        <v>0.84</v>
      </c>
      <c r="H131" s="24">
        <f t="shared" si="482"/>
        <v>0.84222521521414129</v>
      </c>
      <c r="I131" s="29">
        <f t="shared" si="237"/>
        <v>0.84222521521414129</v>
      </c>
      <c r="J131" s="19">
        <f t="shared" si="261"/>
        <v>31014.666121147897</v>
      </c>
      <c r="K131" s="19">
        <f t="shared" si="262"/>
        <v>31032.960229184962</v>
      </c>
      <c r="L131" s="40">
        <f>SalesTrend!$M$11</f>
        <v>0</v>
      </c>
      <c r="M131" s="40">
        <f>SalesTrend!$M$31</f>
        <v>0</v>
      </c>
      <c r="N131" s="16">
        <f t="shared" si="263"/>
        <v>31044.44507597612</v>
      </c>
      <c r="O131" s="16">
        <f t="shared" si="238"/>
        <v>26203.134995051958</v>
      </c>
      <c r="R131" s="16">
        <f t="shared" si="239"/>
        <v>31044.44507597612</v>
      </c>
      <c r="S131" s="16">
        <f t="shared" si="240"/>
        <v>26178</v>
      </c>
      <c r="T131" s="16">
        <f t="shared" si="264"/>
        <v>25.134995051957958</v>
      </c>
      <c r="AA131" s="56"/>
      <c r="AB131" s="51"/>
      <c r="AC131" s="51"/>
      <c r="AD131" s="51"/>
      <c r="AE131" s="52"/>
      <c r="AF131" s="51">
        <f t="shared" si="265"/>
        <v>0</v>
      </c>
      <c r="AG131" s="51"/>
      <c r="AH131" s="56">
        <f t="shared" si="241"/>
        <v>0</v>
      </c>
      <c r="AI131" s="56">
        <f t="shared" si="266"/>
        <v>0</v>
      </c>
      <c r="AJ131" s="56">
        <f t="shared" si="267"/>
        <v>0</v>
      </c>
      <c r="AK131" s="56">
        <f t="shared" si="268"/>
        <v>0</v>
      </c>
      <c r="AL131" s="56">
        <f t="shared" si="269"/>
        <v>0</v>
      </c>
      <c r="AM131" s="56">
        <f t="shared" si="242"/>
        <v>0</v>
      </c>
      <c r="AN131" s="51"/>
      <c r="AO131" s="51">
        <f t="shared" si="270"/>
        <v>0</v>
      </c>
      <c r="BB131" s="5">
        <f>Inputs!C131</f>
        <v>1898251</v>
      </c>
      <c r="BC131" s="19">
        <f t="shared" si="290"/>
        <v>34622</v>
      </c>
      <c r="BD131" s="82">
        <f t="shared" si="406"/>
        <v>0.20131381365011389</v>
      </c>
      <c r="BE131" s="23">
        <f>Inputs!F131</f>
        <v>1.0021693437115327</v>
      </c>
      <c r="BF131" s="19">
        <f t="shared" si="291"/>
        <v>34547.055562264031</v>
      </c>
      <c r="BG131" s="19">
        <f t="shared" si="292"/>
        <v>26121.333848678525</v>
      </c>
      <c r="BH131" s="82">
        <f t="shared" si="407"/>
        <v>0.20091113946386024</v>
      </c>
      <c r="BI131" s="29">
        <f t="shared" si="338"/>
        <v>1</v>
      </c>
      <c r="BJ131" s="29">
        <f t="shared" ref="BJ131" si="483">BJ119</f>
        <v>1.0640378926785252</v>
      </c>
      <c r="BK131" s="29">
        <f t="shared" si="338"/>
        <v>1.0655199120409484</v>
      </c>
      <c r="BL131" s="29">
        <f t="shared" si="274"/>
        <v>1.0655199120409484</v>
      </c>
      <c r="BM131" s="39">
        <f t="shared" si="401"/>
        <v>0.18855690747160728</v>
      </c>
      <c r="BN131" s="39">
        <f t="shared" si="275"/>
        <v>0.18819395060277253</v>
      </c>
      <c r="BO131" s="40">
        <f>AttrRateTrend!$M$11</f>
        <v>-5.0000000000000001E-3</v>
      </c>
      <c r="BP131" s="40">
        <f>AttrRateTrend!$M$31</f>
        <v>0</v>
      </c>
      <c r="BQ131" s="39">
        <f t="shared" si="276"/>
        <v>0.18791523088322748</v>
      </c>
      <c r="BR131" s="39">
        <f t="shared" si="402"/>
        <v>0.2006617823769159</v>
      </c>
      <c r="BS131" s="39"/>
      <c r="BT131" s="39"/>
      <c r="BU131" s="39">
        <f t="shared" si="246"/>
        <v>0.18791523088322748</v>
      </c>
      <c r="BV131" s="39">
        <f t="shared" si="247"/>
        <v>0.20131381365011389</v>
      </c>
      <c r="BW131" s="39">
        <f t="shared" si="248"/>
        <v>-6.5203127319798937E-4</v>
      </c>
      <c r="BX131" s="39">
        <f t="shared" si="447"/>
        <v>0.18978680814687116</v>
      </c>
      <c r="CB131" s="19">
        <f t="shared" si="277"/>
        <v>34622</v>
      </c>
      <c r="CC131" s="23">
        <f>Inputs!F131</f>
        <v>1.0021693437115327</v>
      </c>
      <c r="CD131" s="19">
        <f t="shared" si="249"/>
        <v>34547.055562264031</v>
      </c>
      <c r="CE131" s="29">
        <f t="shared" ref="CE131" si="484">CE119</f>
        <v>1.0640378926785252</v>
      </c>
      <c r="CF131" s="29">
        <f t="shared" si="448"/>
        <v>1.050178644595479</v>
      </c>
      <c r="CG131" s="29">
        <f t="shared" si="448"/>
        <v>1.0513886503907897</v>
      </c>
      <c r="CH131" s="29">
        <f t="shared" si="279"/>
        <v>1.050178644595479</v>
      </c>
      <c r="CI131" s="19">
        <f t="shared" si="280"/>
        <v>32896.360766859143</v>
      </c>
      <c r="CJ131" s="19">
        <f t="shared" si="251"/>
        <v>32830.143139411688</v>
      </c>
      <c r="CK131" s="40">
        <f>AttrTrend!$M$11</f>
        <v>3.0000000000000001E-3</v>
      </c>
      <c r="CL131" s="40">
        <f>AttrTrend!$M$31</f>
        <v>0</v>
      </c>
      <c r="CM131" s="19">
        <f t="shared" si="281"/>
        <v>32999.890186781311</v>
      </c>
      <c r="CN131" s="19">
        <f t="shared" si="404"/>
        <v>34730.960246452436</v>
      </c>
      <c r="CO131" s="39"/>
      <c r="CP131" s="39"/>
      <c r="CQ131" s="19">
        <f t="shared" si="253"/>
        <v>32999.890186781311</v>
      </c>
      <c r="CR131" s="19">
        <f t="shared" si="282"/>
        <v>34622</v>
      </c>
      <c r="CS131" s="19">
        <f t="shared" si="254"/>
        <v>108.96024645243597</v>
      </c>
      <c r="CT131" s="2"/>
      <c r="CU131" s="2"/>
      <c r="CV131" s="2"/>
      <c r="CW131" s="2"/>
      <c r="CX131" s="2"/>
      <c r="CY131" s="2"/>
      <c r="CZ131" s="2"/>
      <c r="DA131" s="2"/>
      <c r="DB131" s="16">
        <f t="shared" si="283"/>
        <v>31014.666121147897</v>
      </c>
      <c r="DC131" s="16" t="e">
        <f t="shared" si="410"/>
        <v>#N/A</v>
      </c>
      <c r="DD131" s="16">
        <f t="shared" si="411"/>
        <v>1881.6946457112463</v>
      </c>
      <c r="DE131" s="16">
        <f t="shared" si="295"/>
        <v>31014.666121147897</v>
      </c>
      <c r="DF131" s="16">
        <f t="shared" si="296"/>
        <v>31032.960229184962</v>
      </c>
      <c r="DG131" s="16" t="e">
        <f t="shared" si="415"/>
        <v>#N/A</v>
      </c>
      <c r="DH131" s="16">
        <f t="shared" si="416"/>
        <v>1797.1829102267257</v>
      </c>
      <c r="DI131" s="16">
        <f t="shared" si="299"/>
        <v>31032.960229184962</v>
      </c>
      <c r="DJ131" s="16">
        <f t="shared" si="300"/>
        <v>31044.44507597612</v>
      </c>
      <c r="DK131" s="16" t="e">
        <f t="shared" si="301"/>
        <v>#N/A</v>
      </c>
      <c r="DL131" s="16">
        <f t="shared" si="302"/>
        <v>1955.4451108051908</v>
      </c>
      <c r="DM131" s="16">
        <f t="shared" si="303"/>
        <v>31044.44507597612</v>
      </c>
      <c r="DN131" s="16">
        <f t="shared" si="255"/>
        <v>31032.960229184962</v>
      </c>
      <c r="DO131" s="16" t="e">
        <f t="shared" si="286"/>
        <v>#N/A</v>
      </c>
      <c r="DP131" s="16">
        <f t="shared" si="256"/>
        <v>1381.8966261053356</v>
      </c>
      <c r="DQ131" s="16">
        <f t="shared" si="257"/>
        <v>31032.960229184962</v>
      </c>
      <c r="DR131" s="101"/>
      <c r="DS131" s="16">
        <f t="shared" si="417"/>
        <v>32428.064086193888</v>
      </c>
      <c r="DT131" s="16">
        <f t="shared" si="305"/>
        <v>32414.856855290298</v>
      </c>
      <c r="DV131" s="16">
        <f t="shared" si="287"/>
        <v>1898251</v>
      </c>
      <c r="DW131" s="16">
        <f t="shared" si="306"/>
        <v>1898251</v>
      </c>
      <c r="DX131" s="16">
        <f t="shared" si="307"/>
        <v>1897335.1877273605</v>
      </c>
      <c r="DY131" s="16">
        <f t="shared" si="308"/>
        <v>1897299.8232126657</v>
      </c>
      <c r="DZ131" s="16">
        <f t="shared" si="309"/>
        <v>1897363.4966864495</v>
      </c>
      <c r="EA131" s="16">
        <f t="shared" si="288"/>
        <v>951.17678733426146</v>
      </c>
    </row>
    <row r="132" spans="1:131" x14ac:dyDescent="0.2">
      <c r="A132" s="2">
        <v>40575</v>
      </c>
      <c r="B132" s="5">
        <f>Inputs!B132</f>
        <v>25156</v>
      </c>
      <c r="C132" s="5"/>
      <c r="D132" s="19">
        <f t="shared" si="258"/>
        <v>25156</v>
      </c>
      <c r="E132" s="20">
        <f>Inputs!E132</f>
        <v>0.92296734044585382</v>
      </c>
      <c r="F132" s="19">
        <f t="shared" si="259"/>
        <v>27255.56896503835</v>
      </c>
      <c r="G132" s="24">
        <f t="shared" ref="G132:H132" si="485">G120</f>
        <v>0.88</v>
      </c>
      <c r="H132" s="24">
        <f t="shared" si="485"/>
        <v>0.88432880479802423</v>
      </c>
      <c r="I132" s="29">
        <f t="shared" si="237"/>
        <v>0.88432880479802423</v>
      </c>
      <c r="J132" s="19">
        <f t="shared" si="261"/>
        <v>30820.62782209539</v>
      </c>
      <c r="K132" s="19">
        <f t="shared" si="262"/>
        <v>31608.316337494751</v>
      </c>
      <c r="L132" s="40">
        <f>SalesTrend!$M$12</f>
        <v>0</v>
      </c>
      <c r="M132" s="40">
        <f>SalesTrend!$M$32</f>
        <v>0</v>
      </c>
      <c r="N132" s="16">
        <f t="shared" si="263"/>
        <v>31044.44507597612</v>
      </c>
      <c r="O132" s="16">
        <f t="shared" si="238"/>
        <v>25338.68112094028</v>
      </c>
      <c r="R132" s="16">
        <f t="shared" si="239"/>
        <v>31044.44507597612</v>
      </c>
      <c r="S132" s="16">
        <f t="shared" si="240"/>
        <v>25156</v>
      </c>
      <c r="T132" s="16">
        <f t="shared" si="264"/>
        <v>182.68112094028038</v>
      </c>
      <c r="AA132" s="56"/>
      <c r="AB132" s="51"/>
      <c r="AC132" s="51"/>
      <c r="AD132" s="51"/>
      <c r="AE132" s="52"/>
      <c r="AF132" s="51">
        <f t="shared" si="265"/>
        <v>0</v>
      </c>
      <c r="AG132" s="51"/>
      <c r="AH132" s="56">
        <f t="shared" si="241"/>
        <v>0</v>
      </c>
      <c r="AI132" s="56">
        <f t="shared" si="266"/>
        <v>0</v>
      </c>
      <c r="AJ132" s="56">
        <f t="shared" si="267"/>
        <v>0</v>
      </c>
      <c r="AK132" s="56">
        <f t="shared" si="268"/>
        <v>0</v>
      </c>
      <c r="AL132" s="56">
        <f t="shared" si="269"/>
        <v>0</v>
      </c>
      <c r="AM132" s="56">
        <f t="shared" si="242"/>
        <v>0</v>
      </c>
      <c r="AN132" s="51"/>
      <c r="AO132" s="51">
        <f t="shared" si="270"/>
        <v>0</v>
      </c>
      <c r="BB132" s="5">
        <f>Inputs!C132</f>
        <v>1891628</v>
      </c>
      <c r="BC132" s="19">
        <f t="shared" si="290"/>
        <v>31779</v>
      </c>
      <c r="BD132" s="82">
        <f t="shared" si="406"/>
        <v>0.18609721806745796</v>
      </c>
      <c r="BE132" s="23">
        <f>Inputs!F132</f>
        <v>0.92296734044585382</v>
      </c>
      <c r="BF132" s="19">
        <f t="shared" si="291"/>
        <v>34431.337499600646</v>
      </c>
      <c r="BG132" s="19">
        <f t="shared" si="292"/>
        <v>27255.56896503835</v>
      </c>
      <c r="BH132" s="82">
        <f t="shared" si="407"/>
        <v>0.20039730984077808</v>
      </c>
      <c r="BI132" s="29">
        <f t="shared" si="338"/>
        <v>1</v>
      </c>
      <c r="BJ132" s="29">
        <f t="shared" ref="BJ132" si="486">BJ120</f>
        <v>1.0614460265295658</v>
      </c>
      <c r="BK132" s="29">
        <f t="shared" si="338"/>
        <v>1.0637633708504286</v>
      </c>
      <c r="BL132" s="29">
        <f t="shared" si="274"/>
        <v>1.0637633708504286</v>
      </c>
      <c r="BM132" s="39">
        <f t="shared" si="401"/>
        <v>0.18838523240424221</v>
      </c>
      <c r="BN132" s="39">
        <f t="shared" si="275"/>
        <v>0.18758883221445477</v>
      </c>
      <c r="BO132" s="40">
        <f>AttrRateTrend!$M$12</f>
        <v>-5.0000000000000001E-3</v>
      </c>
      <c r="BP132" s="40">
        <f>AttrRateTrend!$M$32</f>
        <v>0</v>
      </c>
      <c r="BQ132" s="39">
        <f t="shared" si="276"/>
        <v>0.18783693287035946</v>
      </c>
      <c r="BR132" s="39">
        <f t="shared" si="402"/>
        <v>0.18442184127884148</v>
      </c>
      <c r="BS132" s="39"/>
      <c r="BT132" s="39"/>
      <c r="BU132" s="39">
        <f t="shared" si="246"/>
        <v>0.18783693287035946</v>
      </c>
      <c r="BV132" s="39">
        <f t="shared" si="247"/>
        <v>0.18609721806745796</v>
      </c>
      <c r="BW132" s="39">
        <f t="shared" si="248"/>
        <v>-1.6753767886164839E-3</v>
      </c>
      <c r="BX132" s="39">
        <f t="shared" si="447"/>
        <v>0.18939676321954882</v>
      </c>
      <c r="CB132" s="19">
        <f t="shared" si="277"/>
        <v>31779</v>
      </c>
      <c r="CC132" s="23">
        <f>Inputs!F132</f>
        <v>0.92296734044585382</v>
      </c>
      <c r="CD132" s="19">
        <f t="shared" si="249"/>
        <v>34431.337499600646</v>
      </c>
      <c r="CE132" s="29">
        <f t="shared" ref="CE132" si="487">CE120</f>
        <v>1.0614460265295658</v>
      </c>
      <c r="CF132" s="29">
        <f t="shared" si="448"/>
        <v>1.0460735031613095</v>
      </c>
      <c r="CG132" s="29">
        <f t="shared" si="448"/>
        <v>1.0476496316129991</v>
      </c>
      <c r="CH132" s="29">
        <f t="shared" si="279"/>
        <v>1.0460735031613095</v>
      </c>
      <c r="CI132" s="19">
        <f t="shared" si="280"/>
        <v>32914.835712353539</v>
      </c>
      <c r="CJ132" s="19">
        <f t="shared" si="251"/>
        <v>32768.445250296878</v>
      </c>
      <c r="CK132" s="40">
        <f>AttrTrend!$M$12</f>
        <v>3.0000000000000001E-3</v>
      </c>
      <c r="CL132" s="40">
        <f>AttrTrend!$M$32</f>
        <v>0</v>
      </c>
      <c r="CM132" s="19">
        <f t="shared" si="281"/>
        <v>33008.14015932801</v>
      </c>
      <c r="CN132" s="19">
        <f t="shared" si="404"/>
        <v>31869.08466717909</v>
      </c>
      <c r="CO132" s="39"/>
      <c r="CP132" s="39"/>
      <c r="CQ132" s="19">
        <f t="shared" si="253"/>
        <v>33008.14015932801</v>
      </c>
      <c r="CR132" s="19">
        <f t="shared" si="282"/>
        <v>31779</v>
      </c>
      <c r="CS132" s="19">
        <f t="shared" si="254"/>
        <v>90.084667179089593</v>
      </c>
      <c r="CT132" s="2"/>
      <c r="CU132" s="2"/>
      <c r="CV132" s="2"/>
      <c r="CW132" s="2"/>
      <c r="CX132" s="2"/>
      <c r="CY132" s="2"/>
      <c r="CZ132" s="2"/>
      <c r="DA132" s="2"/>
      <c r="DB132" s="16">
        <f t="shared" si="283"/>
        <v>30820.62782209539</v>
      </c>
      <c r="DC132" s="16" t="e">
        <f t="shared" si="410"/>
        <v>#N/A</v>
      </c>
      <c r="DD132" s="16">
        <f t="shared" si="411"/>
        <v>2094.2078902581488</v>
      </c>
      <c r="DE132" s="16">
        <f t="shared" si="295"/>
        <v>30820.62782209539</v>
      </c>
      <c r="DF132" s="16">
        <f t="shared" si="296"/>
        <v>31608.316337494751</v>
      </c>
      <c r="DG132" s="16" t="e">
        <f t="shared" si="415"/>
        <v>#N/A</v>
      </c>
      <c r="DH132" s="16">
        <f t="shared" si="416"/>
        <v>1160.1289128021272</v>
      </c>
      <c r="DI132" s="16">
        <f t="shared" si="299"/>
        <v>31608.316337494751</v>
      </c>
      <c r="DJ132" s="16">
        <f t="shared" si="300"/>
        <v>31044.44507597612</v>
      </c>
      <c r="DK132" s="16" t="e">
        <f t="shared" si="301"/>
        <v>#N/A</v>
      </c>
      <c r="DL132" s="16">
        <f t="shared" si="302"/>
        <v>1963.6950833518895</v>
      </c>
      <c r="DM132" s="16">
        <f t="shared" si="303"/>
        <v>31044.44507597612</v>
      </c>
      <c r="DN132" s="16">
        <f t="shared" si="255"/>
        <v>31608.316337494751</v>
      </c>
      <c r="DO132" s="16" t="e">
        <f t="shared" si="286"/>
        <v>#N/A</v>
      </c>
      <c r="DP132" s="16">
        <f t="shared" si="256"/>
        <v>683.42406043797382</v>
      </c>
      <c r="DQ132" s="16">
        <f t="shared" si="257"/>
        <v>31608.316337494751</v>
      </c>
      <c r="DR132" s="101"/>
      <c r="DS132" s="16">
        <f t="shared" si="417"/>
        <v>32169.714102895989</v>
      </c>
      <c r="DT132" s="16">
        <f t="shared" si="305"/>
        <v>32291.740397932725</v>
      </c>
      <c r="DV132" s="16">
        <f t="shared" si="287"/>
        <v>1891628</v>
      </c>
      <c r="DW132" s="16">
        <f t="shared" si="306"/>
        <v>1891628</v>
      </c>
      <c r="DX132" s="16">
        <f t="shared" si="307"/>
        <v>1895240.9798371023</v>
      </c>
      <c r="DY132" s="16">
        <f t="shared" si="308"/>
        <v>1896139.6942998634</v>
      </c>
      <c r="DZ132" s="16">
        <f t="shared" si="309"/>
        <v>1895399.8016030977</v>
      </c>
      <c r="EA132" s="16">
        <f t="shared" si="288"/>
        <v>-4511.6942998634186</v>
      </c>
    </row>
    <row r="133" spans="1:131" x14ac:dyDescent="0.2">
      <c r="A133" s="2">
        <v>40603</v>
      </c>
      <c r="B133" s="5">
        <f>Inputs!B133</f>
        <v>32126</v>
      </c>
      <c r="C133" s="5"/>
      <c r="D133" s="19">
        <f t="shared" si="258"/>
        <v>32126</v>
      </c>
      <c r="E133" s="20">
        <f>Inputs!E133</f>
        <v>1.0330435166244329</v>
      </c>
      <c r="F133" s="19">
        <f t="shared" si="259"/>
        <v>31098.399518516639</v>
      </c>
      <c r="G133" s="24">
        <f t="shared" ref="G133:H133" si="488">G121</f>
        <v>0.94</v>
      </c>
      <c r="H133" s="24">
        <f t="shared" si="488"/>
        <v>0.94267125416271147</v>
      </c>
      <c r="I133" s="29">
        <f t="shared" si="237"/>
        <v>0.94267125416271147</v>
      </c>
      <c r="J133" s="19">
        <f t="shared" si="261"/>
        <v>32989.655069240973</v>
      </c>
      <c r="K133" s="19">
        <f t="shared" si="262"/>
        <v>32310.570623804681</v>
      </c>
      <c r="L133" s="40">
        <f>SalesTrend!$M$13</f>
        <v>0</v>
      </c>
      <c r="M133" s="40">
        <f>SalesTrend!$M$33</f>
        <v>6.2E-2</v>
      </c>
      <c r="N133" s="16">
        <f t="shared" si="263"/>
        <v>32969.200670686645</v>
      </c>
      <c r="O133" s="16">
        <f t="shared" si="238"/>
        <v>32106.081088857187</v>
      </c>
      <c r="R133" s="16">
        <f t="shared" si="239"/>
        <v>32969.200670686645</v>
      </c>
      <c r="S133" s="16">
        <f t="shared" si="240"/>
        <v>32126</v>
      </c>
      <c r="T133" s="16">
        <f t="shared" si="264"/>
        <v>-19.918911142813158</v>
      </c>
      <c r="AA133" s="56">
        <v>-0.06</v>
      </c>
      <c r="AB133" s="51"/>
      <c r="AC133" s="51"/>
      <c r="AD133" s="51"/>
      <c r="AE133" s="52"/>
      <c r="AF133" s="51">
        <f t="shared" si="265"/>
        <v>1</v>
      </c>
      <c r="AG133" s="51"/>
      <c r="AH133" s="56">
        <f t="shared" si="241"/>
        <v>0</v>
      </c>
      <c r="AI133" s="56">
        <f t="shared" si="266"/>
        <v>-0.06</v>
      </c>
      <c r="AJ133" s="56">
        <f t="shared" si="267"/>
        <v>0</v>
      </c>
      <c r="AK133" s="56">
        <f t="shared" si="268"/>
        <v>0</v>
      </c>
      <c r="AL133" s="56">
        <f t="shared" si="269"/>
        <v>0</v>
      </c>
      <c r="AM133" s="56">
        <f t="shared" si="242"/>
        <v>6.2E-2</v>
      </c>
      <c r="AN133" s="51"/>
      <c r="AO133" s="51">
        <f t="shared" si="270"/>
        <v>999999</v>
      </c>
      <c r="BB133" s="5">
        <f>Inputs!C133</f>
        <v>1888471</v>
      </c>
      <c r="BC133" s="19">
        <f t="shared" si="290"/>
        <v>35283</v>
      </c>
      <c r="BD133" s="82">
        <f t="shared" si="406"/>
        <v>0.20312763866926631</v>
      </c>
      <c r="BE133" s="23">
        <f>Inputs!F133</f>
        <v>1.0330435166244329</v>
      </c>
      <c r="BF133" s="19">
        <f t="shared" si="291"/>
        <v>34154.417923545494</v>
      </c>
      <c r="BG133" s="19">
        <f t="shared" si="292"/>
        <v>31098.399518516639</v>
      </c>
      <c r="BH133" s="82">
        <f t="shared" si="407"/>
        <v>0.19721364013150708</v>
      </c>
      <c r="BI133" s="29">
        <f t="shared" si="338"/>
        <v>1</v>
      </c>
      <c r="BJ133" s="29">
        <f t="shared" ref="BJ133" si="489">BJ121</f>
        <v>1.0610964637018976</v>
      </c>
      <c r="BK133" s="29">
        <f t="shared" si="338"/>
        <v>1.061290584087647</v>
      </c>
      <c r="BL133" s="29">
        <f t="shared" si="274"/>
        <v>1.061290584087647</v>
      </c>
      <c r="BM133" s="39">
        <f t="shared" si="401"/>
        <v>0.1858243567675148</v>
      </c>
      <c r="BN133" s="39">
        <f t="shared" si="275"/>
        <v>0.18680161341066356</v>
      </c>
      <c r="BO133" s="40">
        <f>AttrRateTrend!$M$13</f>
        <v>-5.0000000000000001E-3</v>
      </c>
      <c r="BP133" s="40">
        <f>AttrRateTrend!$M$33</f>
        <v>0</v>
      </c>
      <c r="BQ133" s="39">
        <f t="shared" si="276"/>
        <v>0.18775866748166348</v>
      </c>
      <c r="BR133" s="39">
        <f t="shared" si="402"/>
        <v>0.2058509719788427</v>
      </c>
      <c r="BS133" s="39"/>
      <c r="BT133" s="39"/>
      <c r="BU133" s="39">
        <f t="shared" si="246"/>
        <v>0.18775866748166348</v>
      </c>
      <c r="BV133" s="39">
        <f t="shared" si="247"/>
        <v>0.20312763866926631</v>
      </c>
      <c r="BW133" s="39">
        <f t="shared" si="248"/>
        <v>2.7233333095763868E-3</v>
      </c>
      <c r="BX133" s="39">
        <f t="shared" si="447"/>
        <v>0.1885302738945249</v>
      </c>
      <c r="CB133" s="19">
        <f t="shared" si="277"/>
        <v>35283</v>
      </c>
      <c r="CC133" s="23">
        <f>Inputs!F133</f>
        <v>1.0330435166244329</v>
      </c>
      <c r="CD133" s="19">
        <f t="shared" si="249"/>
        <v>34154.417923545494</v>
      </c>
      <c r="CE133" s="29">
        <f t="shared" ref="CE133" si="490">CE121</f>
        <v>1.0610964637018976</v>
      </c>
      <c r="CF133" s="29">
        <f t="shared" si="448"/>
        <v>1.0510947108949782</v>
      </c>
      <c r="CG133" s="29">
        <f t="shared" si="448"/>
        <v>1.0502436880673314</v>
      </c>
      <c r="CH133" s="29">
        <f t="shared" si="279"/>
        <v>1.0510947108949782</v>
      </c>
      <c r="CI133" s="19">
        <f t="shared" si="280"/>
        <v>32494.139271677952</v>
      </c>
      <c r="CJ133" s="19">
        <f t="shared" si="251"/>
        <v>32679.236682875126</v>
      </c>
      <c r="CK133" s="40">
        <f>AttrTrend!$M$13</f>
        <v>3.0000000000000001E-3</v>
      </c>
      <c r="CL133" s="40">
        <f>AttrTrend!$M$33</f>
        <v>0</v>
      </c>
      <c r="CM133" s="19">
        <f t="shared" si="281"/>
        <v>33016.392194367843</v>
      </c>
      <c r="CN133" s="19">
        <f t="shared" si="404"/>
        <v>35850.076103084473</v>
      </c>
      <c r="CO133" s="39"/>
      <c r="CP133" s="39"/>
      <c r="CQ133" s="19">
        <f t="shared" si="253"/>
        <v>33016.392194367843</v>
      </c>
      <c r="CR133" s="19">
        <f t="shared" si="282"/>
        <v>35283</v>
      </c>
      <c r="CS133" s="19">
        <f t="shared" si="254"/>
        <v>567.07610308447329</v>
      </c>
      <c r="CT133" s="2"/>
      <c r="CU133" s="2"/>
      <c r="CV133" s="2"/>
      <c r="CW133" s="2"/>
      <c r="CX133" s="2"/>
      <c r="CY133" s="2"/>
      <c r="CZ133" s="2"/>
      <c r="DA133" s="2"/>
      <c r="DB133" s="16">
        <f t="shared" si="283"/>
        <v>32494.139271677952</v>
      </c>
      <c r="DC133" s="16">
        <f t="shared" si="410"/>
        <v>495.5157975630209</v>
      </c>
      <c r="DD133" s="16" t="e">
        <f t="shared" si="411"/>
        <v>#N/A</v>
      </c>
      <c r="DE133" s="16">
        <f t="shared" si="295"/>
        <v>32989.655069240973</v>
      </c>
      <c r="DF133" s="16">
        <f t="shared" si="296"/>
        <v>32310.570623804681</v>
      </c>
      <c r="DG133" s="16" t="e">
        <f t="shared" si="415"/>
        <v>#N/A</v>
      </c>
      <c r="DH133" s="16">
        <f t="shared" si="416"/>
        <v>368.66605907044504</v>
      </c>
      <c r="DI133" s="16">
        <f t="shared" si="299"/>
        <v>32310.570623804681</v>
      </c>
      <c r="DJ133" s="16">
        <f t="shared" si="300"/>
        <v>32969.200670686645</v>
      </c>
      <c r="DK133" s="16" t="e">
        <f t="shared" si="301"/>
        <v>#N/A</v>
      </c>
      <c r="DL133" s="16">
        <f t="shared" si="302"/>
        <v>47.191523681198305</v>
      </c>
      <c r="DM133" s="16">
        <f t="shared" si="303"/>
        <v>32969.200670686645</v>
      </c>
      <c r="DN133" s="16">
        <f t="shared" si="255"/>
        <v>32310.570623804681</v>
      </c>
      <c r="DO133" s="16" t="e">
        <f t="shared" si="286"/>
        <v>#N/A</v>
      </c>
      <c r="DP133" s="16">
        <f t="shared" si="256"/>
        <v>72.745354309143295</v>
      </c>
      <c r="DQ133" s="16">
        <f t="shared" si="257"/>
        <v>32310.570623804681</v>
      </c>
      <c r="DR133" s="101"/>
      <c r="DS133" s="16">
        <f t="shared" si="417"/>
        <v>32277.443004708297</v>
      </c>
      <c r="DT133" s="16">
        <f t="shared" si="305"/>
        <v>32383.315978113824</v>
      </c>
      <c r="DV133" s="16">
        <f t="shared" si="287"/>
        <v>1888471</v>
      </c>
      <c r="DW133" s="16">
        <f t="shared" si="306"/>
        <v>1888471</v>
      </c>
      <c r="DX133" s="16">
        <f t="shared" si="307"/>
        <v>1895736.4956346655</v>
      </c>
      <c r="DY133" s="16">
        <f t="shared" si="308"/>
        <v>1895771.0282407929</v>
      </c>
      <c r="DZ133" s="16">
        <f t="shared" si="309"/>
        <v>1895352.6100794163</v>
      </c>
      <c r="EA133" s="16">
        <f t="shared" si="288"/>
        <v>-7300.028240792919</v>
      </c>
    </row>
    <row r="134" spans="1:131" x14ac:dyDescent="0.2">
      <c r="A134" s="2">
        <v>40634</v>
      </c>
      <c r="B134" s="5">
        <f>Inputs!B134</f>
        <v>36529</v>
      </c>
      <c r="C134" s="5"/>
      <c r="D134" s="19">
        <f t="shared" si="258"/>
        <v>36529</v>
      </c>
      <c r="E134" s="20">
        <f>Inputs!E134</f>
        <v>1.0167374584770448</v>
      </c>
      <c r="F134" s="19">
        <f t="shared" si="259"/>
        <v>35927.662244997075</v>
      </c>
      <c r="G134" s="24">
        <f t="shared" ref="G134:H134" si="491">G122</f>
        <v>1.08</v>
      </c>
      <c r="H134" s="24">
        <f t="shared" si="491"/>
        <v>1.0847256097134981</v>
      </c>
      <c r="I134" s="29">
        <f t="shared" si="237"/>
        <v>1.0847256097134981</v>
      </c>
      <c r="J134" s="19">
        <f t="shared" si="261"/>
        <v>33121.428980077668</v>
      </c>
      <c r="K134" s="19">
        <f t="shared" si="262"/>
        <v>33080.158494930154</v>
      </c>
      <c r="L134" s="40">
        <f>SalesTrend!$M$14</f>
        <v>3.5000000000000003E-2</v>
      </c>
      <c r="M134" s="40">
        <f>SalesTrend!$M$34</f>
        <v>0</v>
      </c>
      <c r="N134" s="16">
        <f t="shared" si="263"/>
        <v>33065.360839309484</v>
      </c>
      <c r="O134" s="16">
        <f t="shared" si="238"/>
        <v>36467.163503894932</v>
      </c>
      <c r="R134" s="16">
        <f t="shared" si="239"/>
        <v>33065.360839309484</v>
      </c>
      <c r="S134" s="16">
        <f t="shared" si="240"/>
        <v>36529</v>
      </c>
      <c r="T134" s="16">
        <f t="shared" si="264"/>
        <v>-61.836496105068363</v>
      </c>
      <c r="AA134" s="56"/>
      <c r="AB134" s="51"/>
      <c r="AC134" s="51"/>
      <c r="AD134" s="51"/>
      <c r="AE134" s="52"/>
      <c r="AF134" s="51">
        <f t="shared" si="265"/>
        <v>0</v>
      </c>
      <c r="AG134" s="51"/>
      <c r="AH134" s="56">
        <f t="shared" si="241"/>
        <v>0</v>
      </c>
      <c r="AI134" s="56">
        <f t="shared" si="266"/>
        <v>0</v>
      </c>
      <c r="AJ134" s="56">
        <f t="shared" si="267"/>
        <v>0</v>
      </c>
      <c r="AK134" s="56">
        <f t="shared" si="268"/>
        <v>0</v>
      </c>
      <c r="AL134" s="56">
        <f t="shared" si="269"/>
        <v>0</v>
      </c>
      <c r="AM134" s="56">
        <f t="shared" si="242"/>
        <v>0</v>
      </c>
      <c r="AN134" s="51"/>
      <c r="AO134" s="51">
        <f t="shared" si="270"/>
        <v>0</v>
      </c>
      <c r="BB134" s="5">
        <f>Inputs!C134</f>
        <v>1891223</v>
      </c>
      <c r="BC134" s="19">
        <f t="shared" si="290"/>
        <v>33777</v>
      </c>
      <c r="BD134" s="82">
        <f t="shared" si="406"/>
        <v>0.19231132377606286</v>
      </c>
      <c r="BE134" s="23">
        <f>Inputs!F134</f>
        <v>1.0167374584770448</v>
      </c>
      <c r="BF134" s="19">
        <f t="shared" si="291"/>
        <v>33220.965469880539</v>
      </c>
      <c r="BG134" s="19">
        <f t="shared" si="292"/>
        <v>35927.662244997075</v>
      </c>
      <c r="BH134" s="82">
        <f t="shared" si="407"/>
        <v>0.18946985754775469</v>
      </c>
      <c r="BI134" s="29">
        <f t="shared" si="338"/>
        <v>1</v>
      </c>
      <c r="BJ134" s="29">
        <f t="shared" ref="BJ134" si="492">BJ122</f>
        <v>1.0182207657395119</v>
      </c>
      <c r="BK134" s="29">
        <f t="shared" si="338"/>
        <v>1.0175869495536261</v>
      </c>
      <c r="BL134" s="29">
        <f t="shared" si="274"/>
        <v>1.0175869495536261</v>
      </c>
      <c r="BM134" s="39">
        <f t="shared" si="401"/>
        <v>0.18619525106023363</v>
      </c>
      <c r="BN134" s="39">
        <f t="shared" si="275"/>
        <v>0.18636834429178498</v>
      </c>
      <c r="BO134" s="40">
        <f>AttrRateTrend!$M$14</f>
        <v>-5.0000000000000001E-3</v>
      </c>
      <c r="BP134" s="40">
        <f>AttrRateTrend!$M$34</f>
        <v>0</v>
      </c>
      <c r="BQ134" s="39">
        <f t="shared" si="276"/>
        <v>0.18768043470354612</v>
      </c>
      <c r="BR134" s="39">
        <f t="shared" si="402"/>
        <v>0.19417770029369952</v>
      </c>
      <c r="BS134" s="39"/>
      <c r="BT134" s="39"/>
      <c r="BU134" s="39">
        <f t="shared" si="246"/>
        <v>0.18768043470354612</v>
      </c>
      <c r="BV134" s="39">
        <f t="shared" si="247"/>
        <v>0.19231132377606286</v>
      </c>
      <c r="BW134" s="39">
        <f t="shared" si="248"/>
        <v>1.8663765176366587E-3</v>
      </c>
      <c r="BX134" s="39">
        <f t="shared" si="447"/>
        <v>0.18797104567777739</v>
      </c>
      <c r="CB134" s="19">
        <f t="shared" si="277"/>
        <v>33777</v>
      </c>
      <c r="CC134" s="23">
        <f>Inputs!F134</f>
        <v>1.0167374584770448</v>
      </c>
      <c r="CD134" s="19">
        <f t="shared" si="249"/>
        <v>33220.965469880539</v>
      </c>
      <c r="CE134" s="29">
        <f t="shared" ref="CE134" si="493">CE122</f>
        <v>1.0182207657395119</v>
      </c>
      <c r="CF134" s="29">
        <f t="shared" si="448"/>
        <v>1.0181505781365485</v>
      </c>
      <c r="CG134" s="29">
        <f t="shared" si="448"/>
        <v>1.0198183309302309</v>
      </c>
      <c r="CH134" s="29">
        <f t="shared" si="279"/>
        <v>1.0181505781365485</v>
      </c>
      <c r="CI134" s="19">
        <f t="shared" si="280"/>
        <v>32628.735064593886</v>
      </c>
      <c r="CJ134" s="19">
        <f t="shared" si="251"/>
        <v>32625.927657252032</v>
      </c>
      <c r="CK134" s="40">
        <f>AttrTrend!$M$14</f>
        <v>3.0000000000000001E-3</v>
      </c>
      <c r="CL134" s="40">
        <f>AttrTrend!$M$34</f>
        <v>0</v>
      </c>
      <c r="CM134" s="19">
        <f t="shared" si="281"/>
        <v>33024.646292416437</v>
      </c>
      <c r="CN134" s="19">
        <f t="shared" si="404"/>
        <v>34186.844068907019</v>
      </c>
      <c r="CO134" s="39"/>
      <c r="CP134" s="39"/>
      <c r="CQ134" s="19">
        <f t="shared" si="253"/>
        <v>33024.646292416437</v>
      </c>
      <c r="CR134" s="19">
        <f t="shared" si="282"/>
        <v>33777</v>
      </c>
      <c r="CS134" s="19">
        <f t="shared" si="254"/>
        <v>409.84406890701939</v>
      </c>
      <c r="CT134" s="2"/>
      <c r="CU134" s="2"/>
      <c r="CV134" s="2"/>
      <c r="CW134" s="2"/>
      <c r="CX134" s="2"/>
      <c r="CY134" s="2"/>
      <c r="CZ134" s="2"/>
      <c r="DA134" s="2"/>
      <c r="DB134" s="16">
        <f t="shared" si="283"/>
        <v>32628.735064593886</v>
      </c>
      <c r="DC134" s="16">
        <f t="shared" si="410"/>
        <v>492.69391548378189</v>
      </c>
      <c r="DD134" s="16" t="e">
        <f t="shared" si="411"/>
        <v>#N/A</v>
      </c>
      <c r="DE134" s="16">
        <f t="shared" si="295"/>
        <v>33121.428980077668</v>
      </c>
      <c r="DF134" s="16">
        <f t="shared" si="296"/>
        <v>32625.927657252032</v>
      </c>
      <c r="DG134" s="16">
        <f t="shared" si="415"/>
        <v>454.23083767812204</v>
      </c>
      <c r="DH134" s="16" t="e">
        <f t="shared" si="416"/>
        <v>#N/A</v>
      </c>
      <c r="DI134" s="16">
        <f t="shared" si="299"/>
        <v>33080.158494930154</v>
      </c>
      <c r="DJ134" s="16">
        <f t="shared" si="300"/>
        <v>33024.646292416437</v>
      </c>
      <c r="DK134" s="16">
        <f t="shared" si="301"/>
        <v>40.714546893046645</v>
      </c>
      <c r="DL134" s="16" t="e">
        <f t="shared" si="302"/>
        <v>#N/A</v>
      </c>
      <c r="DM134" s="16">
        <f t="shared" si="303"/>
        <v>33065.360839309484</v>
      </c>
      <c r="DN134" s="16">
        <f t="shared" si="255"/>
        <v>32661.350538784725</v>
      </c>
      <c r="DO134" s="16">
        <f t="shared" si="286"/>
        <v>418.80795614542876</v>
      </c>
      <c r="DP134" s="16" t="e">
        <f t="shared" si="256"/>
        <v>#N/A</v>
      </c>
      <c r="DQ134" s="16">
        <f t="shared" si="257"/>
        <v>33080.158494930154</v>
      </c>
      <c r="DR134" s="101"/>
      <c r="DS134" s="16">
        <f t="shared" si="417"/>
        <v>32702.790826737179</v>
      </c>
      <c r="DT134" s="16">
        <f t="shared" si="305"/>
        <v>32661.350538784725</v>
      </c>
      <c r="DV134" s="16">
        <f t="shared" si="287"/>
        <v>1891223</v>
      </c>
      <c r="DW134" s="16">
        <f t="shared" si="306"/>
        <v>1891223</v>
      </c>
      <c r="DX134" s="16">
        <f t="shared" si="307"/>
        <v>1896229.1895501493</v>
      </c>
      <c r="DY134" s="16">
        <f t="shared" si="308"/>
        <v>1896225.2590784712</v>
      </c>
      <c r="DZ134" s="16">
        <f t="shared" si="309"/>
        <v>1895393.3246263093</v>
      </c>
      <c r="EA134" s="16">
        <f t="shared" si="288"/>
        <v>-5002.2590784712229</v>
      </c>
    </row>
    <row r="135" spans="1:131" x14ac:dyDescent="0.2">
      <c r="A135" s="2">
        <v>40664</v>
      </c>
      <c r="B135" s="5">
        <f>Inputs!B135</f>
        <v>37617</v>
      </c>
      <c r="C135" s="5"/>
      <c r="D135" s="19">
        <f t="shared" si="258"/>
        <v>37617</v>
      </c>
      <c r="E135" s="20">
        <f>Inputs!E135</f>
        <v>1.01196429558046</v>
      </c>
      <c r="F135" s="19">
        <f t="shared" si="259"/>
        <v>37172.260092855344</v>
      </c>
      <c r="G135" s="24">
        <f t="shared" ref="G135:H135" si="494">G123</f>
        <v>1.1200000000000001</v>
      </c>
      <c r="H135" s="24">
        <f t="shared" si="494"/>
        <v>1.1220326870554826</v>
      </c>
      <c r="I135" s="29">
        <f t="shared" si="237"/>
        <v>1.1220326870554826</v>
      </c>
      <c r="J135" s="19">
        <f t="shared" si="261"/>
        <v>33129.391435471822</v>
      </c>
      <c r="K135" s="19">
        <f t="shared" si="262"/>
        <v>33220.0439055963</v>
      </c>
      <c r="L135" s="40">
        <f>SalesTrend!$M$15</f>
        <v>3.5000000000000003E-2</v>
      </c>
      <c r="M135" s="40">
        <f>SalesTrend!$M$35</f>
        <v>0</v>
      </c>
      <c r="N135" s="16">
        <f t="shared" si="263"/>
        <v>33161.801475090804</v>
      </c>
      <c r="O135" s="16">
        <f t="shared" si="238"/>
        <v>37653.800206931723</v>
      </c>
      <c r="R135" s="16">
        <f t="shared" si="239"/>
        <v>33161.801475090804</v>
      </c>
      <c r="S135" s="16">
        <f t="shared" si="240"/>
        <v>37617</v>
      </c>
      <c r="T135" s="16">
        <f t="shared" si="264"/>
        <v>36.800206931722641</v>
      </c>
      <c r="AA135" s="56"/>
      <c r="AB135" s="51"/>
      <c r="AC135" s="51"/>
      <c r="AD135" s="51"/>
      <c r="AE135" s="52"/>
      <c r="AF135" s="51">
        <f t="shared" si="265"/>
        <v>0</v>
      </c>
      <c r="AG135" s="51"/>
      <c r="AH135" s="56">
        <f t="shared" si="241"/>
        <v>0</v>
      </c>
      <c r="AI135" s="56">
        <f t="shared" si="266"/>
        <v>0</v>
      </c>
      <c r="AJ135" s="56">
        <f t="shared" si="267"/>
        <v>0</v>
      </c>
      <c r="AK135" s="56">
        <f t="shared" si="268"/>
        <v>0</v>
      </c>
      <c r="AL135" s="56">
        <f t="shared" si="269"/>
        <v>0</v>
      </c>
      <c r="AM135" s="56">
        <f t="shared" si="242"/>
        <v>0</v>
      </c>
      <c r="AN135" s="51"/>
      <c r="AO135" s="51">
        <f t="shared" si="270"/>
        <v>0</v>
      </c>
      <c r="BB135" s="5">
        <f>Inputs!C135</f>
        <v>1894991</v>
      </c>
      <c r="BC135" s="19">
        <f t="shared" si="290"/>
        <v>33849</v>
      </c>
      <c r="BD135" s="82">
        <f t="shared" si="406"/>
        <v>0.19187642453086434</v>
      </c>
      <c r="BE135" s="23">
        <f>Inputs!F135</f>
        <v>1.01196429558046</v>
      </c>
      <c r="BF135" s="19">
        <f t="shared" si="291"/>
        <v>33448.808567484397</v>
      </c>
      <c r="BG135" s="19">
        <f t="shared" si="292"/>
        <v>37172.260092855344</v>
      </c>
      <c r="BH135" s="82">
        <f t="shared" si="407"/>
        <v>0.18984720695583074</v>
      </c>
      <c r="BI135" s="29">
        <f t="shared" si="338"/>
        <v>1</v>
      </c>
      <c r="BJ135" s="29">
        <f t="shared" ref="BJ135" si="495">BJ123</f>
        <v>1.0153534458706819</v>
      </c>
      <c r="BK135" s="29">
        <f t="shared" si="338"/>
        <v>1.0147621435904024</v>
      </c>
      <c r="BL135" s="29">
        <f t="shared" si="274"/>
        <v>1.0147621435904024</v>
      </c>
      <c r="BM135" s="39">
        <f t="shared" si="401"/>
        <v>0.1870854250476065</v>
      </c>
      <c r="BN135" s="39">
        <f t="shared" si="275"/>
        <v>0.18769799610920682</v>
      </c>
      <c r="BO135" s="40">
        <f>AttrRateTrend!$M$15</f>
        <v>-5.0000000000000001E-3</v>
      </c>
      <c r="BP135" s="40">
        <f>AttrRateTrend!$M$35</f>
        <v>0</v>
      </c>
      <c r="BQ135" s="39">
        <f t="shared" si="276"/>
        <v>0.18760223452241964</v>
      </c>
      <c r="BR135" s="39">
        <f t="shared" si="402"/>
        <v>0.19264930828497109</v>
      </c>
      <c r="BS135" s="39"/>
      <c r="BT135" s="39"/>
      <c r="BU135" s="39">
        <f t="shared" si="246"/>
        <v>0.18760223452241964</v>
      </c>
      <c r="BV135" s="39">
        <f t="shared" si="247"/>
        <v>0.19187642453086434</v>
      </c>
      <c r="BW135" s="39">
        <f t="shared" si="248"/>
        <v>7.7288375410675125E-4</v>
      </c>
      <c r="BX135" s="39">
        <f t="shared" si="447"/>
        <v>0.1878905246449121</v>
      </c>
      <c r="CB135" s="19">
        <f t="shared" si="277"/>
        <v>33849</v>
      </c>
      <c r="CC135" s="23">
        <f>Inputs!F135</f>
        <v>1.01196429558046</v>
      </c>
      <c r="CD135" s="19">
        <f t="shared" si="249"/>
        <v>33448.808567484397</v>
      </c>
      <c r="CE135" s="29">
        <f t="shared" ref="CE135:CG150" si="496">CE123</f>
        <v>1.0153534458706819</v>
      </c>
      <c r="CF135" s="29">
        <f t="shared" si="496"/>
        <v>1.0211846089916554</v>
      </c>
      <c r="CG135" s="29">
        <f t="shared" si="496"/>
        <v>1.0198824623701856</v>
      </c>
      <c r="CH135" s="29">
        <f t="shared" si="279"/>
        <v>1.0211846089916554</v>
      </c>
      <c r="CI135" s="19">
        <f t="shared" si="280"/>
        <v>32754.908635484266</v>
      </c>
      <c r="CJ135" s="19">
        <f t="shared" si="251"/>
        <v>32909.659470848732</v>
      </c>
      <c r="CK135" s="40">
        <f>AttrTrend!$M$15</f>
        <v>3.0000000000000001E-3</v>
      </c>
      <c r="CL135" s="40">
        <f>AttrTrend!$M$35</f>
        <v>0</v>
      </c>
      <c r="CM135" s="19">
        <f t="shared" si="281"/>
        <v>33032.902453989547</v>
      </c>
      <c r="CN135" s="19">
        <f t="shared" si="404"/>
        <v>34136.279469080597</v>
      </c>
      <c r="CO135" s="39"/>
      <c r="CP135" s="39"/>
      <c r="CQ135" s="19">
        <f t="shared" si="253"/>
        <v>33032.902453989547</v>
      </c>
      <c r="CR135" s="19">
        <f t="shared" si="282"/>
        <v>33849</v>
      </c>
      <c r="CS135" s="19">
        <f t="shared" si="254"/>
        <v>287.27946908059675</v>
      </c>
      <c r="CT135" s="2"/>
      <c r="CU135" s="2"/>
      <c r="CV135" s="2"/>
      <c r="CW135" s="2"/>
      <c r="CX135" s="2"/>
      <c r="CY135" s="2"/>
      <c r="CZ135" s="2"/>
      <c r="DA135" s="2"/>
      <c r="DB135" s="16">
        <f t="shared" si="283"/>
        <v>32754.908635484266</v>
      </c>
      <c r="DC135" s="16">
        <f t="shared" si="410"/>
        <v>374.48279998755606</v>
      </c>
      <c r="DD135" s="16" t="e">
        <f t="shared" si="411"/>
        <v>#N/A</v>
      </c>
      <c r="DE135" s="16">
        <f t="shared" si="295"/>
        <v>33129.391435471822</v>
      </c>
      <c r="DF135" s="16">
        <f t="shared" si="296"/>
        <v>32909.659470848732</v>
      </c>
      <c r="DG135" s="16">
        <f t="shared" si="415"/>
        <v>310.38443474756787</v>
      </c>
      <c r="DH135" s="16" t="e">
        <f t="shared" si="416"/>
        <v>#N/A</v>
      </c>
      <c r="DI135" s="16">
        <f t="shared" si="299"/>
        <v>33220.0439055963</v>
      </c>
      <c r="DJ135" s="16">
        <f t="shared" si="300"/>
        <v>33032.902453989547</v>
      </c>
      <c r="DK135" s="16">
        <f t="shared" si="301"/>
        <v>128.89902110125695</v>
      </c>
      <c r="DL135" s="16" t="e">
        <f t="shared" si="302"/>
        <v>#N/A</v>
      </c>
      <c r="DM135" s="16">
        <f t="shared" si="303"/>
        <v>33161.801475090804</v>
      </c>
      <c r="DN135" s="16">
        <f t="shared" si="255"/>
        <v>33120.986874498594</v>
      </c>
      <c r="DO135" s="16">
        <f t="shared" si="286"/>
        <v>99.057031097705476</v>
      </c>
      <c r="DP135" s="16" t="e">
        <f t="shared" si="256"/>
        <v>#N/A</v>
      </c>
      <c r="DQ135" s="16">
        <f t="shared" si="257"/>
        <v>33220.0439055963</v>
      </c>
      <c r="DR135" s="101"/>
      <c r="DS135" s="16">
        <f t="shared" si="417"/>
        <v>33003.817784908701</v>
      </c>
      <c r="DT135" s="16">
        <f t="shared" si="305"/>
        <v>33120.986874498594</v>
      </c>
      <c r="DV135" s="16">
        <f t="shared" si="287"/>
        <v>1894991</v>
      </c>
      <c r="DW135" s="16">
        <f t="shared" si="306"/>
        <v>1894991</v>
      </c>
      <c r="DX135" s="16">
        <f t="shared" si="307"/>
        <v>1896603.6723501368</v>
      </c>
      <c r="DY135" s="16">
        <f t="shared" si="308"/>
        <v>1896535.6435132187</v>
      </c>
      <c r="DZ135" s="16">
        <f t="shared" si="309"/>
        <v>1895522.2236474107</v>
      </c>
      <c r="EA135" s="16">
        <f t="shared" si="288"/>
        <v>-1544.6435132187326</v>
      </c>
    </row>
    <row r="136" spans="1:131" x14ac:dyDescent="0.2">
      <c r="A136" s="2">
        <v>40695</v>
      </c>
      <c r="B136" s="5">
        <f>Inputs!B136</f>
        <v>38794</v>
      </c>
      <c r="C136" s="5"/>
      <c r="D136" s="19">
        <f t="shared" si="258"/>
        <v>38794</v>
      </c>
      <c r="E136" s="20">
        <f>Inputs!E136</f>
        <v>1.0003074715411879</v>
      </c>
      <c r="F136" s="19">
        <f t="shared" si="259"/>
        <v>38782.075615440051</v>
      </c>
      <c r="G136" s="24">
        <f t="shared" ref="G136:H136" si="497">G124</f>
        <v>1.1599999999999999</v>
      </c>
      <c r="H136" s="24">
        <f t="shared" si="497"/>
        <v>1.1608163743860633</v>
      </c>
      <c r="I136" s="29">
        <f t="shared" si="237"/>
        <v>1.1608163743860633</v>
      </c>
      <c r="J136" s="19">
        <f t="shared" si="261"/>
        <v>33409.311301239402</v>
      </c>
      <c r="K136" s="19">
        <f t="shared" si="262"/>
        <v>33423.963811527625</v>
      </c>
      <c r="L136" s="40">
        <f>SalesTrend!$M$16</f>
        <v>3.5000000000000003E-2</v>
      </c>
      <c r="M136" s="40">
        <f>SalesTrend!$M$36</f>
        <v>0</v>
      </c>
      <c r="N136" s="16">
        <f t="shared" si="263"/>
        <v>33258.52339605982</v>
      </c>
      <c r="O136" s="16">
        <f t="shared" si="238"/>
        <v>38618.909111690678</v>
      </c>
      <c r="R136" s="16">
        <f t="shared" si="239"/>
        <v>33258.52339605982</v>
      </c>
      <c r="S136" s="16">
        <f t="shared" si="240"/>
        <v>38794</v>
      </c>
      <c r="T136" s="16">
        <f t="shared" si="264"/>
        <v>-175.0908883093216</v>
      </c>
      <c r="AA136" s="56"/>
      <c r="AB136" s="51"/>
      <c r="AC136" s="51">
        <v>1</v>
      </c>
      <c r="AD136" s="51"/>
      <c r="AE136" s="52"/>
      <c r="AF136" s="51">
        <f t="shared" si="265"/>
        <v>0</v>
      </c>
      <c r="AG136" s="51"/>
      <c r="AH136" s="56">
        <f t="shared" si="241"/>
        <v>0</v>
      </c>
      <c r="AI136" s="56">
        <f t="shared" si="266"/>
        <v>0</v>
      </c>
      <c r="AJ136" s="56">
        <f t="shared" si="267"/>
        <v>0</v>
      </c>
      <c r="AK136" s="56">
        <f t="shared" si="268"/>
        <v>0</v>
      </c>
      <c r="AL136" s="56">
        <f t="shared" si="269"/>
        <v>0</v>
      </c>
      <c r="AM136" s="56">
        <f t="shared" si="242"/>
        <v>0</v>
      </c>
      <c r="AN136" s="51"/>
      <c r="AO136" s="51">
        <f t="shared" si="270"/>
        <v>0</v>
      </c>
      <c r="BB136" s="5">
        <f>Inputs!C136</f>
        <v>1902197</v>
      </c>
      <c r="BC136" s="19">
        <f t="shared" si="290"/>
        <v>31588</v>
      </c>
      <c r="BD136" s="82">
        <f t="shared" si="406"/>
        <v>0.17814833004739739</v>
      </c>
      <c r="BE136" s="23">
        <f>Inputs!F136</f>
        <v>1.0003074715411879</v>
      </c>
      <c r="BF136" s="19">
        <f t="shared" si="291"/>
        <v>31578.290574329032</v>
      </c>
      <c r="BG136" s="19">
        <f t="shared" si="292"/>
        <v>38782.075615440051</v>
      </c>
      <c r="BH136" s="82">
        <f t="shared" si="407"/>
        <v>0.17809955998590429</v>
      </c>
      <c r="BI136" s="29">
        <f t="shared" si="338"/>
        <v>1</v>
      </c>
      <c r="BJ136" s="29">
        <f t="shared" ref="BJ136" si="498">BJ124</f>
        <v>0.93698194478176766</v>
      </c>
      <c r="BK136" s="29">
        <f t="shared" si="338"/>
        <v>0.93828803629793345</v>
      </c>
      <c r="BL136" s="29">
        <f t="shared" si="274"/>
        <v>0.93828803629793345</v>
      </c>
      <c r="BM136" s="39">
        <f t="shared" si="401"/>
        <v>0.1898133122197804</v>
      </c>
      <c r="BN136" s="39">
        <f t="shared" si="275"/>
        <v>0.18602520152530636</v>
      </c>
      <c r="BO136" s="40">
        <f>AttrRateTrend!$M$16</f>
        <v>-5.0000000000000001E-3</v>
      </c>
      <c r="BP136" s="40">
        <f>AttrRateTrend!$M$36</f>
        <v>0</v>
      </c>
      <c r="BQ136" s="39">
        <f t="shared" si="276"/>
        <v>0.18752406692470197</v>
      </c>
      <c r="BR136" s="39">
        <f t="shared" si="402"/>
        <v>0.17600568861947555</v>
      </c>
      <c r="BS136" s="39"/>
      <c r="BT136" s="39"/>
      <c r="BU136" s="39">
        <f t="shared" si="246"/>
        <v>0.18752406692470197</v>
      </c>
      <c r="BV136" s="39">
        <f t="shared" si="247"/>
        <v>0.17814833004739739</v>
      </c>
      <c r="BW136" s="39">
        <f t="shared" si="248"/>
        <v>-2.1426414279218375E-3</v>
      </c>
      <c r="BX136" s="39">
        <f t="shared" si="447"/>
        <v>0.18764163827654654</v>
      </c>
      <c r="CB136" s="19">
        <f t="shared" si="277"/>
        <v>31588</v>
      </c>
      <c r="CC136" s="23">
        <f>Inputs!F136</f>
        <v>1.0003074715411879</v>
      </c>
      <c r="CD136" s="19">
        <f t="shared" si="249"/>
        <v>31578.290574329032</v>
      </c>
      <c r="CE136" s="29">
        <f t="shared" ref="CE136" si="499">CE124</f>
        <v>0.93698194478176766</v>
      </c>
      <c r="CF136" s="29">
        <f t="shared" si="496"/>
        <v>0.94700775525644054</v>
      </c>
      <c r="CG136" s="29">
        <f t="shared" si="496"/>
        <v>0.94800834264764722</v>
      </c>
      <c r="CH136" s="29">
        <f t="shared" si="279"/>
        <v>0.94700775525644054</v>
      </c>
      <c r="CI136" s="19">
        <f t="shared" si="280"/>
        <v>33345.334712468051</v>
      </c>
      <c r="CJ136" s="19">
        <f t="shared" si="251"/>
        <v>32611.46441669566</v>
      </c>
      <c r="CK136" s="40">
        <f>AttrTrend!$M$16</f>
        <v>3.0000000000000001E-3</v>
      </c>
      <c r="CL136" s="40">
        <f>AttrTrend!$M$36</f>
        <v>0</v>
      </c>
      <c r="CM136" s="19">
        <f t="shared" si="281"/>
        <v>33041.160679603046</v>
      </c>
      <c r="CN136" s="19">
        <f t="shared" si="404"/>
        <v>31299.856263162743</v>
      </c>
      <c r="CO136" s="39"/>
      <c r="CP136" s="39"/>
      <c r="CQ136" s="19">
        <f t="shared" si="253"/>
        <v>33041.160679603046</v>
      </c>
      <c r="CR136" s="19">
        <f t="shared" si="282"/>
        <v>31588</v>
      </c>
      <c r="CS136" s="19">
        <f t="shared" si="254"/>
        <v>-288.14373683725717</v>
      </c>
      <c r="CT136" s="2"/>
      <c r="CU136" s="2"/>
      <c r="CV136" s="2"/>
      <c r="CW136" s="2"/>
      <c r="CX136" s="2"/>
      <c r="CY136" s="2"/>
      <c r="CZ136" s="2"/>
      <c r="DA136" s="2"/>
      <c r="DB136" s="16">
        <f t="shared" si="283"/>
        <v>33345.334712468051</v>
      </c>
      <c r="DC136" s="16">
        <f t="shared" si="410"/>
        <v>63.976588771351089</v>
      </c>
      <c r="DD136" s="16" t="e">
        <f t="shared" si="411"/>
        <v>#N/A</v>
      </c>
      <c r="DE136" s="16">
        <f t="shared" si="295"/>
        <v>33409.311301239402</v>
      </c>
      <c r="DF136" s="16">
        <f t="shared" si="296"/>
        <v>32611.46441669566</v>
      </c>
      <c r="DG136" s="16">
        <f t="shared" si="415"/>
        <v>812.49939483196431</v>
      </c>
      <c r="DH136" s="16" t="e">
        <f t="shared" si="416"/>
        <v>#N/A</v>
      </c>
      <c r="DI136" s="16">
        <f t="shared" si="299"/>
        <v>33423.963811527625</v>
      </c>
      <c r="DJ136" s="16">
        <f t="shared" si="300"/>
        <v>33041.160679603046</v>
      </c>
      <c r="DK136" s="16">
        <f t="shared" si="301"/>
        <v>217.36271645677334</v>
      </c>
      <c r="DL136" s="16" t="e">
        <f t="shared" si="302"/>
        <v>#N/A</v>
      </c>
      <c r="DM136" s="16">
        <f t="shared" si="303"/>
        <v>33258.52339605982</v>
      </c>
      <c r="DN136" s="16">
        <f t="shared" si="255"/>
        <v>32980.930815440843</v>
      </c>
      <c r="DO136" s="16">
        <f t="shared" si="286"/>
        <v>443.03299608678208</v>
      </c>
      <c r="DP136" s="16" t="e">
        <f t="shared" si="256"/>
        <v>#N/A</v>
      </c>
      <c r="DQ136" s="16">
        <f t="shared" si="257"/>
        <v>33423.963811527625</v>
      </c>
      <c r="DR136" s="101"/>
      <c r="DS136" s="16">
        <f t="shared" si="417"/>
        <v>33656.352011849907</v>
      </c>
      <c r="DT136" s="16">
        <f t="shared" si="305"/>
        <v>32980.930815440843</v>
      </c>
      <c r="DV136" s="16">
        <f t="shared" si="287"/>
        <v>1902197</v>
      </c>
      <c r="DW136" s="16">
        <f t="shared" si="306"/>
        <v>1902197</v>
      </c>
      <c r="DX136" s="16">
        <f t="shared" si="307"/>
        <v>1896667.648938908</v>
      </c>
      <c r="DY136" s="16">
        <f t="shared" si="308"/>
        <v>1897348.1429080507</v>
      </c>
      <c r="DZ136" s="16">
        <f t="shared" si="309"/>
        <v>1895739.5863638676</v>
      </c>
      <c r="EA136" s="16">
        <f t="shared" si="288"/>
        <v>4848.8570919493213</v>
      </c>
    </row>
    <row r="137" spans="1:131" x14ac:dyDescent="0.2">
      <c r="A137" s="2">
        <v>40725</v>
      </c>
      <c r="B137" s="5">
        <f>Inputs!B137</f>
        <v>39333</v>
      </c>
      <c r="C137" s="5"/>
      <c r="D137" s="19">
        <f t="shared" si="258"/>
        <v>39333</v>
      </c>
      <c r="E137" s="20">
        <f>Inputs!E137</f>
        <v>1.0076705590039989</v>
      </c>
      <c r="F137" s="19">
        <f t="shared" si="259"/>
        <v>39033.590540620236</v>
      </c>
      <c r="G137" s="24">
        <f t="shared" ref="G137:H137" si="500">G125</f>
        <v>1.1599999999999999</v>
      </c>
      <c r="H137" s="24">
        <f t="shared" si="500"/>
        <v>1.1571272105409649</v>
      </c>
      <c r="I137" s="29">
        <f t="shared" si="237"/>
        <v>1.1571272105409649</v>
      </c>
      <c r="J137" s="19">
        <f t="shared" si="261"/>
        <v>33733.188697871657</v>
      </c>
      <c r="K137" s="19">
        <f t="shared" si="262"/>
        <v>33600.308698103327</v>
      </c>
      <c r="L137" s="40">
        <f>SalesTrend!$M$17</f>
        <v>3.5000000000000003E-2</v>
      </c>
      <c r="M137" s="40">
        <f>SalesTrend!$M$37</f>
        <v>0.01</v>
      </c>
      <c r="N137" s="16">
        <f t="shared" si="263"/>
        <v>33689.082696857979</v>
      </c>
      <c r="O137" s="16">
        <f t="shared" si="238"/>
        <v>39281.572269481876</v>
      </c>
      <c r="R137" s="16">
        <f t="shared" si="239"/>
        <v>33689.082696857979</v>
      </c>
      <c r="S137" s="16">
        <f t="shared" si="240"/>
        <v>39333</v>
      </c>
      <c r="T137" s="16">
        <f t="shared" si="264"/>
        <v>-51.427730518124008</v>
      </c>
      <c r="AA137" s="56">
        <v>-0.04</v>
      </c>
      <c r="AB137" s="51"/>
      <c r="AC137" s="35">
        <v>1</v>
      </c>
      <c r="AD137" s="51"/>
      <c r="AE137" s="52" t="s">
        <v>79</v>
      </c>
      <c r="AF137" s="51">
        <f t="shared" si="265"/>
        <v>0</v>
      </c>
      <c r="AG137" s="51"/>
      <c r="AH137" s="56">
        <f t="shared" si="241"/>
        <v>0</v>
      </c>
      <c r="AI137" s="56">
        <f t="shared" si="266"/>
        <v>0</v>
      </c>
      <c r="AJ137" s="56">
        <f t="shared" si="267"/>
        <v>0</v>
      </c>
      <c r="AK137" s="56">
        <f t="shared" si="268"/>
        <v>-0.04</v>
      </c>
      <c r="AL137" s="56">
        <f t="shared" si="269"/>
        <v>0</v>
      </c>
      <c r="AM137" s="56">
        <f t="shared" si="242"/>
        <v>0</v>
      </c>
      <c r="AN137" s="51"/>
      <c r="AO137" s="51">
        <f t="shared" si="270"/>
        <v>0</v>
      </c>
      <c r="BB137" s="5">
        <f>Inputs!C137</f>
        <v>1911817</v>
      </c>
      <c r="BC137" s="19">
        <f t="shared" si="290"/>
        <v>29713</v>
      </c>
      <c r="BD137" s="82">
        <f t="shared" si="406"/>
        <v>0.16675560461043076</v>
      </c>
      <c r="BE137" s="23">
        <f>Inputs!F137</f>
        <v>1.0076705590039989</v>
      </c>
      <c r="BF137" s="19">
        <f t="shared" si="291"/>
        <v>29486.819610338625</v>
      </c>
      <c r="BG137" s="19">
        <f t="shared" si="292"/>
        <v>39033.590540620236</v>
      </c>
      <c r="BH137" s="82">
        <f t="shared" si="407"/>
        <v>0.16562538691250972</v>
      </c>
      <c r="BI137" s="29">
        <f t="shared" si="338"/>
        <v>1</v>
      </c>
      <c r="BJ137" s="29">
        <f t="shared" ref="BJ137" si="501">BJ125</f>
        <v>0.9145269668889856</v>
      </c>
      <c r="BK137" s="29">
        <f t="shared" si="338"/>
        <v>0.91416409485908934</v>
      </c>
      <c r="BL137" s="29">
        <f t="shared" si="274"/>
        <v>0.91416409485908934</v>
      </c>
      <c r="BM137" s="39">
        <f t="shared" si="401"/>
        <v>0.18117686730853225</v>
      </c>
      <c r="BN137" s="39">
        <f t="shared" si="275"/>
        <v>0.18499371829864342</v>
      </c>
      <c r="BO137" s="40">
        <f>AttrRateTrend!$M$17</f>
        <v>-5.0000000000000001E-3</v>
      </c>
      <c r="BP137" s="40">
        <f>AttrRateTrend!$M$37</f>
        <v>-2.5000000000000001E-2</v>
      </c>
      <c r="BQ137" s="39">
        <f t="shared" si="276"/>
        <v>0.18275978359939626</v>
      </c>
      <c r="BR137" s="39">
        <f t="shared" si="402"/>
        <v>0.16835397109953934</v>
      </c>
      <c r="BS137" s="39"/>
      <c r="BT137" s="39"/>
      <c r="BU137" s="39">
        <f t="shared" si="246"/>
        <v>0.18275978359939626</v>
      </c>
      <c r="BV137" s="39">
        <f t="shared" si="247"/>
        <v>0.16675560461043076</v>
      </c>
      <c r="BW137" s="39">
        <f t="shared" si="248"/>
        <v>1.5983664891085769E-3</v>
      </c>
      <c r="BX137" s="39">
        <f t="shared" si="447"/>
        <v>0.1863368952720556</v>
      </c>
      <c r="CB137" s="19">
        <f t="shared" si="277"/>
        <v>29713</v>
      </c>
      <c r="CC137" s="23">
        <f>Inputs!F137</f>
        <v>1.0076705590039989</v>
      </c>
      <c r="CD137" s="19">
        <f t="shared" si="249"/>
        <v>29486.819610338625</v>
      </c>
      <c r="CE137" s="29">
        <f t="shared" ref="CE137" si="502">CE125</f>
        <v>0.9145269668889856</v>
      </c>
      <c r="CF137" s="29">
        <f t="shared" si="496"/>
        <v>0.92918259040413531</v>
      </c>
      <c r="CG137" s="29">
        <f t="shared" si="496"/>
        <v>0.92674365295329264</v>
      </c>
      <c r="CH137" s="29">
        <f t="shared" si="279"/>
        <v>0.92918259040413531</v>
      </c>
      <c r="CI137" s="19">
        <f t="shared" si="280"/>
        <v>31734.149902134664</v>
      </c>
      <c r="CJ137" s="19">
        <f t="shared" si="251"/>
        <v>32432.46146996555</v>
      </c>
      <c r="CK137" s="40">
        <f>AttrTrend!$M$17</f>
        <v>3.0000000000000001E-3</v>
      </c>
      <c r="CL137" s="40">
        <f>AttrTrend!$M$37</f>
        <v>-0.03</v>
      </c>
      <c r="CM137" s="19">
        <f t="shared" si="281"/>
        <v>32057.938340679764</v>
      </c>
      <c r="CN137" s="19">
        <f t="shared" si="404"/>
        <v>30016.166333560537</v>
      </c>
      <c r="CO137" s="39"/>
      <c r="CP137" s="39"/>
      <c r="CQ137" s="19">
        <f t="shared" si="253"/>
        <v>32057.938340679764</v>
      </c>
      <c r="CR137" s="19">
        <f t="shared" si="282"/>
        <v>29713</v>
      </c>
      <c r="CS137" s="19">
        <f t="shared" si="254"/>
        <v>303.16633356053717</v>
      </c>
      <c r="CT137" s="2"/>
      <c r="CU137" s="2"/>
      <c r="CV137" s="2"/>
      <c r="CW137" s="2"/>
      <c r="CX137" s="2"/>
      <c r="CY137" s="2"/>
      <c r="CZ137" s="2"/>
      <c r="DA137" s="2"/>
      <c r="DB137" s="16">
        <f t="shared" si="283"/>
        <v>31734.149902134664</v>
      </c>
      <c r="DC137" s="16">
        <f t="shared" si="410"/>
        <v>1999.0387957369931</v>
      </c>
      <c r="DD137" s="16" t="e">
        <f t="shared" si="411"/>
        <v>#N/A</v>
      </c>
      <c r="DE137" s="16">
        <f t="shared" si="295"/>
        <v>33733.188697871657</v>
      </c>
      <c r="DF137" s="16">
        <f t="shared" si="296"/>
        <v>32432.46146996555</v>
      </c>
      <c r="DG137" s="16">
        <f t="shared" si="415"/>
        <v>1167.8472281377763</v>
      </c>
      <c r="DH137" s="16" t="e">
        <f t="shared" si="416"/>
        <v>#N/A</v>
      </c>
      <c r="DI137" s="16">
        <f t="shared" si="299"/>
        <v>33600.308698103327</v>
      </c>
      <c r="DJ137" s="16">
        <f t="shared" si="300"/>
        <v>32057.938340679764</v>
      </c>
      <c r="DK137" s="16">
        <f t="shared" si="301"/>
        <v>1631.1443561782144</v>
      </c>
      <c r="DL137" s="16" t="e">
        <f t="shared" si="302"/>
        <v>#N/A</v>
      </c>
      <c r="DM137" s="16">
        <f t="shared" si="303"/>
        <v>33689.082696857979</v>
      </c>
      <c r="DN137" s="16">
        <f t="shared" si="255"/>
        <v>32970.149588778411</v>
      </c>
      <c r="DO137" s="16">
        <f t="shared" si="286"/>
        <v>630.15910932491533</v>
      </c>
      <c r="DP137" s="16" t="e">
        <f t="shared" si="256"/>
        <v>#N/A</v>
      </c>
      <c r="DQ137" s="16">
        <f t="shared" si="257"/>
        <v>33600.308698103327</v>
      </c>
      <c r="DR137" s="101"/>
      <c r="DS137" s="16">
        <f t="shared" si="417"/>
        <v>32282.622649563928</v>
      </c>
      <c r="DT137" s="16">
        <f t="shared" si="305"/>
        <v>32970.149588778411</v>
      </c>
      <c r="DV137" s="16">
        <f t="shared" si="287"/>
        <v>1911817</v>
      </c>
      <c r="DW137" s="16">
        <f t="shared" si="306"/>
        <v>1911817</v>
      </c>
      <c r="DX137" s="16">
        <f t="shared" si="307"/>
        <v>1898666.6877346451</v>
      </c>
      <c r="DY137" s="16">
        <f t="shared" si="308"/>
        <v>1898515.9901361885</v>
      </c>
      <c r="DZ137" s="16">
        <f t="shared" si="309"/>
        <v>1897370.730720046</v>
      </c>
      <c r="EA137" s="16">
        <f t="shared" si="288"/>
        <v>13301.009863811545</v>
      </c>
    </row>
    <row r="138" spans="1:131" x14ac:dyDescent="0.2">
      <c r="A138" s="2">
        <v>40756</v>
      </c>
      <c r="B138" s="5">
        <f>Inputs!B138</f>
        <v>39767</v>
      </c>
      <c r="C138" s="5"/>
      <c r="D138" s="19">
        <f t="shared" si="258"/>
        <v>39767</v>
      </c>
      <c r="E138" s="20">
        <f>Inputs!E138</f>
        <v>1.0393752786666837</v>
      </c>
      <c r="F138" s="19">
        <f t="shared" si="259"/>
        <v>38260.482826773914</v>
      </c>
      <c r="G138" s="24">
        <f t="shared" ref="G138:H138" si="503">G126</f>
        <v>1.1399999999999999</v>
      </c>
      <c r="H138" s="24">
        <f t="shared" si="503"/>
        <v>1.1367282212946797</v>
      </c>
      <c r="I138" s="29">
        <f t="shared" si="237"/>
        <v>1.1367282212946797</v>
      </c>
      <c r="J138" s="19">
        <f t="shared" si="261"/>
        <v>33658.426095198934</v>
      </c>
      <c r="K138" s="19">
        <f t="shared" si="262"/>
        <v>33716.826209296945</v>
      </c>
      <c r="L138" s="40">
        <f>SalesTrend!$M$18</f>
        <v>3.5000000000000003E-2</v>
      </c>
      <c r="M138" s="40">
        <f>SalesTrend!$M$38</f>
        <v>0</v>
      </c>
      <c r="N138" s="16">
        <f t="shared" si="263"/>
        <v>33787.342521390485</v>
      </c>
      <c r="O138" s="16">
        <f t="shared" si="238"/>
        <v>39919.313108933238</v>
      </c>
      <c r="R138" s="16">
        <f t="shared" si="239"/>
        <v>33787.342521390485</v>
      </c>
      <c r="S138" s="16">
        <f t="shared" si="240"/>
        <v>39767</v>
      </c>
      <c r="T138" s="16">
        <f t="shared" si="264"/>
        <v>152.31310893323825</v>
      </c>
      <c r="AA138" s="56"/>
      <c r="AB138" s="51"/>
      <c r="AC138" s="51">
        <v>1</v>
      </c>
      <c r="AD138" s="51"/>
      <c r="AE138" s="52"/>
      <c r="AF138" s="51">
        <f t="shared" si="265"/>
        <v>0</v>
      </c>
      <c r="AG138" s="51"/>
      <c r="AH138" s="56">
        <f t="shared" si="241"/>
        <v>0</v>
      </c>
      <c r="AI138" s="56">
        <f t="shared" si="266"/>
        <v>0</v>
      </c>
      <c r="AJ138" s="56">
        <f t="shared" si="267"/>
        <v>0</v>
      </c>
      <c r="AK138" s="56">
        <f t="shared" si="268"/>
        <v>0</v>
      </c>
      <c r="AL138" s="56">
        <f t="shared" si="269"/>
        <v>0</v>
      </c>
      <c r="AM138" s="56">
        <f t="shared" si="242"/>
        <v>0</v>
      </c>
      <c r="AN138" s="51"/>
      <c r="AO138" s="51">
        <f t="shared" si="270"/>
        <v>0</v>
      </c>
      <c r="BB138" s="5">
        <f>Inputs!C138</f>
        <v>1919895</v>
      </c>
      <c r="BC138" s="19">
        <f t="shared" si="290"/>
        <v>31689</v>
      </c>
      <c r="BD138" s="82">
        <f t="shared" si="406"/>
        <v>0.17683437506830063</v>
      </c>
      <c r="BE138" s="23">
        <f>Inputs!F138</f>
        <v>1.0393752786666837</v>
      </c>
      <c r="BF138" s="19">
        <f t="shared" si="291"/>
        <v>30488.50655814214</v>
      </c>
      <c r="BG138" s="19">
        <f t="shared" si="292"/>
        <v>38260.482826773914</v>
      </c>
      <c r="BH138" s="82">
        <f t="shared" si="407"/>
        <v>0.17085341989853839</v>
      </c>
      <c r="BI138" s="29">
        <f t="shared" si="338"/>
        <v>1</v>
      </c>
      <c r="BJ138" s="29">
        <f t="shared" ref="BJ138" si="504">BJ126</f>
        <v>0.92843078718831584</v>
      </c>
      <c r="BK138" s="29">
        <f t="shared" si="338"/>
        <v>0.92859673990623681</v>
      </c>
      <c r="BL138" s="29">
        <f t="shared" si="274"/>
        <v>0.92859673990623681</v>
      </c>
      <c r="BM138" s="39">
        <f t="shared" si="401"/>
        <v>0.18399097536761755</v>
      </c>
      <c r="BN138" s="39">
        <f t="shared" si="275"/>
        <v>0.18281898261183316</v>
      </c>
      <c r="BO138" s="40">
        <f>AttrRateTrend!$M$18</f>
        <v>-5.0000000000000001E-3</v>
      </c>
      <c r="BP138" s="40">
        <f>AttrRateTrend!$M$38</f>
        <v>0</v>
      </c>
      <c r="BQ138" s="39">
        <f t="shared" si="276"/>
        <v>0.1826836336895632</v>
      </c>
      <c r="BR138" s="39">
        <f t="shared" si="402"/>
        <v>0.17631902637667018</v>
      </c>
      <c r="BS138" s="39"/>
      <c r="BT138" s="39"/>
      <c r="BU138" s="39">
        <f t="shared" si="246"/>
        <v>0.1826836336895632</v>
      </c>
      <c r="BV138" s="39">
        <f t="shared" si="247"/>
        <v>0.17683437506830063</v>
      </c>
      <c r="BW138" s="39">
        <f t="shared" si="248"/>
        <v>-5.1534869163044617E-4</v>
      </c>
      <c r="BX138" s="39">
        <f t="shared" si="447"/>
        <v>0.18549676591193617</v>
      </c>
      <c r="CB138" s="19">
        <f t="shared" si="277"/>
        <v>31689</v>
      </c>
      <c r="CC138" s="23">
        <f>Inputs!F138</f>
        <v>1.0393752786666837</v>
      </c>
      <c r="CD138" s="19">
        <f t="shared" si="249"/>
        <v>30488.50655814214</v>
      </c>
      <c r="CE138" s="29">
        <f t="shared" ref="CE138" si="505">CE126</f>
        <v>0.92843078718831584</v>
      </c>
      <c r="CF138" s="29">
        <f t="shared" si="496"/>
        <v>0.94632197479848124</v>
      </c>
      <c r="CG138" s="29">
        <f t="shared" si="496"/>
        <v>0.94560278244728402</v>
      </c>
      <c r="CH138" s="29">
        <f t="shared" si="279"/>
        <v>0.94632197479848124</v>
      </c>
      <c r="CI138" s="19">
        <f t="shared" si="280"/>
        <v>32217.899795293935</v>
      </c>
      <c r="CJ138" s="19">
        <f t="shared" si="251"/>
        <v>32040.468194328045</v>
      </c>
      <c r="CK138" s="40">
        <f>AttrTrend!$M$18</f>
        <v>3.0000000000000001E-3</v>
      </c>
      <c r="CL138" s="40">
        <f>AttrTrend!$M$38</f>
        <v>0</v>
      </c>
      <c r="CM138" s="19">
        <f t="shared" si="281"/>
        <v>32065.952825264936</v>
      </c>
      <c r="CN138" s="19">
        <f t="shared" si="404"/>
        <v>31539.547442141087</v>
      </c>
      <c r="CO138" s="39"/>
      <c r="CP138" s="39"/>
      <c r="CQ138" s="19">
        <f t="shared" si="253"/>
        <v>32065.952825264936</v>
      </c>
      <c r="CR138" s="19">
        <f t="shared" si="282"/>
        <v>31689</v>
      </c>
      <c r="CS138" s="19">
        <f t="shared" si="254"/>
        <v>-149.45255785891277</v>
      </c>
      <c r="CT138" s="2"/>
      <c r="CU138" s="2"/>
      <c r="CV138" s="2"/>
      <c r="CW138" s="2"/>
      <c r="CX138" s="2"/>
      <c r="CY138" s="2"/>
      <c r="CZ138" s="2"/>
      <c r="DA138" s="2"/>
      <c r="DB138" s="16">
        <f t="shared" si="283"/>
        <v>32217.899795293935</v>
      </c>
      <c r="DC138" s="16">
        <f t="shared" si="410"/>
        <v>1440.5262999049992</v>
      </c>
      <c r="DD138" s="16" t="e">
        <f t="shared" si="411"/>
        <v>#N/A</v>
      </c>
      <c r="DE138" s="16">
        <f t="shared" si="295"/>
        <v>33658.426095198934</v>
      </c>
      <c r="DF138" s="16">
        <f t="shared" si="296"/>
        <v>32040.468194328045</v>
      </c>
      <c r="DG138" s="16">
        <f t="shared" si="415"/>
        <v>1676.3580149689005</v>
      </c>
      <c r="DH138" s="16" t="e">
        <f t="shared" si="416"/>
        <v>#N/A</v>
      </c>
      <c r="DI138" s="16">
        <f t="shared" si="299"/>
        <v>33716.826209296945</v>
      </c>
      <c r="DJ138" s="16">
        <f t="shared" si="300"/>
        <v>32065.952825264936</v>
      </c>
      <c r="DK138" s="16">
        <f t="shared" si="301"/>
        <v>1721.3896961255487</v>
      </c>
      <c r="DL138" s="16" t="e">
        <f t="shared" si="302"/>
        <v>#N/A</v>
      </c>
      <c r="DM138" s="16">
        <f t="shared" si="303"/>
        <v>33787.342521390485</v>
      </c>
      <c r="DN138" s="16">
        <f t="shared" si="255"/>
        <v>32548.025598332035</v>
      </c>
      <c r="DO138" s="16">
        <f t="shared" si="286"/>
        <v>1168.8006109649104</v>
      </c>
      <c r="DP138" s="16" t="e">
        <f t="shared" si="256"/>
        <v>#N/A</v>
      </c>
      <c r="DQ138" s="16">
        <f t="shared" si="257"/>
        <v>33716.826209296945</v>
      </c>
      <c r="DR138" s="101"/>
      <c r="DS138" s="16">
        <f t="shared" si="417"/>
        <v>32971.474104921399</v>
      </c>
      <c r="DT138" s="16">
        <f t="shared" si="305"/>
        <v>32548.025598332035</v>
      </c>
      <c r="DV138" s="16">
        <f t="shared" si="287"/>
        <v>1919895</v>
      </c>
      <c r="DW138" s="16">
        <f t="shared" si="306"/>
        <v>1919895</v>
      </c>
      <c r="DX138" s="16">
        <f t="shared" si="307"/>
        <v>1900107.2140345499</v>
      </c>
      <c r="DY138" s="16">
        <f t="shared" si="308"/>
        <v>1900192.3481511574</v>
      </c>
      <c r="DZ138" s="16">
        <f t="shared" si="309"/>
        <v>1899092.1204161714</v>
      </c>
      <c r="EA138" s="16">
        <f t="shared" si="288"/>
        <v>19702.651848842623</v>
      </c>
    </row>
    <row r="139" spans="1:131" x14ac:dyDescent="0.2">
      <c r="A139" s="2">
        <v>40787</v>
      </c>
      <c r="B139" s="5">
        <f>Inputs!B139</f>
        <v>33448</v>
      </c>
      <c r="C139" s="5"/>
      <c r="D139" s="19">
        <f t="shared" si="258"/>
        <v>33448</v>
      </c>
      <c r="E139" s="20">
        <f>Inputs!E139</f>
        <v>0.99340655258797284</v>
      </c>
      <c r="F139" s="19">
        <f t="shared" si="259"/>
        <v>33670.001383484887</v>
      </c>
      <c r="G139" s="24">
        <f t="shared" ref="G139:H139" si="506">G127</f>
        <v>1</v>
      </c>
      <c r="H139" s="24">
        <f t="shared" si="506"/>
        <v>0.9973677297977156</v>
      </c>
      <c r="I139" s="29">
        <f t="shared" ref="I139:I202" si="507">IF(I$8=1,G139,H139)</f>
        <v>0.9973677297977156</v>
      </c>
      <c r="J139" s="19">
        <f t="shared" si="261"/>
        <v>33758.863834820258</v>
      </c>
      <c r="K139" s="19">
        <f t="shared" si="262"/>
        <v>33826.897404034185</v>
      </c>
      <c r="L139" s="40">
        <f>SalesTrend!$M$19</f>
        <v>3.5000000000000003E-2</v>
      </c>
      <c r="M139" s="40">
        <f>SalesTrend!$M$39</f>
        <v>0</v>
      </c>
      <c r="N139" s="16">
        <f t="shared" si="263"/>
        <v>33885.888937077871</v>
      </c>
      <c r="O139" s="16">
        <f t="shared" ref="O139:O202" si="508">N139*E139*I139</f>
        <v>33573.85540914828</v>
      </c>
      <c r="R139" s="16">
        <f t="shared" ref="R139:R202" si="509">IF(P139=0,N139,P139)</f>
        <v>33885.888937077871</v>
      </c>
      <c r="S139" s="16">
        <f t="shared" ref="S139:S202" si="510">IF(D139=0,Q139,D139)</f>
        <v>33448</v>
      </c>
      <c r="T139" s="16">
        <f t="shared" si="264"/>
        <v>125.85540914828016</v>
      </c>
      <c r="AA139" s="56"/>
      <c r="AB139" s="51"/>
      <c r="AC139" s="51"/>
      <c r="AD139" s="51"/>
      <c r="AE139" s="52"/>
      <c r="AF139" s="51">
        <f t="shared" si="265"/>
        <v>0</v>
      </c>
      <c r="AG139" s="51"/>
      <c r="AH139" s="56">
        <f t="shared" ref="AH139:AH152" si="511">MAX($AA139*$AF139,0)</f>
        <v>0</v>
      </c>
      <c r="AI139" s="56">
        <f t="shared" si="266"/>
        <v>0</v>
      </c>
      <c r="AJ139" s="56">
        <f t="shared" si="267"/>
        <v>0</v>
      </c>
      <c r="AK139" s="56">
        <f t="shared" si="268"/>
        <v>0</v>
      </c>
      <c r="AL139" s="56">
        <f t="shared" si="269"/>
        <v>0</v>
      </c>
      <c r="AM139" s="56">
        <f t="shared" ref="AM139:AM196" si="512">IF(AI139&lt;0,1,0)*$M139</f>
        <v>0</v>
      </c>
      <c r="AN139" s="51"/>
      <c r="AO139" s="51">
        <f t="shared" si="270"/>
        <v>0</v>
      </c>
      <c r="BB139" s="5">
        <f>Inputs!C139</f>
        <v>1922774</v>
      </c>
      <c r="BC139" s="19">
        <f t="shared" si="290"/>
        <v>30569</v>
      </c>
      <c r="BD139" s="82">
        <f t="shared" si="406"/>
        <v>0.17298450473289656</v>
      </c>
      <c r="BE139" s="23">
        <f>Inputs!F139</f>
        <v>0.99340655258797284</v>
      </c>
      <c r="BF139" s="19">
        <f t="shared" si="291"/>
        <v>30771.892857323295</v>
      </c>
      <c r="BG139" s="19">
        <f t="shared" si="292"/>
        <v>33670.001383484887</v>
      </c>
      <c r="BH139" s="82">
        <f t="shared" si="407"/>
        <v>0.17402332932437334</v>
      </c>
      <c r="BI139" s="29">
        <f t="shared" si="338"/>
        <v>1</v>
      </c>
      <c r="BJ139" s="29">
        <f t="shared" ref="BJ139" si="513">BJ127</f>
        <v>0.94971354705726874</v>
      </c>
      <c r="BK139" s="29">
        <f t="shared" si="338"/>
        <v>0.94944720894937618</v>
      </c>
      <c r="BL139" s="29">
        <f t="shared" si="274"/>
        <v>0.94944720894937618</v>
      </c>
      <c r="BM139" s="39">
        <f t="shared" ref="BM139:BM170" si="514">BH139/BL139</f>
        <v>0.18328910515934976</v>
      </c>
      <c r="BN139" s="39">
        <f t="shared" si="275"/>
        <v>0.18289248606868425</v>
      </c>
      <c r="BO139" s="40">
        <f>AttrRateTrend!$M$19</f>
        <v>-5.0000000000000001E-3</v>
      </c>
      <c r="BP139" s="40">
        <f>AttrRateTrend!$M$39</f>
        <v>0</v>
      </c>
      <c r="BQ139" s="39">
        <f t="shared" si="276"/>
        <v>0.18260751550885923</v>
      </c>
      <c r="BR139" s="39">
        <f t="shared" ref="BR139:BR170" si="515">BQ139*BE139*BL139</f>
        <v>0.17223304910268433</v>
      </c>
      <c r="BS139" s="39"/>
      <c r="BT139" s="39"/>
      <c r="BU139" s="39">
        <f t="shared" ref="BU139:BU202" si="516">IF(BS139=0,BQ139,BS139)</f>
        <v>0.18260751550885923</v>
      </c>
      <c r="BV139" s="39">
        <f t="shared" ref="BV139:BV202" si="517">IF(BD139=0,BT139,BD139)</f>
        <v>0.17298450473289656</v>
      </c>
      <c r="BW139" s="39">
        <f t="shared" ref="BW139:BW202" si="518">IF(BD139=0,0,BR139-BD139)</f>
        <v>-7.5145563021222772E-4</v>
      </c>
      <c r="BX139" s="39">
        <f t="shared" si="447"/>
        <v>0.18522716056047758</v>
      </c>
      <c r="CB139" s="19">
        <f t="shared" si="277"/>
        <v>30569</v>
      </c>
      <c r="CC139" s="23">
        <f>Inputs!F139</f>
        <v>0.99340655258797284</v>
      </c>
      <c r="CD139" s="19">
        <f t="shared" ref="CD139:CD202" si="519">CB139/CC139</f>
        <v>30771.892857323295</v>
      </c>
      <c r="CE139" s="29">
        <f t="shared" ref="CE139" si="520">CE127</f>
        <v>0.94971354705726874</v>
      </c>
      <c r="CF139" s="29">
        <f t="shared" si="496"/>
        <v>0.95655921502921648</v>
      </c>
      <c r="CG139" s="29">
        <f t="shared" si="496"/>
        <v>0.95638120796616566</v>
      </c>
      <c r="CH139" s="29">
        <f t="shared" si="279"/>
        <v>0.95655921502921648</v>
      </c>
      <c r="CI139" s="19">
        <f t="shared" si="280"/>
        <v>32169.354885555538</v>
      </c>
      <c r="CJ139" s="19">
        <f t="shared" ref="CJ139:CJ202" si="521">AVERAGE(CI138:CI140)</f>
        <v>32089.777194912207</v>
      </c>
      <c r="CK139" s="40">
        <f>AttrTrend!$M$19</f>
        <v>3.0000000000000001E-3</v>
      </c>
      <c r="CL139" s="40">
        <f>AttrTrend!$M$39</f>
        <v>0</v>
      </c>
      <c r="CM139" s="19">
        <f t="shared" si="281"/>
        <v>32073.969313471254</v>
      </c>
      <c r="CN139" s="19">
        <f t="shared" ref="CN139:CN170" si="522">CM139*CC139*CH139</f>
        <v>30478.359651027578</v>
      </c>
      <c r="CO139" s="39"/>
      <c r="CP139" s="39"/>
      <c r="CQ139" s="19">
        <f t="shared" ref="CQ139:CQ202" si="523">IF(CO139=0,CM139,CO139)</f>
        <v>32073.969313471254</v>
      </c>
      <c r="CR139" s="19">
        <f t="shared" si="282"/>
        <v>30569</v>
      </c>
      <c r="CS139" s="19">
        <f t="shared" ref="CS139:CS202" si="524">IF(CB139=0,0,CN139-CB139)</f>
        <v>-90.640348972421634</v>
      </c>
      <c r="CT139" s="2"/>
      <c r="CU139" s="2"/>
      <c r="CV139" s="2"/>
      <c r="CW139" s="2"/>
      <c r="CX139" s="2"/>
      <c r="CY139" s="2"/>
      <c r="CZ139" s="2"/>
      <c r="DA139" s="2"/>
      <c r="DB139" s="16">
        <f t="shared" si="283"/>
        <v>32169.354885555538</v>
      </c>
      <c r="DC139" s="16">
        <f t="shared" si="410"/>
        <v>1589.5089492647203</v>
      </c>
      <c r="DD139" s="16" t="e">
        <f t="shared" si="411"/>
        <v>#N/A</v>
      </c>
      <c r="DE139" s="16">
        <f t="shared" si="295"/>
        <v>33758.863834820258</v>
      </c>
      <c r="DF139" s="16">
        <f t="shared" si="296"/>
        <v>32089.777194912207</v>
      </c>
      <c r="DG139" s="16">
        <f t="shared" si="415"/>
        <v>1737.1202091219784</v>
      </c>
      <c r="DH139" s="16" t="e">
        <f t="shared" si="416"/>
        <v>#N/A</v>
      </c>
      <c r="DI139" s="16">
        <f t="shared" si="299"/>
        <v>33826.897404034185</v>
      </c>
      <c r="DJ139" s="16">
        <f t="shared" si="300"/>
        <v>32073.969313471254</v>
      </c>
      <c r="DK139" s="16">
        <f t="shared" si="301"/>
        <v>1811.9196236066164</v>
      </c>
      <c r="DL139" s="16" t="e">
        <f t="shared" si="302"/>
        <v>#N/A</v>
      </c>
      <c r="DM139" s="16">
        <f t="shared" si="303"/>
        <v>33885.888937077871</v>
      </c>
      <c r="DN139" s="16">
        <f t="shared" ref="DN139:DN202" si="525">MIN($DT139,$DQ139)</f>
        <v>32335.691067548159</v>
      </c>
      <c r="DO139" s="16">
        <f t="shared" si="286"/>
        <v>1491.206336486026</v>
      </c>
      <c r="DP139" s="16" t="e">
        <f t="shared" ref="DP139:DP202" si="526">IF($DQ139&lt;$DT139,$DT139-$DQ139,NA())</f>
        <v>#N/A</v>
      </c>
      <c r="DQ139" s="16">
        <f t="shared" ref="DQ139:DQ202" si="527">IF(K139=0,R139,K139)</f>
        <v>33826.897404034185</v>
      </c>
      <c r="DR139" s="101"/>
      <c r="DS139" s="16">
        <f t="shared" si="417"/>
        <v>32389.980040510782</v>
      </c>
      <c r="DT139" s="16">
        <f t="shared" si="305"/>
        <v>32335.691067548159</v>
      </c>
      <c r="DV139" s="16">
        <f t="shared" si="287"/>
        <v>1922774</v>
      </c>
      <c r="DW139" s="16">
        <f t="shared" si="306"/>
        <v>1922774</v>
      </c>
      <c r="DX139" s="16">
        <f t="shared" si="307"/>
        <v>1901696.7229838145</v>
      </c>
      <c r="DY139" s="16">
        <f t="shared" si="308"/>
        <v>1901929.4683602792</v>
      </c>
      <c r="DZ139" s="16">
        <f t="shared" si="309"/>
        <v>1900904.040039778</v>
      </c>
      <c r="EA139" s="16">
        <f t="shared" si="288"/>
        <v>20844.531639720779</v>
      </c>
    </row>
    <row r="140" spans="1:131" x14ac:dyDescent="0.2">
      <c r="A140" s="2">
        <v>40817</v>
      </c>
      <c r="B140" s="5">
        <f>Inputs!B140</f>
        <v>28447</v>
      </c>
      <c r="C140" s="5"/>
      <c r="D140" s="19">
        <f t="shared" ref="D140:D203" si="528">B140+C140</f>
        <v>28447</v>
      </c>
      <c r="E140" s="20">
        <f>Inputs!E140</f>
        <v>1.0212149832176927</v>
      </c>
      <c r="F140" s="19">
        <f t="shared" ref="F140:F203" si="529">D140/E140</f>
        <v>27856.03469150819</v>
      </c>
      <c r="G140" s="24">
        <f t="shared" ref="G140:H140" si="530">G128</f>
        <v>0.82</v>
      </c>
      <c r="H140" s="24">
        <f t="shared" si="530"/>
        <v>0.81777018222750719</v>
      </c>
      <c r="I140" s="29">
        <f t="shared" si="507"/>
        <v>0.81777018222750719</v>
      </c>
      <c r="J140" s="19">
        <f t="shared" ref="J140:J203" si="531">F140/I140</f>
        <v>34063.402282083356</v>
      </c>
      <c r="K140" s="19">
        <f t="shared" ref="K140:K203" si="532">AVERAGE(J139:J141)</f>
        <v>33958.402186529151</v>
      </c>
      <c r="L140" s="40">
        <f>SalesTrend!$M$20</f>
        <v>3.5000000000000003E-2</v>
      </c>
      <c r="M140" s="40">
        <f>SalesTrend!$M$40</f>
        <v>0</v>
      </c>
      <c r="N140" s="16">
        <f t="shared" ref="N140:N203" si="533">N139*(1+L140/12)*(1+M140)</f>
        <v>33984.722779811018</v>
      </c>
      <c r="O140" s="16">
        <f t="shared" si="508"/>
        <v>28381.293239923409</v>
      </c>
      <c r="R140" s="16">
        <f t="shared" si="509"/>
        <v>33984.722779811018</v>
      </c>
      <c r="S140" s="16">
        <f t="shared" si="510"/>
        <v>28447</v>
      </c>
      <c r="T140" s="16">
        <f t="shared" ref="T140:T203" si="534">IF(D140=0,0,O140-D140)</f>
        <v>-65.706760076591308</v>
      </c>
      <c r="AA140" s="56"/>
      <c r="AB140" s="51"/>
      <c r="AC140" s="51"/>
      <c r="AD140" s="51"/>
      <c r="AE140" s="52"/>
      <c r="AF140" s="51">
        <f t="shared" ref="AF140:AF203" si="535">IF(AND(AA140&lt;&gt;0,SUM(AB140:AD140)=0),1,0)</f>
        <v>0</v>
      </c>
      <c r="AG140" s="51"/>
      <c r="AH140" s="56">
        <f t="shared" si="511"/>
        <v>0</v>
      </c>
      <c r="AI140" s="56">
        <f t="shared" ref="AI140:AI203" si="536">MIN($AA140*$AF140,0)</f>
        <v>0</v>
      </c>
      <c r="AJ140" s="56">
        <f t="shared" ref="AJ140:AJ203" si="537">IF(AND($AF140=0,$AA140&gt;0),$AA140,0)</f>
        <v>0</v>
      </c>
      <c r="AK140" s="56">
        <f t="shared" ref="AK140:AK203" si="538">IF(AND($AF140=0,$AA140&lt;0),$AA140,0)</f>
        <v>0</v>
      </c>
      <c r="AL140" s="56">
        <f t="shared" ref="AL140:AL203" si="539">IF(AH140&gt;0,1,0)*$M140</f>
        <v>0</v>
      </c>
      <c r="AM140" s="56">
        <f t="shared" si="512"/>
        <v>0</v>
      </c>
      <c r="AN140" s="51"/>
      <c r="AO140" s="51">
        <f t="shared" ref="AO140:AO203" si="540">IF(AF140=1,AO$1,0)</f>
        <v>0</v>
      </c>
      <c r="BB140" s="5">
        <f>Inputs!C140</f>
        <v>1919327</v>
      </c>
      <c r="BC140" s="19">
        <f t="shared" si="290"/>
        <v>31894</v>
      </c>
      <c r="BD140" s="82">
        <f t="shared" ref="BD140:BD171" si="541">12*BC140/(BB139+NewBusMonths*$S140)</f>
        <v>0.18282113404819592</v>
      </c>
      <c r="BE140" s="23">
        <f>Inputs!F140</f>
        <v>1.0212149832176927</v>
      </c>
      <c r="BF140" s="19">
        <f t="shared" si="291"/>
        <v>31231.425825252652</v>
      </c>
      <c r="BG140" s="19">
        <f t="shared" si="292"/>
        <v>27856.03469150819</v>
      </c>
      <c r="BH140" s="82">
        <f t="shared" ref="BH140:BH171" si="542">12*BF140/(BB139+NewBusMonths*BG140)</f>
        <v>0.17932689569230684</v>
      </c>
      <c r="BI140" s="29">
        <f t="shared" si="338"/>
        <v>1</v>
      </c>
      <c r="BJ140" s="29">
        <f t="shared" ref="BJ140" si="543">BJ128</f>
        <v>0.98882875967055073</v>
      </c>
      <c r="BK140" s="29">
        <f t="shared" si="338"/>
        <v>0.98858593209411483</v>
      </c>
      <c r="BL140" s="29">
        <f t="shared" ref="BL140:BL203" si="544">IF(BL$8=1,BI140,IF(BL$8=2,BJ140,BK140))</f>
        <v>0.98858593209411483</v>
      </c>
      <c r="BM140" s="39">
        <f t="shared" si="514"/>
        <v>0.18139737767908543</v>
      </c>
      <c r="BN140" s="39">
        <f t="shared" ref="BN140:BN203" si="545">AVERAGE(BM139:BM141)</f>
        <v>0.18268185262252926</v>
      </c>
      <c r="BO140" s="40">
        <f>AttrRateTrend!$M$20</f>
        <v>-5.0000000000000001E-3</v>
      </c>
      <c r="BP140" s="40">
        <f>AttrRateTrend!$M$40</f>
        <v>0</v>
      </c>
      <c r="BQ140" s="39">
        <f t="shared" ref="BQ140:BQ203" si="546">BQ139*(1+BO140/12)*(1+BP140)</f>
        <v>0.18253142904406389</v>
      </c>
      <c r="BR140" s="39">
        <f t="shared" si="515"/>
        <v>0.18427620427156813</v>
      </c>
      <c r="BS140" s="39"/>
      <c r="BT140" s="39"/>
      <c r="BU140" s="39">
        <f t="shared" si="516"/>
        <v>0.18253142904406389</v>
      </c>
      <c r="BV140" s="39">
        <f t="shared" si="517"/>
        <v>0.18282113404819592</v>
      </c>
      <c r="BW140" s="39">
        <f t="shared" si="518"/>
        <v>1.4550702233722124E-3</v>
      </c>
      <c r="BX140" s="39">
        <f t="shared" si="447"/>
        <v>0.1850666045952376</v>
      </c>
      <c r="CB140" s="19">
        <f t="shared" ref="CB140:CB203" si="547">BC140</f>
        <v>31894</v>
      </c>
      <c r="CC140" s="23">
        <f>Inputs!F140</f>
        <v>1.0212149832176927</v>
      </c>
      <c r="CD140" s="19">
        <f t="shared" si="519"/>
        <v>31231.425825252652</v>
      </c>
      <c r="CE140" s="29">
        <f t="shared" ref="CE140" si="548">CE128</f>
        <v>0.98882875967055073</v>
      </c>
      <c r="CF140" s="29">
        <f t="shared" si="496"/>
        <v>0.97959194814704309</v>
      </c>
      <c r="CG140" s="29">
        <f t="shared" si="496"/>
        <v>0.97922550463391755</v>
      </c>
      <c r="CH140" s="29">
        <f t="shared" ref="CH140:CH203" si="549">IF(CH$8=1,CE140,IF(CH$8=2,CF140,CG140))</f>
        <v>0.97959194814704309</v>
      </c>
      <c r="CI140" s="19">
        <f t="shared" ref="CI140:CI203" si="550">CD140/CH140</f>
        <v>31882.07690388714</v>
      </c>
      <c r="CJ140" s="19">
        <f t="shared" si="521"/>
        <v>32091.105534999002</v>
      </c>
      <c r="CK140" s="40">
        <f>AttrTrend!$M$20</f>
        <v>3.0000000000000001E-3</v>
      </c>
      <c r="CL140" s="40">
        <f>AttrTrend!$M$40</f>
        <v>0</v>
      </c>
      <c r="CM140" s="19">
        <f t="shared" ref="CM140:CM203" si="551">CM139*(1+CK140/12)*(1+CL140)</f>
        <v>32081.987805799625</v>
      </c>
      <c r="CN140" s="19">
        <f t="shared" si="522"/>
        <v>32093.98566356947</v>
      </c>
      <c r="CO140" s="39"/>
      <c r="CP140" s="39"/>
      <c r="CQ140" s="19">
        <f t="shared" si="523"/>
        <v>32081.987805799625</v>
      </c>
      <c r="CR140" s="19">
        <f t="shared" ref="CR140:CR203" si="552">IF(CB140=0,CP140,CB140)</f>
        <v>31894</v>
      </c>
      <c r="CS140" s="19">
        <f t="shared" si="524"/>
        <v>199.98566356947049</v>
      </c>
      <c r="CT140" s="2"/>
      <c r="CU140" s="2"/>
      <c r="CV140" s="2"/>
      <c r="CW140" s="2"/>
      <c r="CX140" s="2"/>
      <c r="CY140" s="2"/>
      <c r="CZ140" s="2"/>
      <c r="DA140" s="2"/>
      <c r="DB140" s="16">
        <f t="shared" ref="DB140:DB203" si="553">MIN($CI140,$J140)</f>
        <v>31882.07690388714</v>
      </c>
      <c r="DC140" s="16">
        <f t="shared" ref="DC140:DC171" si="554">IF(DE140&gt;$CI140,DE140-$CI140,NA())</f>
        <v>2181.3253781962158</v>
      </c>
      <c r="DD140" s="16" t="e">
        <f t="shared" ref="DD140:DD171" si="555">IF(DE140&lt;$CI140,$CI140-DE140,NA())</f>
        <v>#N/A</v>
      </c>
      <c r="DE140" s="16">
        <f t="shared" si="295"/>
        <v>34063.402282083356</v>
      </c>
      <c r="DF140" s="16">
        <f t="shared" si="296"/>
        <v>32091.105534999002</v>
      </c>
      <c r="DG140" s="16">
        <f t="shared" si="415"/>
        <v>1867.2966515301487</v>
      </c>
      <c r="DH140" s="16" t="e">
        <f t="shared" si="416"/>
        <v>#N/A</v>
      </c>
      <c r="DI140" s="16">
        <f t="shared" si="299"/>
        <v>33958.402186529151</v>
      </c>
      <c r="DJ140" s="16">
        <f t="shared" si="300"/>
        <v>32081.987805799625</v>
      </c>
      <c r="DK140" s="16">
        <f t="shared" si="301"/>
        <v>1902.7349740113932</v>
      </c>
      <c r="DL140" s="16" t="e">
        <f t="shared" si="302"/>
        <v>#N/A</v>
      </c>
      <c r="DM140" s="16">
        <f t="shared" si="303"/>
        <v>33984.722779811018</v>
      </c>
      <c r="DN140" s="16">
        <f t="shared" si="525"/>
        <v>32014.156305425495</v>
      </c>
      <c r="DO140" s="16">
        <f t="shared" ref="DO140:DO203" si="556">IF($DQ140&gt;$DT140,$DQ140-$DT140,NA())</f>
        <v>1944.2458811036558</v>
      </c>
      <c r="DP140" s="16" t="e">
        <f t="shared" si="526"/>
        <v>#N/A</v>
      </c>
      <c r="DQ140" s="16">
        <f t="shared" si="527"/>
        <v>33958.402186529151</v>
      </c>
      <c r="DR140" s="101"/>
      <c r="DS140" s="16">
        <f t="shared" si="417"/>
        <v>31645.619057212287</v>
      </c>
      <c r="DT140" s="16">
        <f t="shared" si="305"/>
        <v>32014.156305425495</v>
      </c>
      <c r="DV140" s="16">
        <f t="shared" ref="DV140:DV203" si="557">BB140</f>
        <v>1919327</v>
      </c>
      <c r="DW140" s="16">
        <f t="shared" si="306"/>
        <v>1919327</v>
      </c>
      <c r="DX140" s="16">
        <f t="shared" si="307"/>
        <v>1903878.0483620109</v>
      </c>
      <c r="DY140" s="16">
        <f t="shared" si="308"/>
        <v>1903796.7650118095</v>
      </c>
      <c r="DZ140" s="16">
        <f t="shared" si="309"/>
        <v>1902806.7750137895</v>
      </c>
      <c r="EA140" s="16">
        <f t="shared" ref="EA140:EA203" si="558">DV140-DY140</f>
        <v>15530.234988190467</v>
      </c>
    </row>
    <row r="141" spans="1:131" x14ac:dyDescent="0.2">
      <c r="A141" s="2">
        <v>40848</v>
      </c>
      <c r="B141" s="5">
        <f>Inputs!B141</f>
        <v>29229</v>
      </c>
      <c r="C141" s="5"/>
      <c r="D141" s="19">
        <f t="shared" si="528"/>
        <v>29229</v>
      </c>
      <c r="E141" s="20">
        <f>Inputs!E141</f>
        <v>0.97931013738811246</v>
      </c>
      <c r="F141" s="19">
        <f t="shared" si="529"/>
        <v>29846.520406656622</v>
      </c>
      <c r="G141" s="24">
        <f t="shared" ref="G141:H141" si="559">G129</f>
        <v>0.88</v>
      </c>
      <c r="H141" s="24">
        <f t="shared" si="559"/>
        <v>0.87647410234346035</v>
      </c>
      <c r="I141" s="29">
        <f t="shared" si="507"/>
        <v>0.87647410234346035</v>
      </c>
      <c r="J141" s="19">
        <f t="shared" si="531"/>
        <v>34052.940442683823</v>
      </c>
      <c r="K141" s="19">
        <f t="shared" si="532"/>
        <v>34111.511763506598</v>
      </c>
      <c r="L141" s="40">
        <f>SalesTrend!$M$21</f>
        <v>3.5000000000000003E-2</v>
      </c>
      <c r="M141" s="40">
        <f>SalesTrend!$M$41</f>
        <v>0</v>
      </c>
      <c r="N141" s="16">
        <f t="shared" si="533"/>
        <v>34083.8448879188</v>
      </c>
      <c r="O141" s="16">
        <f t="shared" si="508"/>
        <v>29255.52652070659</v>
      </c>
      <c r="R141" s="16">
        <f t="shared" si="509"/>
        <v>34083.8448879188</v>
      </c>
      <c r="S141" s="16">
        <f t="shared" si="510"/>
        <v>29229</v>
      </c>
      <c r="T141" s="16">
        <f t="shared" si="534"/>
        <v>26.526520706589508</v>
      </c>
      <c r="AA141" s="56"/>
      <c r="AB141" s="51"/>
      <c r="AC141" s="51"/>
      <c r="AD141" s="51"/>
      <c r="AE141" s="52"/>
      <c r="AF141" s="51">
        <f t="shared" si="535"/>
        <v>0</v>
      </c>
      <c r="AG141" s="51"/>
      <c r="AH141" s="56">
        <f t="shared" si="511"/>
        <v>0</v>
      </c>
      <c r="AI141" s="56">
        <f t="shared" si="536"/>
        <v>0</v>
      </c>
      <c r="AJ141" s="56">
        <f t="shared" si="537"/>
        <v>0</v>
      </c>
      <c r="AK141" s="56">
        <f t="shared" si="538"/>
        <v>0</v>
      </c>
      <c r="AL141" s="56">
        <f t="shared" si="539"/>
        <v>0</v>
      </c>
      <c r="AM141" s="56">
        <f t="shared" si="512"/>
        <v>0</v>
      </c>
      <c r="AN141" s="51"/>
      <c r="AO141" s="51">
        <f t="shared" si="540"/>
        <v>0</v>
      </c>
      <c r="BB141" s="5">
        <f>Inputs!C141</f>
        <v>1916442</v>
      </c>
      <c r="BC141" s="19">
        <f t="shared" ref="BC141:BC204" si="560">($BB140-$BB141)+$S141</f>
        <v>32114</v>
      </c>
      <c r="BD141" s="82">
        <f t="shared" si="541"/>
        <v>0.18397279611744111</v>
      </c>
      <c r="BE141" s="23">
        <f>Inputs!F141</f>
        <v>0.97931013738811246</v>
      </c>
      <c r="BF141" s="19">
        <f t="shared" ref="BF141:BF204" si="561">BC141/BE141</f>
        <v>32792.471734899271</v>
      </c>
      <c r="BG141" s="19">
        <f t="shared" ref="BG141:BG204" si="562">F141</f>
        <v>29846.520406656622</v>
      </c>
      <c r="BH141" s="82">
        <f t="shared" si="542"/>
        <v>0.18752788443127233</v>
      </c>
      <c r="BI141" s="29">
        <f t="shared" si="338"/>
        <v>1</v>
      </c>
      <c r="BJ141" s="29">
        <f t="shared" ref="BJ141" si="563">BJ129</f>
        <v>1.0243246402286739</v>
      </c>
      <c r="BK141" s="29">
        <f t="shared" si="338"/>
        <v>1.0227357680630584</v>
      </c>
      <c r="BL141" s="29">
        <f t="shared" si="544"/>
        <v>1.0227357680630584</v>
      </c>
      <c r="BM141" s="39">
        <f t="shared" si="514"/>
        <v>0.18335907502915258</v>
      </c>
      <c r="BN141" s="39">
        <f t="shared" si="545"/>
        <v>0.18253251284913172</v>
      </c>
      <c r="BO141" s="40">
        <f>AttrRateTrend!$M$21</f>
        <v>-5.0000000000000001E-3</v>
      </c>
      <c r="BP141" s="40">
        <f>AttrRateTrend!$M$41</f>
        <v>0</v>
      </c>
      <c r="BQ141" s="39">
        <f t="shared" si="546"/>
        <v>0.18245537428196221</v>
      </c>
      <c r="BR141" s="39">
        <f t="shared" si="515"/>
        <v>0.18274283373377312</v>
      </c>
      <c r="BS141" s="39"/>
      <c r="BT141" s="39"/>
      <c r="BU141" s="39">
        <f t="shared" si="516"/>
        <v>0.18245537428196221</v>
      </c>
      <c r="BV141" s="39">
        <f t="shared" si="517"/>
        <v>0.18397279611744111</v>
      </c>
      <c r="BW141" s="39">
        <f t="shared" si="518"/>
        <v>-1.2299623836679874E-3</v>
      </c>
      <c r="BX141" s="39">
        <f t="shared" si="447"/>
        <v>0.18505319989398761</v>
      </c>
      <c r="CB141" s="19">
        <f t="shared" si="547"/>
        <v>32114</v>
      </c>
      <c r="CC141" s="23">
        <f>Inputs!F141</f>
        <v>0.97931013738811246</v>
      </c>
      <c r="CD141" s="19">
        <f t="shared" si="519"/>
        <v>32792.471734899271</v>
      </c>
      <c r="CE141" s="29">
        <f t="shared" ref="CE141" si="564">CE129</f>
        <v>1.0243246402286739</v>
      </c>
      <c r="CF141" s="29">
        <f t="shared" si="496"/>
        <v>1.0177080553360278</v>
      </c>
      <c r="CG141" s="29">
        <f t="shared" si="496"/>
        <v>1.0158685232408595</v>
      </c>
      <c r="CH141" s="29">
        <f t="shared" si="549"/>
        <v>1.0177080553360278</v>
      </c>
      <c r="CI141" s="19">
        <f t="shared" si="550"/>
        <v>32221.88481555432</v>
      </c>
      <c r="CJ141" s="19">
        <f t="shared" si="521"/>
        <v>32103.474756824162</v>
      </c>
      <c r="CK141" s="40">
        <f>AttrTrend!$M$21</f>
        <v>3.0000000000000001E-3</v>
      </c>
      <c r="CL141" s="40">
        <f>AttrTrend!$M$41</f>
        <v>0</v>
      </c>
      <c r="CM141" s="19">
        <f t="shared" si="551"/>
        <v>32090.008302751077</v>
      </c>
      <c r="CN141" s="19">
        <f t="shared" si="522"/>
        <v>31982.565034093877</v>
      </c>
      <c r="CO141" s="39"/>
      <c r="CP141" s="39"/>
      <c r="CQ141" s="19">
        <f t="shared" si="523"/>
        <v>32090.008302751077</v>
      </c>
      <c r="CR141" s="19">
        <f t="shared" si="552"/>
        <v>32114</v>
      </c>
      <c r="CS141" s="19">
        <f t="shared" si="524"/>
        <v>-131.43496590612267</v>
      </c>
      <c r="CT141" s="2"/>
      <c r="CU141" s="2"/>
      <c r="CV141" s="2"/>
      <c r="CW141" s="2"/>
      <c r="CX141" s="2"/>
      <c r="CY141" s="2"/>
      <c r="CZ141" s="2"/>
      <c r="DA141" s="2"/>
      <c r="DB141" s="16">
        <f t="shared" si="553"/>
        <v>32221.88481555432</v>
      </c>
      <c r="DC141" s="16">
        <f t="shared" si="554"/>
        <v>1831.0556271295027</v>
      </c>
      <c r="DD141" s="16" t="e">
        <f t="shared" si="555"/>
        <v>#N/A</v>
      </c>
      <c r="DE141" s="16">
        <f t="shared" ref="DE141:DE204" si="565">IF($J141=0,$R141,$J141)</f>
        <v>34052.940442683823</v>
      </c>
      <c r="DF141" s="16">
        <f t="shared" ref="DF141:DF204" si="566">MIN($CJ141,$K141)</f>
        <v>32103.474756824162</v>
      </c>
      <c r="DG141" s="16">
        <f t="shared" ref="DG141:DG172" si="567">IF($DI141&gt;$CJ141,$DI141-$CJ141,NA())</f>
        <v>2008.0370066824362</v>
      </c>
      <c r="DH141" s="16" t="e">
        <f t="shared" ref="DH141:DH172" si="568">IF($DI141&lt;$CJ141,$CJ141-$DI141,NA())</f>
        <v>#N/A</v>
      </c>
      <c r="DI141" s="16">
        <f t="shared" ref="DI141:DI204" si="569">IF($K141=0,$R141,$K141)</f>
        <v>34111.511763506598</v>
      </c>
      <c r="DJ141" s="16">
        <f t="shared" ref="DJ141:DJ204" si="570">MIN($CM141,$N141)</f>
        <v>32090.008302751077</v>
      </c>
      <c r="DK141" s="16">
        <f t="shared" ref="DK141:DK204" si="571">IF(DM141&gt;$CM141,DM141-$CM141,NA())</f>
        <v>1993.8365851677227</v>
      </c>
      <c r="DL141" s="16" t="e">
        <f t="shared" ref="DL141:DL204" si="572">IF(DM141&lt;$CM141,$CM141-DM141,NA())</f>
        <v>#N/A</v>
      </c>
      <c r="DM141" s="16">
        <f t="shared" ref="DM141:DM204" si="573">$R141</f>
        <v>34083.8448879188</v>
      </c>
      <c r="DN141" s="16">
        <f t="shared" si="525"/>
        <v>31938.688095243942</v>
      </c>
      <c r="DO141" s="16">
        <f t="shared" si="556"/>
        <v>2172.8236682626557</v>
      </c>
      <c r="DP141" s="16" t="e">
        <f t="shared" si="526"/>
        <v>#N/A</v>
      </c>
      <c r="DQ141" s="16">
        <f t="shared" si="527"/>
        <v>34111.511763506598</v>
      </c>
      <c r="DR141" s="101"/>
      <c r="DS141" s="16">
        <f t="shared" ref="DS141:DS172" si="574">($BB140+6*$S141)*BM141/12</f>
        <v>32006.869818553412</v>
      </c>
      <c r="DT141" s="16">
        <f t="shared" ref="DT141:DT204" si="575">AVERAGE(DS140:DS142)</f>
        <v>31938.688095243942</v>
      </c>
      <c r="DV141" s="16">
        <f t="shared" si="557"/>
        <v>1916442</v>
      </c>
      <c r="DW141" s="16">
        <f t="shared" ref="DW141:DW204" si="576">DW140+B141-CB141</f>
        <v>1916442</v>
      </c>
      <c r="DX141" s="16">
        <f t="shared" ref="DX141:DX204" si="577">DX140+J141-CI141</f>
        <v>1905709.1039891404</v>
      </c>
      <c r="DY141" s="16">
        <f t="shared" ref="DY141:DY204" si="578">DY140+K141-CJ141</f>
        <v>1905804.802018492</v>
      </c>
      <c r="DZ141" s="16">
        <f t="shared" ref="DZ141:DZ204" si="579">DZ140+R141-CQ141</f>
        <v>1904800.6115989573</v>
      </c>
      <c r="EA141" s="16">
        <f t="shared" si="558"/>
        <v>10637.197981507983</v>
      </c>
    </row>
    <row r="142" spans="1:131" x14ac:dyDescent="0.2">
      <c r="A142" s="2">
        <v>40878</v>
      </c>
      <c r="B142" s="5">
        <f>Inputs!B142</f>
        <v>32413</v>
      </c>
      <c r="C142" s="5"/>
      <c r="D142" s="19">
        <f t="shared" si="528"/>
        <v>32413</v>
      </c>
      <c r="E142" s="20">
        <f>Inputs!E142</f>
        <v>0.96881769765801617</v>
      </c>
      <c r="F142" s="19">
        <f t="shared" si="529"/>
        <v>33456.2426742967</v>
      </c>
      <c r="G142" s="24">
        <f t="shared" ref="G142:H142" si="580">G130</f>
        <v>0.98</v>
      </c>
      <c r="H142" s="24">
        <f t="shared" si="580"/>
        <v>0.97773260846575172</v>
      </c>
      <c r="I142" s="29">
        <f t="shared" si="507"/>
        <v>0.97773260846575172</v>
      </c>
      <c r="J142" s="19">
        <f t="shared" si="531"/>
        <v>34218.192565752615</v>
      </c>
      <c r="K142" s="19">
        <f t="shared" si="532"/>
        <v>34137.641201675557</v>
      </c>
      <c r="L142" s="40">
        <f>SalesTrend!$M$22</f>
        <v>3.5000000000000003E-2</v>
      </c>
      <c r="M142" s="40">
        <f>SalesTrend!$M$42</f>
        <v>0</v>
      </c>
      <c r="N142" s="16">
        <f t="shared" si="533"/>
        <v>34183.256102175234</v>
      </c>
      <c r="O142" s="16">
        <f t="shared" si="508"/>
        <v>32379.906621623635</v>
      </c>
      <c r="R142" s="16">
        <f t="shared" si="509"/>
        <v>34183.256102175234</v>
      </c>
      <c r="S142" s="16">
        <f t="shared" si="510"/>
        <v>32413</v>
      </c>
      <c r="T142" s="16">
        <f t="shared" si="534"/>
        <v>-33.093378376364853</v>
      </c>
      <c r="AA142" s="56"/>
      <c r="AB142" s="51"/>
      <c r="AC142" s="51"/>
      <c r="AD142" s="51"/>
      <c r="AE142" s="52"/>
      <c r="AF142" s="51">
        <f t="shared" si="535"/>
        <v>0</v>
      </c>
      <c r="AG142" s="51"/>
      <c r="AH142" s="56">
        <f t="shared" si="511"/>
        <v>0</v>
      </c>
      <c r="AI142" s="56">
        <f t="shared" si="536"/>
        <v>0</v>
      </c>
      <c r="AJ142" s="56">
        <f t="shared" si="537"/>
        <v>0</v>
      </c>
      <c r="AK142" s="56">
        <f t="shared" si="538"/>
        <v>0</v>
      </c>
      <c r="AL142" s="56">
        <f t="shared" si="539"/>
        <v>0</v>
      </c>
      <c r="AM142" s="56">
        <f t="shared" si="512"/>
        <v>0</v>
      </c>
      <c r="AN142" s="51"/>
      <c r="AO142" s="51">
        <f t="shared" si="540"/>
        <v>0</v>
      </c>
      <c r="BB142" s="5">
        <f>Inputs!C142</f>
        <v>1916500</v>
      </c>
      <c r="BC142" s="19">
        <f t="shared" si="560"/>
        <v>32355</v>
      </c>
      <c r="BD142" s="82">
        <f t="shared" si="541"/>
        <v>0.18392928201921438</v>
      </c>
      <c r="BE142" s="23">
        <f>Inputs!F142</f>
        <v>0.96881769765801617</v>
      </c>
      <c r="BF142" s="19">
        <f t="shared" si="561"/>
        <v>33396.375890132658</v>
      </c>
      <c r="BG142" s="19">
        <f t="shared" si="562"/>
        <v>33456.2426742967</v>
      </c>
      <c r="BH142" s="82">
        <f t="shared" si="542"/>
        <v>0.18928792716989518</v>
      </c>
      <c r="BI142" s="29">
        <f t="shared" si="338"/>
        <v>1</v>
      </c>
      <c r="BJ142" s="29">
        <f t="shared" ref="BJ142" si="581">BJ130</f>
        <v>1.0370387596642554</v>
      </c>
      <c r="BK142" s="29">
        <f t="shared" si="338"/>
        <v>1.0352592597071386</v>
      </c>
      <c r="BL142" s="29">
        <f t="shared" si="544"/>
        <v>1.0352592597071386</v>
      </c>
      <c r="BM142" s="39">
        <f t="shared" si="514"/>
        <v>0.18284108583915712</v>
      </c>
      <c r="BN142" s="39">
        <f t="shared" si="545"/>
        <v>0.18435938574352786</v>
      </c>
      <c r="BO142" s="40">
        <f>AttrRateTrend!$M$22</f>
        <v>-5.0000000000000001E-3</v>
      </c>
      <c r="BP142" s="40">
        <f>AttrRateTrend!$M$42</f>
        <v>0</v>
      </c>
      <c r="BQ142" s="39">
        <f t="shared" si="546"/>
        <v>0.18237935120934473</v>
      </c>
      <c r="BR142" s="39">
        <f t="shared" si="515"/>
        <v>0.18292238435400093</v>
      </c>
      <c r="BS142" s="39"/>
      <c r="BT142" s="39"/>
      <c r="BU142" s="39">
        <f t="shared" si="516"/>
        <v>0.18237935120934473</v>
      </c>
      <c r="BV142" s="39">
        <f t="shared" si="517"/>
        <v>0.18392928201921438</v>
      </c>
      <c r="BW142" s="39">
        <f t="shared" si="518"/>
        <v>-1.0068976652134465E-3</v>
      </c>
      <c r="BX142" s="39">
        <f t="shared" si="447"/>
        <v>0.18497643663760213</v>
      </c>
      <c r="CB142" s="19">
        <f t="shared" si="547"/>
        <v>32355</v>
      </c>
      <c r="CC142" s="23">
        <f>Inputs!F142</f>
        <v>0.96881769765801617</v>
      </c>
      <c r="CD142" s="19">
        <f t="shared" si="519"/>
        <v>33396.375890132658</v>
      </c>
      <c r="CE142" s="29">
        <f t="shared" ref="CE142" si="582">CE130</f>
        <v>1.0370387596642554</v>
      </c>
      <c r="CF142" s="29">
        <f t="shared" si="496"/>
        <v>1.0369464152486854</v>
      </c>
      <c r="CG142" s="29">
        <f t="shared" si="496"/>
        <v>1.0391872227392958</v>
      </c>
      <c r="CH142" s="29">
        <f t="shared" si="549"/>
        <v>1.0369464152486854</v>
      </c>
      <c r="CI142" s="19">
        <f t="shared" si="550"/>
        <v>32206.462551031032</v>
      </c>
      <c r="CJ142" s="19">
        <f t="shared" si="521"/>
        <v>32478.804562880618</v>
      </c>
      <c r="CK142" s="40">
        <f>AttrTrend!$M$22</f>
        <v>3.0000000000000001E-3</v>
      </c>
      <c r="CL142" s="40">
        <f>AttrTrend!$M$42</f>
        <v>0</v>
      </c>
      <c r="CM142" s="19">
        <f t="shared" si="551"/>
        <v>32098.030804826769</v>
      </c>
      <c r="CN142" s="19">
        <f t="shared" si="522"/>
        <v>32246.068162395048</v>
      </c>
      <c r="CO142" s="39"/>
      <c r="CP142" s="39"/>
      <c r="CQ142" s="19">
        <f t="shared" si="523"/>
        <v>32098.030804826769</v>
      </c>
      <c r="CR142" s="19">
        <f t="shared" si="552"/>
        <v>32355</v>
      </c>
      <c r="CS142" s="19">
        <f t="shared" si="524"/>
        <v>-108.93183760495231</v>
      </c>
      <c r="CT142" s="2"/>
      <c r="CU142" s="2"/>
      <c r="CV142" s="2"/>
      <c r="CW142" s="2"/>
      <c r="CX142" s="2"/>
      <c r="CY142" s="2"/>
      <c r="CZ142" s="2"/>
      <c r="DA142" s="2"/>
      <c r="DB142" s="16">
        <f t="shared" si="553"/>
        <v>32206.462551031032</v>
      </c>
      <c r="DC142" s="16">
        <f t="shared" si="554"/>
        <v>2011.7300147215828</v>
      </c>
      <c r="DD142" s="16" t="e">
        <f t="shared" si="555"/>
        <v>#N/A</v>
      </c>
      <c r="DE142" s="16">
        <f t="shared" si="565"/>
        <v>34218.192565752615</v>
      </c>
      <c r="DF142" s="16">
        <f t="shared" si="566"/>
        <v>32478.804562880618</v>
      </c>
      <c r="DG142" s="16">
        <f t="shared" si="567"/>
        <v>1658.8366387949391</v>
      </c>
      <c r="DH142" s="16" t="e">
        <f t="shared" si="568"/>
        <v>#N/A</v>
      </c>
      <c r="DI142" s="16">
        <f t="shared" si="569"/>
        <v>34137.641201675557</v>
      </c>
      <c r="DJ142" s="16">
        <f t="shared" si="570"/>
        <v>32098.030804826769</v>
      </c>
      <c r="DK142" s="16">
        <f t="shared" si="571"/>
        <v>2085.2252973484647</v>
      </c>
      <c r="DL142" s="16" t="e">
        <f t="shared" si="572"/>
        <v>#N/A</v>
      </c>
      <c r="DM142" s="16">
        <f t="shared" si="573"/>
        <v>34183.256102175234</v>
      </c>
      <c r="DN142" s="16">
        <f t="shared" si="525"/>
        <v>32252.110102625506</v>
      </c>
      <c r="DO142" s="16">
        <f t="shared" si="556"/>
        <v>1885.5310990500511</v>
      </c>
      <c r="DP142" s="16" t="e">
        <f t="shared" si="526"/>
        <v>#N/A</v>
      </c>
      <c r="DQ142" s="16">
        <f t="shared" si="527"/>
        <v>34137.641201675557</v>
      </c>
      <c r="DR142" s="101"/>
      <c r="DS142" s="16">
        <f t="shared" si="574"/>
        <v>32163.575409966128</v>
      </c>
      <c r="DT142" s="16">
        <f t="shared" si="575"/>
        <v>32252.110102625506</v>
      </c>
      <c r="DV142" s="16">
        <f t="shared" si="557"/>
        <v>1916500</v>
      </c>
      <c r="DW142" s="16">
        <f t="shared" si="576"/>
        <v>1916500</v>
      </c>
      <c r="DX142" s="16">
        <f t="shared" si="577"/>
        <v>1907720.834003862</v>
      </c>
      <c r="DY142" s="16">
        <f t="shared" si="578"/>
        <v>1907463.638657287</v>
      </c>
      <c r="DZ142" s="16">
        <f t="shared" si="579"/>
        <v>1906885.8368963057</v>
      </c>
      <c r="EA142" s="16">
        <f t="shared" si="558"/>
        <v>9036.361342713004</v>
      </c>
    </row>
    <row r="143" spans="1:131" x14ac:dyDescent="0.2">
      <c r="A143" s="2">
        <v>40909</v>
      </c>
      <c r="B143" s="5">
        <f>Inputs!B143</f>
        <v>29323</v>
      </c>
      <c r="C143" s="5"/>
      <c r="D143" s="19">
        <f t="shared" si="528"/>
        <v>29323</v>
      </c>
      <c r="E143" s="20">
        <f>Inputs!E143</f>
        <v>1.0197503581128902</v>
      </c>
      <c r="F143" s="19">
        <f t="shared" si="529"/>
        <v>28755.076933009357</v>
      </c>
      <c r="G143" s="24">
        <f t="shared" ref="G143:H143" si="583">G131</f>
        <v>0.84</v>
      </c>
      <c r="H143" s="24">
        <f t="shared" si="583"/>
        <v>0.84222521521414129</v>
      </c>
      <c r="I143" s="29">
        <f t="shared" si="507"/>
        <v>0.84222521521414129</v>
      </c>
      <c r="J143" s="19">
        <f t="shared" si="531"/>
        <v>34141.790596590239</v>
      </c>
      <c r="K143" s="19">
        <f t="shared" si="532"/>
        <v>34261.208033912328</v>
      </c>
      <c r="L143" s="40">
        <f>SalesTrend!$N$11</f>
        <v>3.5000000000000003E-2</v>
      </c>
      <c r="M143" s="40">
        <f>SalesTrend!$N$31</f>
        <v>0</v>
      </c>
      <c r="N143" s="16">
        <f t="shared" si="533"/>
        <v>34282.957265806581</v>
      </c>
      <c r="O143" s="16">
        <f t="shared" si="508"/>
        <v>29444.242329974462</v>
      </c>
      <c r="R143" s="16">
        <f t="shared" si="509"/>
        <v>34282.957265806581</v>
      </c>
      <c r="S143" s="16">
        <f t="shared" si="510"/>
        <v>29323</v>
      </c>
      <c r="T143" s="16">
        <f t="shared" si="534"/>
        <v>121.24232997446234</v>
      </c>
      <c r="AA143" s="56">
        <v>-2.5000000000000001E-2</v>
      </c>
      <c r="AB143" s="51"/>
      <c r="AC143" s="51"/>
      <c r="AD143" s="51"/>
      <c r="AE143" s="52"/>
      <c r="AF143" s="51">
        <f t="shared" si="535"/>
        <v>1</v>
      </c>
      <c r="AG143" s="51"/>
      <c r="AH143" s="56">
        <f t="shared" si="511"/>
        <v>0</v>
      </c>
      <c r="AI143" s="56">
        <f t="shared" si="536"/>
        <v>-2.5000000000000001E-2</v>
      </c>
      <c r="AJ143" s="56">
        <f t="shared" si="537"/>
        <v>0</v>
      </c>
      <c r="AK143" s="56">
        <f t="shared" si="538"/>
        <v>0</v>
      </c>
      <c r="AL143" s="56">
        <f t="shared" si="539"/>
        <v>0</v>
      </c>
      <c r="AM143" s="56">
        <f t="shared" si="512"/>
        <v>0</v>
      </c>
      <c r="AN143" s="51"/>
      <c r="AO143" s="51">
        <f t="shared" si="540"/>
        <v>999999</v>
      </c>
      <c r="BB143" s="5">
        <f>Inputs!C143</f>
        <v>1910474</v>
      </c>
      <c r="BC143" s="19">
        <f t="shared" si="560"/>
        <v>35349</v>
      </c>
      <c r="BD143" s="82">
        <f t="shared" si="541"/>
        <v>0.20272428621540997</v>
      </c>
      <c r="BE143" s="23">
        <f>Inputs!F143</f>
        <v>1.0197503581128902</v>
      </c>
      <c r="BF143" s="19">
        <f t="shared" si="561"/>
        <v>34664.366350814984</v>
      </c>
      <c r="BG143" s="19">
        <f t="shared" si="562"/>
        <v>28755.076933009357</v>
      </c>
      <c r="BH143" s="82">
        <f t="shared" si="542"/>
        <v>0.19912222624631873</v>
      </c>
      <c r="BI143" s="29">
        <f t="shared" si="338"/>
        <v>1</v>
      </c>
      <c r="BJ143" s="29">
        <f t="shared" ref="BJ143" si="584">BJ131</f>
        <v>1.0640378926785252</v>
      </c>
      <c r="BK143" s="29">
        <f t="shared" si="338"/>
        <v>1.0655199120409484</v>
      </c>
      <c r="BL143" s="29">
        <f t="shared" si="544"/>
        <v>1.0655199120409484</v>
      </c>
      <c r="BM143" s="39">
        <f t="shared" si="514"/>
        <v>0.18687799636227387</v>
      </c>
      <c r="BN143" s="39">
        <f t="shared" si="545"/>
        <v>0.18361215049470192</v>
      </c>
      <c r="BO143" s="40">
        <f>AttrRateTrend!$N$11</f>
        <v>-5.0000000000000001E-3</v>
      </c>
      <c r="BP143" s="40">
        <f>AttrRateTrend!$N$31</f>
        <v>2.5641025641025772E-2</v>
      </c>
      <c r="BQ143" s="39">
        <f t="shared" si="546"/>
        <v>0.186977804936418</v>
      </c>
      <c r="BR143" s="39">
        <f t="shared" si="515"/>
        <v>0.20316340995760412</v>
      </c>
      <c r="BS143" s="39"/>
      <c r="BT143" s="39"/>
      <c r="BU143" s="39">
        <f t="shared" si="516"/>
        <v>0.186977804936418</v>
      </c>
      <c r="BV143" s="39">
        <f t="shared" si="517"/>
        <v>0.20272428621540997</v>
      </c>
      <c r="BW143" s="39">
        <f t="shared" si="518"/>
        <v>4.3912374219415296E-4</v>
      </c>
      <c r="BX143" s="39">
        <f t="shared" si="447"/>
        <v>0.18566047331123103</v>
      </c>
      <c r="CB143" s="19">
        <f t="shared" si="547"/>
        <v>35349</v>
      </c>
      <c r="CC143" s="23">
        <f>Inputs!F143</f>
        <v>1.0197503581128902</v>
      </c>
      <c r="CD143" s="19">
        <f t="shared" si="519"/>
        <v>34664.366350814984</v>
      </c>
      <c r="CE143" s="29">
        <f t="shared" ref="CE143" si="585">CE131</f>
        <v>1.0640378926785252</v>
      </c>
      <c r="CF143" s="29">
        <f t="shared" si="496"/>
        <v>1.050178644595479</v>
      </c>
      <c r="CG143" s="29">
        <f t="shared" si="496"/>
        <v>1.0513886503907897</v>
      </c>
      <c r="CH143" s="29">
        <f t="shared" si="549"/>
        <v>1.050178644595479</v>
      </c>
      <c r="CI143" s="19">
        <f t="shared" si="550"/>
        <v>33008.066322056511</v>
      </c>
      <c r="CJ143" s="19">
        <f t="shared" si="521"/>
        <v>32446.847286256747</v>
      </c>
      <c r="CK143" s="40">
        <f>AttrTrend!$N$11</f>
        <v>3.0000000000000001E-3</v>
      </c>
      <c r="CL143" s="40">
        <f>AttrTrend!$N$31</f>
        <v>3.0927835051546504E-2</v>
      </c>
      <c r="CM143" s="19">
        <f t="shared" si="551"/>
        <v>33099.026095389672</v>
      </c>
      <c r="CN143" s="19">
        <f t="shared" si="522"/>
        <v>35446.410644906675</v>
      </c>
      <c r="CO143" s="39"/>
      <c r="CP143" s="39"/>
      <c r="CQ143" s="19">
        <f t="shared" si="523"/>
        <v>33099.026095389672</v>
      </c>
      <c r="CR143" s="19">
        <f t="shared" si="552"/>
        <v>35349</v>
      </c>
      <c r="CS143" s="19">
        <f t="shared" si="524"/>
        <v>97.410644906674861</v>
      </c>
      <c r="CT143" s="2"/>
      <c r="CU143" s="2"/>
      <c r="CV143" s="2"/>
      <c r="CW143" s="2"/>
      <c r="CX143" s="2"/>
      <c r="CY143" s="2"/>
      <c r="CZ143" s="2"/>
      <c r="DA143" s="2"/>
      <c r="DB143" s="16">
        <f t="shared" si="553"/>
        <v>33008.066322056511</v>
      </c>
      <c r="DC143" s="16">
        <f t="shared" si="554"/>
        <v>1133.724274533728</v>
      </c>
      <c r="DD143" s="16" t="e">
        <f t="shared" si="555"/>
        <v>#N/A</v>
      </c>
      <c r="DE143" s="16">
        <f t="shared" si="565"/>
        <v>34141.790596590239</v>
      </c>
      <c r="DF143" s="16">
        <f t="shared" si="566"/>
        <v>32446.847286256747</v>
      </c>
      <c r="DG143" s="16">
        <f t="shared" si="567"/>
        <v>1814.3607476555808</v>
      </c>
      <c r="DH143" s="16" t="e">
        <f t="shared" si="568"/>
        <v>#N/A</v>
      </c>
      <c r="DI143" s="16">
        <f t="shared" si="569"/>
        <v>34261.208033912328</v>
      </c>
      <c r="DJ143" s="16">
        <f t="shared" si="570"/>
        <v>33099.026095389672</v>
      </c>
      <c r="DK143" s="16">
        <f t="shared" si="571"/>
        <v>1183.9311704169086</v>
      </c>
      <c r="DL143" s="16" t="e">
        <f t="shared" si="572"/>
        <v>#N/A</v>
      </c>
      <c r="DM143" s="16">
        <f t="shared" si="573"/>
        <v>34282.957265806581</v>
      </c>
      <c r="DN143" s="16">
        <f t="shared" si="525"/>
        <v>32070.372405863603</v>
      </c>
      <c r="DO143" s="16">
        <f t="shared" si="556"/>
        <v>2190.8356280487242</v>
      </c>
      <c r="DP143" s="16" t="e">
        <f t="shared" si="526"/>
        <v>#N/A</v>
      </c>
      <c r="DQ143" s="16">
        <f t="shared" si="527"/>
        <v>34261.208033912328</v>
      </c>
      <c r="DR143" s="101"/>
      <c r="DS143" s="16">
        <f t="shared" si="574"/>
        <v>32585.885079356969</v>
      </c>
      <c r="DT143" s="16">
        <f t="shared" si="575"/>
        <v>32070.372405863603</v>
      </c>
      <c r="DV143" s="16">
        <f t="shared" si="557"/>
        <v>1910474</v>
      </c>
      <c r="DW143" s="16">
        <f t="shared" si="576"/>
        <v>1910474</v>
      </c>
      <c r="DX143" s="16">
        <f t="shared" si="577"/>
        <v>1908854.5582783956</v>
      </c>
      <c r="DY143" s="16">
        <f t="shared" si="578"/>
        <v>1909277.9994049426</v>
      </c>
      <c r="DZ143" s="16">
        <f t="shared" si="579"/>
        <v>1908069.7680667227</v>
      </c>
      <c r="EA143" s="16">
        <f t="shared" si="558"/>
        <v>1196.0005950573832</v>
      </c>
    </row>
    <row r="144" spans="1:131" x14ac:dyDescent="0.2">
      <c r="A144" s="2">
        <v>40940</v>
      </c>
      <c r="B144" s="5">
        <f>Inputs!B144</f>
        <v>29005</v>
      </c>
      <c r="C144" s="5"/>
      <c r="D144" s="19">
        <f t="shared" si="528"/>
        <v>29005</v>
      </c>
      <c r="E144" s="20">
        <f>Inputs!E144</f>
        <v>0.95280119984326306</v>
      </c>
      <c r="F144" s="19">
        <f t="shared" si="529"/>
        <v>30441.817248730749</v>
      </c>
      <c r="G144" s="24">
        <f t="shared" ref="G144:H144" si="586">G132</f>
        <v>0.88</v>
      </c>
      <c r="H144" s="24">
        <f t="shared" si="586"/>
        <v>0.88432880479802423</v>
      </c>
      <c r="I144" s="29">
        <f t="shared" si="507"/>
        <v>0.88432880479802423</v>
      </c>
      <c r="J144" s="19">
        <f t="shared" si="531"/>
        <v>34423.640939394136</v>
      </c>
      <c r="K144" s="19">
        <f t="shared" si="532"/>
        <v>34462.166927834791</v>
      </c>
      <c r="L144" s="40">
        <f>SalesTrend!$N$12</f>
        <v>3.5000000000000003E-2</v>
      </c>
      <c r="M144" s="40">
        <f>SalesTrend!$N$32</f>
        <v>0</v>
      </c>
      <c r="N144" s="16">
        <f t="shared" si="533"/>
        <v>34382.949224498516</v>
      </c>
      <c r="O144" s="16">
        <f t="shared" si="508"/>
        <v>28970.713586409256</v>
      </c>
      <c r="R144" s="16">
        <f t="shared" si="509"/>
        <v>34382.949224498516</v>
      </c>
      <c r="S144" s="16">
        <f t="shared" si="510"/>
        <v>29005</v>
      </c>
      <c r="T144" s="16">
        <f t="shared" si="534"/>
        <v>-34.286413590743905</v>
      </c>
      <c r="AA144" s="56"/>
      <c r="AB144" s="51"/>
      <c r="AC144" s="51"/>
      <c r="AD144" s="51">
        <v>1</v>
      </c>
      <c r="AE144" s="52"/>
      <c r="AF144" s="51">
        <f t="shared" si="535"/>
        <v>0</v>
      </c>
      <c r="AG144" s="51"/>
      <c r="AH144" s="56">
        <f t="shared" si="511"/>
        <v>0</v>
      </c>
      <c r="AI144" s="56">
        <f t="shared" si="536"/>
        <v>0</v>
      </c>
      <c r="AJ144" s="56">
        <f t="shared" si="537"/>
        <v>0</v>
      </c>
      <c r="AK144" s="56">
        <f t="shared" si="538"/>
        <v>0</v>
      </c>
      <c r="AL144" s="56">
        <f t="shared" si="539"/>
        <v>0</v>
      </c>
      <c r="AM144" s="56">
        <f t="shared" si="512"/>
        <v>0</v>
      </c>
      <c r="AN144" s="51"/>
      <c r="AO144" s="51">
        <f t="shared" si="540"/>
        <v>0</v>
      </c>
      <c r="BB144" s="5">
        <f>Inputs!C144</f>
        <v>1907459</v>
      </c>
      <c r="BC144" s="19">
        <f t="shared" si="560"/>
        <v>32020</v>
      </c>
      <c r="BD144" s="82">
        <f t="shared" si="541"/>
        <v>0.18433162037587839</v>
      </c>
      <c r="BE144" s="23">
        <f>Inputs!F144</f>
        <v>0.95280119984326306</v>
      </c>
      <c r="BF144" s="19">
        <f t="shared" si="561"/>
        <v>33606.170946538827</v>
      </c>
      <c r="BG144" s="19">
        <f t="shared" si="562"/>
        <v>30441.817248730749</v>
      </c>
      <c r="BH144" s="82">
        <f t="shared" si="542"/>
        <v>0.19266602326769991</v>
      </c>
      <c r="BI144" s="29">
        <f t="shared" si="338"/>
        <v>1</v>
      </c>
      <c r="BJ144" s="29">
        <f t="shared" ref="BJ144" si="587">BJ132</f>
        <v>1.0614460265295658</v>
      </c>
      <c r="BK144" s="29">
        <f t="shared" si="338"/>
        <v>1.0637633708504286</v>
      </c>
      <c r="BL144" s="29">
        <f t="shared" si="544"/>
        <v>1.0637633708504286</v>
      </c>
      <c r="BM144" s="39">
        <f t="shared" si="514"/>
        <v>0.18111736928267469</v>
      </c>
      <c r="BN144" s="39">
        <f t="shared" si="545"/>
        <v>0.18511427825695551</v>
      </c>
      <c r="BO144" s="40">
        <f>AttrRateTrend!$N$12</f>
        <v>-5.0000000000000001E-3</v>
      </c>
      <c r="BP144" s="40">
        <f>AttrRateTrend!$N$32</f>
        <v>0</v>
      </c>
      <c r="BQ144" s="39">
        <f t="shared" si="546"/>
        <v>0.18689989751769451</v>
      </c>
      <c r="BR144" s="39">
        <f t="shared" si="515"/>
        <v>0.18943332863681328</v>
      </c>
      <c r="BS144" s="39"/>
      <c r="BT144" s="39"/>
      <c r="BU144" s="39">
        <f t="shared" si="516"/>
        <v>0.18689989751769451</v>
      </c>
      <c r="BV144" s="39">
        <f t="shared" si="517"/>
        <v>0.18433162037587839</v>
      </c>
      <c r="BW144" s="39">
        <f t="shared" si="518"/>
        <v>5.1017082609348952E-3</v>
      </c>
      <c r="BX144" s="39">
        <f t="shared" si="447"/>
        <v>0.1857123807126837</v>
      </c>
      <c r="CB144" s="19">
        <f t="shared" si="547"/>
        <v>32020</v>
      </c>
      <c r="CC144" s="23">
        <f>Inputs!F144</f>
        <v>0.95280119984326306</v>
      </c>
      <c r="CD144" s="19">
        <f t="shared" si="519"/>
        <v>33606.170946538827</v>
      </c>
      <c r="CE144" s="29">
        <f t="shared" ref="CE144" si="588">CE132</f>
        <v>1.0614460265295658</v>
      </c>
      <c r="CF144" s="29">
        <f t="shared" si="496"/>
        <v>1.0460735031613095</v>
      </c>
      <c r="CG144" s="29">
        <f t="shared" si="496"/>
        <v>1.0476496316129991</v>
      </c>
      <c r="CH144" s="29">
        <f t="shared" si="549"/>
        <v>1.0460735031613095</v>
      </c>
      <c r="CI144" s="19">
        <f t="shared" si="550"/>
        <v>32126.012985682704</v>
      </c>
      <c r="CJ144" s="19">
        <f t="shared" si="521"/>
        <v>32769.134012722607</v>
      </c>
      <c r="CK144" s="40">
        <f>AttrTrend!$N$12</f>
        <v>3.0000000000000001E-3</v>
      </c>
      <c r="CL144" s="40">
        <f>AttrTrend!$N$32</f>
        <v>0</v>
      </c>
      <c r="CM144" s="19">
        <f t="shared" si="551"/>
        <v>33107.300851913526</v>
      </c>
      <c r="CN144" s="19">
        <f t="shared" si="522"/>
        <v>32998.049703544413</v>
      </c>
      <c r="CO144" s="39"/>
      <c r="CP144" s="39"/>
      <c r="CQ144" s="19">
        <f t="shared" si="523"/>
        <v>33107.300851913526</v>
      </c>
      <c r="CR144" s="19">
        <f t="shared" si="552"/>
        <v>32020</v>
      </c>
      <c r="CS144" s="19">
        <f t="shared" si="524"/>
        <v>978.04970354441321</v>
      </c>
      <c r="CT144" s="2"/>
      <c r="CU144" s="2"/>
      <c r="CV144" s="2"/>
      <c r="CW144" s="2"/>
      <c r="CX144" s="2"/>
      <c r="CY144" s="2"/>
      <c r="CZ144" s="2"/>
      <c r="DA144" s="2"/>
      <c r="DB144" s="16">
        <f t="shared" si="553"/>
        <v>32126.012985682704</v>
      </c>
      <c r="DC144" s="16">
        <f t="shared" si="554"/>
        <v>2297.6279537114315</v>
      </c>
      <c r="DD144" s="16" t="e">
        <f t="shared" si="555"/>
        <v>#N/A</v>
      </c>
      <c r="DE144" s="16">
        <f t="shared" si="565"/>
        <v>34423.640939394136</v>
      </c>
      <c r="DF144" s="16">
        <f t="shared" si="566"/>
        <v>32769.134012722607</v>
      </c>
      <c r="DG144" s="16">
        <f t="shared" si="567"/>
        <v>1693.0329151121841</v>
      </c>
      <c r="DH144" s="16" t="e">
        <f t="shared" si="568"/>
        <v>#N/A</v>
      </c>
      <c r="DI144" s="16">
        <f t="shared" si="569"/>
        <v>34462.166927834791</v>
      </c>
      <c r="DJ144" s="16">
        <f t="shared" si="570"/>
        <v>33107.300851913526</v>
      </c>
      <c r="DK144" s="16">
        <f t="shared" si="571"/>
        <v>1275.6483725849903</v>
      </c>
      <c r="DL144" s="16" t="e">
        <f t="shared" si="572"/>
        <v>#N/A</v>
      </c>
      <c r="DM144" s="16">
        <f t="shared" si="573"/>
        <v>34382.949224498516</v>
      </c>
      <c r="DN144" s="16">
        <f t="shared" si="525"/>
        <v>32347.627145529525</v>
      </c>
      <c r="DO144" s="16">
        <f t="shared" si="556"/>
        <v>2114.5397823052663</v>
      </c>
      <c r="DP144" s="16" t="e">
        <f t="shared" si="526"/>
        <v>#N/A</v>
      </c>
      <c r="DQ144" s="16">
        <f t="shared" si="527"/>
        <v>34462.166927834791</v>
      </c>
      <c r="DR144" s="101"/>
      <c r="DS144" s="16">
        <f t="shared" si="574"/>
        <v>31461.65672826771</v>
      </c>
      <c r="DT144" s="16">
        <f t="shared" si="575"/>
        <v>32347.627145529525</v>
      </c>
      <c r="DV144" s="16">
        <f t="shared" si="557"/>
        <v>1907459</v>
      </c>
      <c r="DW144" s="16">
        <f t="shared" si="576"/>
        <v>1907459</v>
      </c>
      <c r="DX144" s="16">
        <f t="shared" si="577"/>
        <v>1911152.186232107</v>
      </c>
      <c r="DY144" s="16">
        <f t="shared" si="578"/>
        <v>1910971.0323200547</v>
      </c>
      <c r="DZ144" s="16">
        <f t="shared" si="579"/>
        <v>1909345.4164393076</v>
      </c>
      <c r="EA144" s="16">
        <f t="shared" si="558"/>
        <v>-3512.0323200547136</v>
      </c>
    </row>
    <row r="145" spans="1:131" x14ac:dyDescent="0.2">
      <c r="A145" s="2">
        <v>40969</v>
      </c>
      <c r="B145" s="5">
        <f>Inputs!B145</f>
        <v>34327</v>
      </c>
      <c r="C145" s="5"/>
      <c r="D145" s="19">
        <f t="shared" si="528"/>
        <v>34327</v>
      </c>
      <c r="E145" s="20">
        <f>Inputs!E145</f>
        <v>1.0457635086659343</v>
      </c>
      <c r="F145" s="19">
        <f t="shared" si="529"/>
        <v>32824.821018846284</v>
      </c>
      <c r="G145" s="24">
        <f t="shared" ref="G145:H145" si="589">G133</f>
        <v>0.94</v>
      </c>
      <c r="H145" s="24">
        <f t="shared" si="589"/>
        <v>0.94267125416271147</v>
      </c>
      <c r="I145" s="29">
        <f t="shared" si="507"/>
        <v>0.94267125416271147</v>
      </c>
      <c r="J145" s="19">
        <f t="shared" si="531"/>
        <v>34821.069247519983</v>
      </c>
      <c r="K145" s="19">
        <f t="shared" si="532"/>
        <v>34661.23957319522</v>
      </c>
      <c r="L145" s="40">
        <f>SalesTrend!$N$13</f>
        <v>3.5000000000000003E-2</v>
      </c>
      <c r="M145" s="40">
        <f>SalesTrend!$N$33</f>
        <v>1.2E-2</v>
      </c>
      <c r="N145" s="16">
        <f t="shared" si="533"/>
        <v>34897.031620320144</v>
      </c>
      <c r="O145" s="16">
        <f t="shared" si="508"/>
        <v>34401.884557753692</v>
      </c>
      <c r="R145" s="16">
        <f t="shared" si="509"/>
        <v>34897.031620320144</v>
      </c>
      <c r="S145" s="16">
        <f t="shared" si="510"/>
        <v>34327</v>
      </c>
      <c r="T145" s="16">
        <f t="shared" si="534"/>
        <v>74.884557753692206</v>
      </c>
      <c r="AA145" s="56"/>
      <c r="AB145" s="51"/>
      <c r="AC145" s="51"/>
      <c r="AD145" s="35">
        <v>1</v>
      </c>
      <c r="AE145" s="52" t="s">
        <v>82</v>
      </c>
      <c r="AF145" s="51">
        <f t="shared" si="535"/>
        <v>0</v>
      </c>
      <c r="AG145" s="51"/>
      <c r="AH145" s="56">
        <f t="shared" si="511"/>
        <v>0</v>
      </c>
      <c r="AI145" s="56">
        <f t="shared" si="536"/>
        <v>0</v>
      </c>
      <c r="AJ145" s="56">
        <f t="shared" si="537"/>
        <v>0</v>
      </c>
      <c r="AK145" s="56">
        <f t="shared" si="538"/>
        <v>0</v>
      </c>
      <c r="AL145" s="56">
        <f t="shared" si="539"/>
        <v>0</v>
      </c>
      <c r="AM145" s="56">
        <f t="shared" si="512"/>
        <v>0</v>
      </c>
      <c r="AN145" s="51"/>
      <c r="AO145" s="51">
        <f t="shared" si="540"/>
        <v>0</v>
      </c>
      <c r="BB145" s="5">
        <f>Inputs!C145</f>
        <v>1905322</v>
      </c>
      <c r="BC145" s="19">
        <f t="shared" si="560"/>
        <v>36464</v>
      </c>
      <c r="BD145" s="82">
        <f t="shared" si="541"/>
        <v>0.20704251542877639</v>
      </c>
      <c r="BE145" s="23">
        <f>Inputs!F145</f>
        <v>1.0457635086659343</v>
      </c>
      <c r="BF145" s="19">
        <f t="shared" si="561"/>
        <v>34868.304064765667</v>
      </c>
      <c r="BG145" s="19">
        <f t="shared" si="562"/>
        <v>32824.821018846284</v>
      </c>
      <c r="BH145" s="82">
        <f t="shared" si="542"/>
        <v>0.19883010493598793</v>
      </c>
      <c r="BI145" s="29">
        <f t="shared" si="338"/>
        <v>1</v>
      </c>
      <c r="BJ145" s="29">
        <f t="shared" ref="BJ145" si="590">BJ133</f>
        <v>1.0610964637018976</v>
      </c>
      <c r="BK145" s="29">
        <f t="shared" si="338"/>
        <v>1.061290584087647</v>
      </c>
      <c r="BL145" s="29">
        <f t="shared" si="544"/>
        <v>1.061290584087647</v>
      </c>
      <c r="BM145" s="39">
        <f t="shared" si="514"/>
        <v>0.18734746912591801</v>
      </c>
      <c r="BN145" s="39">
        <f t="shared" si="545"/>
        <v>0.18612217542202669</v>
      </c>
      <c r="BO145" s="40">
        <f>AttrRateTrend!$N$13</f>
        <v>-5.0000000000000001E-3</v>
      </c>
      <c r="BP145" s="40">
        <f>AttrRateTrend!$N$33</f>
        <v>0</v>
      </c>
      <c r="BQ145" s="39">
        <f t="shared" si="546"/>
        <v>0.18682202256039548</v>
      </c>
      <c r="BR145" s="39">
        <f t="shared" si="515"/>
        <v>0.20734609658493799</v>
      </c>
      <c r="BS145" s="39"/>
      <c r="BT145" s="39"/>
      <c r="BU145" s="39">
        <f t="shared" si="516"/>
        <v>0.18682202256039548</v>
      </c>
      <c r="BV145" s="39">
        <f t="shared" si="517"/>
        <v>0.20704251542877639</v>
      </c>
      <c r="BW145" s="39">
        <f t="shared" si="518"/>
        <v>3.0358115616160863E-4</v>
      </c>
      <c r="BX145" s="39">
        <f t="shared" si="447"/>
        <v>0.18625738657649207</v>
      </c>
      <c r="CB145" s="19">
        <f t="shared" si="547"/>
        <v>36464</v>
      </c>
      <c r="CC145" s="23">
        <f>Inputs!F145</f>
        <v>1.0457635086659343</v>
      </c>
      <c r="CD145" s="19">
        <f t="shared" si="519"/>
        <v>34868.304064765667</v>
      </c>
      <c r="CE145" s="29">
        <f t="shared" ref="CE145" si="591">CE133</f>
        <v>1.0610964637018976</v>
      </c>
      <c r="CF145" s="29">
        <f t="shared" si="496"/>
        <v>1.0510947108949782</v>
      </c>
      <c r="CG145" s="29">
        <f t="shared" si="496"/>
        <v>1.0502436880673314</v>
      </c>
      <c r="CH145" s="29">
        <f t="shared" si="549"/>
        <v>1.0510947108949782</v>
      </c>
      <c r="CI145" s="19">
        <f t="shared" si="550"/>
        <v>33173.322730428612</v>
      </c>
      <c r="CJ145" s="19">
        <f t="shared" si="521"/>
        <v>33003.539183801542</v>
      </c>
      <c r="CK145" s="40">
        <f>AttrTrend!$N$13</f>
        <v>3.0000000000000001E-3</v>
      </c>
      <c r="CL145" s="40">
        <f>AttrTrend!$N$33</f>
        <v>0</v>
      </c>
      <c r="CM145" s="19">
        <f t="shared" si="551"/>
        <v>33115.577677126508</v>
      </c>
      <c r="CN145" s="19">
        <f t="shared" si="522"/>
        <v>36400.526839933453</v>
      </c>
      <c r="CO145" s="39"/>
      <c r="CP145" s="39"/>
      <c r="CQ145" s="19">
        <f t="shared" si="523"/>
        <v>33115.577677126508</v>
      </c>
      <c r="CR145" s="19">
        <f t="shared" si="552"/>
        <v>36464</v>
      </c>
      <c r="CS145" s="19">
        <f t="shared" si="524"/>
        <v>-63.47316006654728</v>
      </c>
      <c r="CT145" s="2"/>
      <c r="CU145" s="2"/>
      <c r="CV145" s="2"/>
      <c r="CW145" s="2"/>
      <c r="CX145" s="2"/>
      <c r="CY145" s="2"/>
      <c r="CZ145" s="2"/>
      <c r="DA145" s="2"/>
      <c r="DB145" s="16">
        <f t="shared" si="553"/>
        <v>33173.322730428612</v>
      </c>
      <c r="DC145" s="16">
        <f t="shared" si="554"/>
        <v>1647.7465170913711</v>
      </c>
      <c r="DD145" s="16" t="e">
        <f t="shared" si="555"/>
        <v>#N/A</v>
      </c>
      <c r="DE145" s="16">
        <f t="shared" si="565"/>
        <v>34821.069247519983</v>
      </c>
      <c r="DF145" s="16">
        <f t="shared" si="566"/>
        <v>33003.539183801542</v>
      </c>
      <c r="DG145" s="16">
        <f t="shared" si="567"/>
        <v>1657.7003893936781</v>
      </c>
      <c r="DH145" s="16" t="e">
        <f t="shared" si="568"/>
        <v>#N/A</v>
      </c>
      <c r="DI145" s="16">
        <f t="shared" si="569"/>
        <v>34661.23957319522</v>
      </c>
      <c r="DJ145" s="16">
        <f t="shared" si="570"/>
        <v>33115.577677126508</v>
      </c>
      <c r="DK145" s="16">
        <f t="shared" si="571"/>
        <v>1781.4539431936355</v>
      </c>
      <c r="DL145" s="16" t="e">
        <f t="shared" si="572"/>
        <v>#N/A</v>
      </c>
      <c r="DM145" s="16">
        <f t="shared" si="573"/>
        <v>34897.031620320144</v>
      </c>
      <c r="DN145" s="16">
        <f t="shared" si="525"/>
        <v>32732.487414832529</v>
      </c>
      <c r="DO145" s="16">
        <f t="shared" si="556"/>
        <v>1928.7521583626913</v>
      </c>
      <c r="DP145" s="16" t="e">
        <f t="shared" si="526"/>
        <v>#N/A</v>
      </c>
      <c r="DQ145" s="16">
        <f t="shared" si="527"/>
        <v>34661.23957319522</v>
      </c>
      <c r="DR145" s="101"/>
      <c r="DS145" s="16">
        <f t="shared" si="574"/>
        <v>32995.339628963899</v>
      </c>
      <c r="DT145" s="16">
        <f t="shared" si="575"/>
        <v>32732.487414832529</v>
      </c>
      <c r="DV145" s="16">
        <f t="shared" si="557"/>
        <v>1905322</v>
      </c>
      <c r="DW145" s="16">
        <f t="shared" si="576"/>
        <v>1905322</v>
      </c>
      <c r="DX145" s="16">
        <f t="shared" si="577"/>
        <v>1912799.9327491985</v>
      </c>
      <c r="DY145" s="16">
        <f t="shared" si="578"/>
        <v>1912628.7327094483</v>
      </c>
      <c r="DZ145" s="16">
        <f t="shared" si="579"/>
        <v>1911126.8703825013</v>
      </c>
      <c r="EA145" s="16">
        <f t="shared" si="558"/>
        <v>-7306.7327094483189</v>
      </c>
    </row>
    <row r="146" spans="1:131" x14ac:dyDescent="0.2">
      <c r="A146" s="2">
        <v>41000</v>
      </c>
      <c r="B146" s="5">
        <f>Inputs!B146</f>
        <v>37793</v>
      </c>
      <c r="C146" s="5"/>
      <c r="D146" s="19">
        <f t="shared" si="528"/>
        <v>37793</v>
      </c>
      <c r="E146" s="20">
        <f>Inputs!E146</f>
        <v>1.0029379260670837</v>
      </c>
      <c r="F146" s="19">
        <f t="shared" si="529"/>
        <v>37682.292211444532</v>
      </c>
      <c r="G146" s="24">
        <f t="shared" ref="G146:H146" si="592">G134</f>
        <v>1.08</v>
      </c>
      <c r="H146" s="24">
        <f t="shared" si="592"/>
        <v>1.0847256097134981</v>
      </c>
      <c r="I146" s="29">
        <f t="shared" si="507"/>
        <v>1.0847256097134981</v>
      </c>
      <c r="J146" s="19">
        <f t="shared" si="531"/>
        <v>34739.008532671527</v>
      </c>
      <c r="K146" s="19">
        <f t="shared" si="532"/>
        <v>34893.998814070132</v>
      </c>
      <c r="L146" s="40">
        <f>SalesTrend!$N$14</f>
        <v>3.5000000000000003E-2</v>
      </c>
      <c r="M146" s="40">
        <f>SalesTrend!$N$34</f>
        <v>0</v>
      </c>
      <c r="N146" s="16">
        <f t="shared" si="533"/>
        <v>34998.814629212742</v>
      </c>
      <c r="O146" s="16">
        <f t="shared" si="508"/>
        <v>38075.646287885495</v>
      </c>
      <c r="R146" s="16">
        <f t="shared" si="509"/>
        <v>34998.814629212742</v>
      </c>
      <c r="S146" s="16">
        <f t="shared" si="510"/>
        <v>37793</v>
      </c>
      <c r="T146" s="16">
        <f t="shared" si="534"/>
        <v>282.64628788549453</v>
      </c>
      <c r="AA146" s="56"/>
      <c r="AB146" s="51">
        <v>1</v>
      </c>
      <c r="AC146" s="51"/>
      <c r="AD146" s="51">
        <v>1</v>
      </c>
      <c r="AE146" s="52"/>
      <c r="AF146" s="51">
        <f t="shared" si="535"/>
        <v>0</v>
      </c>
      <c r="AG146" s="51"/>
      <c r="AH146" s="56">
        <f t="shared" si="511"/>
        <v>0</v>
      </c>
      <c r="AI146" s="56">
        <f t="shared" si="536"/>
        <v>0</v>
      </c>
      <c r="AJ146" s="56">
        <f t="shared" si="537"/>
        <v>0</v>
      </c>
      <c r="AK146" s="56">
        <f t="shared" si="538"/>
        <v>0</v>
      </c>
      <c r="AL146" s="56">
        <f t="shared" si="539"/>
        <v>0</v>
      </c>
      <c r="AM146" s="56">
        <f t="shared" si="512"/>
        <v>0</v>
      </c>
      <c r="AN146" s="51"/>
      <c r="AO146" s="51">
        <f t="shared" si="540"/>
        <v>0</v>
      </c>
      <c r="BB146" s="5">
        <f>Inputs!C146</f>
        <v>1908691</v>
      </c>
      <c r="BC146" s="19">
        <f t="shared" si="560"/>
        <v>34424</v>
      </c>
      <c r="BD146" s="82">
        <f t="shared" si="541"/>
        <v>0.19374882743611871</v>
      </c>
      <c r="BE146" s="23">
        <f>Inputs!F146</f>
        <v>1.0029379260670837</v>
      </c>
      <c r="BF146" s="19">
        <f t="shared" si="561"/>
        <v>34323.161090328016</v>
      </c>
      <c r="BG146" s="19">
        <f t="shared" si="562"/>
        <v>37682.292211444532</v>
      </c>
      <c r="BH146" s="82">
        <f t="shared" si="542"/>
        <v>0.19324147926198545</v>
      </c>
      <c r="BI146" s="29">
        <f t="shared" si="338"/>
        <v>1</v>
      </c>
      <c r="BJ146" s="29">
        <f t="shared" ref="BJ146" si="593">BJ134</f>
        <v>1.0182207657395119</v>
      </c>
      <c r="BK146" s="29">
        <f t="shared" si="338"/>
        <v>1.0175869495536261</v>
      </c>
      <c r="BL146" s="29">
        <f t="shared" si="544"/>
        <v>1.0175869495536261</v>
      </c>
      <c r="BM146" s="39">
        <f t="shared" si="514"/>
        <v>0.18990168785748737</v>
      </c>
      <c r="BN146" s="39">
        <f t="shared" si="545"/>
        <v>0.18764951919725692</v>
      </c>
      <c r="BO146" s="40">
        <f>AttrRateTrend!$N$14</f>
        <v>-5.0000000000000001E-3</v>
      </c>
      <c r="BP146" s="40">
        <f>AttrRateTrend!$N$34</f>
        <v>0</v>
      </c>
      <c r="BQ146" s="39">
        <f t="shared" si="546"/>
        <v>0.18674418005099533</v>
      </c>
      <c r="BR146" s="39">
        <f t="shared" si="515"/>
        <v>0.19058673003389104</v>
      </c>
      <c r="BS146" s="39"/>
      <c r="BT146" s="39"/>
      <c r="BU146" s="39">
        <f t="shared" si="516"/>
        <v>0.18674418005099533</v>
      </c>
      <c r="BV146" s="39">
        <f t="shared" si="517"/>
        <v>0.19374882743611871</v>
      </c>
      <c r="BW146" s="39">
        <f t="shared" si="518"/>
        <v>-3.1620974022276704E-3</v>
      </c>
      <c r="BX146" s="39">
        <f t="shared" si="447"/>
        <v>0.1864608165456442</v>
      </c>
      <c r="CB146" s="19">
        <f t="shared" si="547"/>
        <v>34424</v>
      </c>
      <c r="CC146" s="23">
        <f>Inputs!F146</f>
        <v>1.0029379260670837</v>
      </c>
      <c r="CD146" s="19">
        <f t="shared" si="519"/>
        <v>34323.161090328016</v>
      </c>
      <c r="CE146" s="29">
        <f t="shared" ref="CE146" si="594">CE134</f>
        <v>1.0182207657395119</v>
      </c>
      <c r="CF146" s="29">
        <f t="shared" si="496"/>
        <v>1.0181505781365485</v>
      </c>
      <c r="CG146" s="29">
        <f t="shared" si="496"/>
        <v>1.0198183309302309</v>
      </c>
      <c r="CH146" s="29">
        <f t="shared" si="549"/>
        <v>1.0181505781365485</v>
      </c>
      <c r="CI146" s="19">
        <f t="shared" si="550"/>
        <v>33711.281835293317</v>
      </c>
      <c r="CJ146" s="19">
        <f t="shared" si="521"/>
        <v>33290.580397277452</v>
      </c>
      <c r="CK146" s="40">
        <f>AttrTrend!$N$14</f>
        <v>3.0000000000000001E-3</v>
      </c>
      <c r="CL146" s="40">
        <f>AttrTrend!$N$34</f>
        <v>0</v>
      </c>
      <c r="CM146" s="19">
        <f t="shared" si="551"/>
        <v>33123.856571545795</v>
      </c>
      <c r="CN146" s="19">
        <f t="shared" si="522"/>
        <v>33824.155491623162</v>
      </c>
      <c r="CO146" s="39"/>
      <c r="CP146" s="39"/>
      <c r="CQ146" s="19">
        <f t="shared" si="523"/>
        <v>33123.856571545795</v>
      </c>
      <c r="CR146" s="19">
        <f t="shared" si="552"/>
        <v>34424</v>
      </c>
      <c r="CS146" s="19">
        <f t="shared" si="524"/>
        <v>-599.84450837683835</v>
      </c>
      <c r="CT146" s="2"/>
      <c r="CU146" s="2"/>
      <c r="CV146" s="2"/>
      <c r="CW146" s="2"/>
      <c r="CX146" s="2"/>
      <c r="CY146" s="2"/>
      <c r="CZ146" s="2"/>
      <c r="DA146" s="2"/>
      <c r="DB146" s="16">
        <f t="shared" si="553"/>
        <v>33711.281835293317</v>
      </c>
      <c r="DC146" s="16">
        <f t="shared" si="554"/>
        <v>1027.7266973782098</v>
      </c>
      <c r="DD146" s="16" t="e">
        <f t="shared" si="555"/>
        <v>#N/A</v>
      </c>
      <c r="DE146" s="16">
        <f t="shared" si="565"/>
        <v>34739.008532671527</v>
      </c>
      <c r="DF146" s="16">
        <f t="shared" si="566"/>
        <v>33290.580397277452</v>
      </c>
      <c r="DG146" s="16">
        <f t="shared" si="567"/>
        <v>1603.4184167926796</v>
      </c>
      <c r="DH146" s="16" t="e">
        <f t="shared" si="568"/>
        <v>#N/A</v>
      </c>
      <c r="DI146" s="16">
        <f t="shared" si="569"/>
        <v>34893.998814070132</v>
      </c>
      <c r="DJ146" s="16">
        <f t="shared" si="570"/>
        <v>33123.856571545795</v>
      </c>
      <c r="DK146" s="16">
        <f t="shared" si="571"/>
        <v>1874.9580576669468</v>
      </c>
      <c r="DL146" s="16" t="e">
        <f t="shared" si="572"/>
        <v>#N/A</v>
      </c>
      <c r="DM146" s="16">
        <f t="shared" si="573"/>
        <v>34998.814629212742</v>
      </c>
      <c r="DN146" s="16">
        <f t="shared" si="525"/>
        <v>33329.547086439568</v>
      </c>
      <c r="DO146" s="16">
        <f t="shared" si="556"/>
        <v>1564.4517276305633</v>
      </c>
      <c r="DP146" s="16" t="e">
        <f t="shared" si="526"/>
        <v>#N/A</v>
      </c>
      <c r="DQ146" s="16">
        <f t="shared" si="527"/>
        <v>34893.998814070132</v>
      </c>
      <c r="DR146" s="101"/>
      <c r="DS146" s="16">
        <f t="shared" si="574"/>
        <v>33740.465887265971</v>
      </c>
      <c r="DT146" s="16">
        <f t="shared" si="575"/>
        <v>33329.547086439568</v>
      </c>
      <c r="DV146" s="16">
        <f t="shared" si="557"/>
        <v>1908691</v>
      </c>
      <c r="DW146" s="16">
        <f t="shared" si="576"/>
        <v>1908691</v>
      </c>
      <c r="DX146" s="16">
        <f t="shared" si="577"/>
        <v>1913827.6594465766</v>
      </c>
      <c r="DY146" s="16">
        <f t="shared" si="578"/>
        <v>1914232.1511262411</v>
      </c>
      <c r="DZ146" s="16">
        <f t="shared" si="579"/>
        <v>1913001.8284401682</v>
      </c>
      <c r="EA146" s="16">
        <f t="shared" si="558"/>
        <v>-5541.1511262410786</v>
      </c>
    </row>
    <row r="147" spans="1:131" x14ac:dyDescent="0.2">
      <c r="A147" s="2">
        <v>41030</v>
      </c>
      <c r="B147" s="5">
        <f>Inputs!B147</f>
        <v>40021</v>
      </c>
      <c r="C147" s="5"/>
      <c r="D147" s="19">
        <f t="shared" si="528"/>
        <v>40021</v>
      </c>
      <c r="E147" s="20">
        <f>Inputs!E147</f>
        <v>1.0155567435678781</v>
      </c>
      <c r="F147" s="19">
        <f t="shared" si="529"/>
        <v>39407.940770889152</v>
      </c>
      <c r="G147" s="24">
        <f t="shared" ref="G147:H147" si="595">G135</f>
        <v>1.1200000000000001</v>
      </c>
      <c r="H147" s="24">
        <f t="shared" si="595"/>
        <v>1.1220326870554826</v>
      </c>
      <c r="I147" s="29">
        <f t="shared" si="507"/>
        <v>1.1220326870554826</v>
      </c>
      <c r="J147" s="19">
        <f t="shared" si="531"/>
        <v>35121.918662018885</v>
      </c>
      <c r="K147" s="19">
        <f t="shared" si="532"/>
        <v>35079.359659744725</v>
      </c>
      <c r="L147" s="40">
        <f>SalesTrend!$N$15</f>
        <v>3.5000000000000003E-2</v>
      </c>
      <c r="M147" s="40">
        <f>SalesTrend!$N$35</f>
        <v>0</v>
      </c>
      <c r="N147" s="16">
        <f t="shared" si="533"/>
        <v>35100.894505214615</v>
      </c>
      <c r="O147" s="16">
        <f t="shared" si="508"/>
        <v>39997.043228516057</v>
      </c>
      <c r="R147" s="16">
        <f t="shared" si="509"/>
        <v>35100.894505214615</v>
      </c>
      <c r="S147" s="16">
        <f t="shared" si="510"/>
        <v>40021</v>
      </c>
      <c r="T147" s="16">
        <f t="shared" si="534"/>
        <v>-23.956771483943157</v>
      </c>
      <c r="AA147" s="56"/>
      <c r="AB147" s="35">
        <v>1</v>
      </c>
      <c r="AC147" s="51"/>
      <c r="AD147" s="51"/>
      <c r="AE147" s="52" t="s">
        <v>83</v>
      </c>
      <c r="AF147" s="51">
        <f t="shared" si="535"/>
        <v>0</v>
      </c>
      <c r="AG147" s="51"/>
      <c r="AH147" s="56">
        <f t="shared" si="511"/>
        <v>0</v>
      </c>
      <c r="AI147" s="56">
        <f t="shared" si="536"/>
        <v>0</v>
      </c>
      <c r="AJ147" s="56">
        <f t="shared" si="537"/>
        <v>0</v>
      </c>
      <c r="AK147" s="56">
        <f t="shared" si="538"/>
        <v>0</v>
      </c>
      <c r="AL147" s="56">
        <f t="shared" si="539"/>
        <v>0</v>
      </c>
      <c r="AM147" s="56">
        <f t="shared" si="512"/>
        <v>0</v>
      </c>
      <c r="AN147" s="51"/>
      <c r="AO147" s="51">
        <f t="shared" si="540"/>
        <v>0</v>
      </c>
      <c r="BB147" s="5">
        <f>Inputs!C147</f>
        <v>1914502</v>
      </c>
      <c r="BC147" s="19">
        <f t="shared" si="560"/>
        <v>34210</v>
      </c>
      <c r="BD147" s="82">
        <f t="shared" si="541"/>
        <v>0.19104465387233999</v>
      </c>
      <c r="BE147" s="23">
        <f>Inputs!F147</f>
        <v>1.0155567435678781</v>
      </c>
      <c r="BF147" s="19">
        <f t="shared" si="561"/>
        <v>33685.956217288869</v>
      </c>
      <c r="BG147" s="19">
        <f t="shared" si="562"/>
        <v>39407.940770889152</v>
      </c>
      <c r="BH147" s="82">
        <f t="shared" si="542"/>
        <v>0.18844072182479776</v>
      </c>
      <c r="BI147" s="29">
        <f t="shared" si="338"/>
        <v>1</v>
      </c>
      <c r="BJ147" s="29">
        <f t="shared" ref="BJ147" si="596">BJ135</f>
        <v>1.0153534458706819</v>
      </c>
      <c r="BK147" s="29">
        <f t="shared" si="338"/>
        <v>1.0147621435904024</v>
      </c>
      <c r="BL147" s="29">
        <f t="shared" si="544"/>
        <v>1.0147621435904024</v>
      </c>
      <c r="BM147" s="39">
        <f t="shared" si="514"/>
        <v>0.18569940060836543</v>
      </c>
      <c r="BN147" s="39">
        <f t="shared" si="545"/>
        <v>0.18665208319534488</v>
      </c>
      <c r="BO147" s="40">
        <f>AttrRateTrend!$N$15</f>
        <v>-5.0000000000000001E-3</v>
      </c>
      <c r="BP147" s="40">
        <f>AttrRateTrend!$N$35</f>
        <v>0</v>
      </c>
      <c r="BQ147" s="39">
        <f t="shared" si="546"/>
        <v>0.18666636997597408</v>
      </c>
      <c r="BR147" s="39">
        <f t="shared" si="515"/>
        <v>0.19236875468009115</v>
      </c>
      <c r="BS147" s="39"/>
      <c r="BT147" s="39"/>
      <c r="BU147" s="39">
        <f t="shared" si="516"/>
        <v>0.18666636997597408</v>
      </c>
      <c r="BV147" s="39">
        <f t="shared" si="517"/>
        <v>0.19104465387233999</v>
      </c>
      <c r="BW147" s="39">
        <f t="shared" si="518"/>
        <v>1.3241008077511662E-3</v>
      </c>
      <c r="BX147" s="39">
        <f t="shared" si="447"/>
        <v>0.1861399259235488</v>
      </c>
      <c r="CB147" s="19">
        <f t="shared" si="547"/>
        <v>34210</v>
      </c>
      <c r="CC147" s="23">
        <f>Inputs!F147</f>
        <v>1.0155567435678781</v>
      </c>
      <c r="CD147" s="19">
        <f t="shared" si="519"/>
        <v>33685.956217288869</v>
      </c>
      <c r="CE147" s="29">
        <f t="shared" ref="CE147" si="597">CE135</f>
        <v>1.0153534458706819</v>
      </c>
      <c r="CF147" s="29">
        <f t="shared" si="496"/>
        <v>1.0211846089916554</v>
      </c>
      <c r="CG147" s="29">
        <f t="shared" si="496"/>
        <v>1.0198824623701856</v>
      </c>
      <c r="CH147" s="29">
        <f t="shared" si="549"/>
        <v>1.0211846089916554</v>
      </c>
      <c r="CI147" s="19">
        <f t="shared" si="550"/>
        <v>32987.136626110405</v>
      </c>
      <c r="CJ147" s="19">
        <f t="shared" si="521"/>
        <v>33196.83489156537</v>
      </c>
      <c r="CK147" s="40">
        <f>AttrTrend!$N$15</f>
        <v>3.0000000000000001E-3</v>
      </c>
      <c r="CL147" s="40">
        <f>AttrTrend!$N$35</f>
        <v>0</v>
      </c>
      <c r="CM147" s="19">
        <f t="shared" si="551"/>
        <v>33132.137535688686</v>
      </c>
      <c r="CN147" s="19">
        <f t="shared" si="522"/>
        <v>34360.376226130116</v>
      </c>
      <c r="CO147" s="39"/>
      <c r="CP147" s="39"/>
      <c r="CQ147" s="19">
        <f t="shared" si="523"/>
        <v>33132.137535688686</v>
      </c>
      <c r="CR147" s="19">
        <f t="shared" si="552"/>
        <v>34210</v>
      </c>
      <c r="CS147" s="19">
        <f t="shared" si="524"/>
        <v>150.37622613011627</v>
      </c>
      <c r="CT147" s="2"/>
      <c r="CU147" s="2"/>
      <c r="CV147" s="2"/>
      <c r="CW147" s="2"/>
      <c r="CX147" s="2"/>
      <c r="CY147" s="2"/>
      <c r="CZ147" s="2"/>
      <c r="DA147" s="2"/>
      <c r="DB147" s="16">
        <f t="shared" si="553"/>
        <v>32987.136626110405</v>
      </c>
      <c r="DC147" s="16">
        <f t="shared" si="554"/>
        <v>2134.7820359084799</v>
      </c>
      <c r="DD147" s="16" t="e">
        <f t="shared" si="555"/>
        <v>#N/A</v>
      </c>
      <c r="DE147" s="16">
        <f t="shared" si="565"/>
        <v>35121.918662018885</v>
      </c>
      <c r="DF147" s="16">
        <f t="shared" si="566"/>
        <v>33196.83489156537</v>
      </c>
      <c r="DG147" s="16">
        <f t="shared" si="567"/>
        <v>1882.5247681793553</v>
      </c>
      <c r="DH147" s="16" t="e">
        <f t="shared" si="568"/>
        <v>#N/A</v>
      </c>
      <c r="DI147" s="16">
        <f t="shared" si="569"/>
        <v>35079.359659744725</v>
      </c>
      <c r="DJ147" s="16">
        <f t="shared" si="570"/>
        <v>33132.137535688686</v>
      </c>
      <c r="DK147" s="16">
        <f t="shared" si="571"/>
        <v>1968.7569695259299</v>
      </c>
      <c r="DL147" s="16" t="e">
        <f t="shared" si="572"/>
        <v>#N/A</v>
      </c>
      <c r="DM147" s="16">
        <f t="shared" si="573"/>
        <v>35100.894505214615</v>
      </c>
      <c r="DN147" s="16">
        <f t="shared" si="525"/>
        <v>33410.466774498891</v>
      </c>
      <c r="DO147" s="16">
        <f t="shared" si="556"/>
        <v>1668.8928852458339</v>
      </c>
      <c r="DP147" s="16" t="e">
        <f t="shared" si="526"/>
        <v>#N/A</v>
      </c>
      <c r="DQ147" s="16">
        <f t="shared" si="527"/>
        <v>35079.359659744725</v>
      </c>
      <c r="DR147" s="101"/>
      <c r="DS147" s="16">
        <f t="shared" si="574"/>
        <v>33252.835743088835</v>
      </c>
      <c r="DT147" s="16">
        <f t="shared" si="575"/>
        <v>33410.466774498891</v>
      </c>
      <c r="DV147" s="16">
        <f t="shared" si="557"/>
        <v>1914502</v>
      </c>
      <c r="DW147" s="16">
        <f t="shared" si="576"/>
        <v>1914502</v>
      </c>
      <c r="DX147" s="16">
        <f t="shared" si="577"/>
        <v>1915962.441482485</v>
      </c>
      <c r="DY147" s="16">
        <f t="shared" si="578"/>
        <v>1916114.6758944204</v>
      </c>
      <c r="DZ147" s="16">
        <f t="shared" si="579"/>
        <v>1914970.5854096941</v>
      </c>
      <c r="EA147" s="16">
        <f t="shared" si="558"/>
        <v>-1612.6758944203611</v>
      </c>
    </row>
    <row r="148" spans="1:131" x14ac:dyDescent="0.2">
      <c r="A148" s="2">
        <v>41061</v>
      </c>
      <c r="B148" s="5">
        <f>Inputs!B148</f>
        <v>41504</v>
      </c>
      <c r="C148" s="5"/>
      <c r="D148" s="19">
        <f t="shared" si="528"/>
        <v>41504</v>
      </c>
      <c r="E148" s="20">
        <f>Inputs!E148</f>
        <v>1.0106564776485569</v>
      </c>
      <c r="F148" s="19">
        <f t="shared" si="529"/>
        <v>41066.377070639523</v>
      </c>
      <c r="G148" s="24">
        <f t="shared" ref="G148:H148" si="598">G136</f>
        <v>1.1599999999999999</v>
      </c>
      <c r="H148" s="24">
        <f t="shared" si="598"/>
        <v>1.1608163743860633</v>
      </c>
      <c r="I148" s="29">
        <f t="shared" si="507"/>
        <v>1.1608163743860633</v>
      </c>
      <c r="J148" s="19">
        <f t="shared" si="531"/>
        <v>35377.151784543748</v>
      </c>
      <c r="K148" s="19">
        <f t="shared" si="532"/>
        <v>35356.144318065184</v>
      </c>
      <c r="L148" s="40">
        <f>SalesTrend!$N$16</f>
        <v>3.5000000000000003E-2</v>
      </c>
      <c r="M148" s="40">
        <f>SalesTrend!$N$36</f>
        <v>0.01</v>
      </c>
      <c r="N148" s="16">
        <f t="shared" si="533"/>
        <v>35555.30483533004</v>
      </c>
      <c r="O148" s="16">
        <f t="shared" si="508"/>
        <v>41713.006769817599</v>
      </c>
      <c r="R148" s="16">
        <f t="shared" si="509"/>
        <v>35555.30483533004</v>
      </c>
      <c r="S148" s="16">
        <f t="shared" si="510"/>
        <v>41504</v>
      </c>
      <c r="T148" s="16">
        <f t="shared" si="534"/>
        <v>209.00676981759898</v>
      </c>
      <c r="AA148" s="56"/>
      <c r="AB148" s="51">
        <v>1</v>
      </c>
      <c r="AC148" s="51"/>
      <c r="AD148" s="51"/>
      <c r="AE148" s="52"/>
      <c r="AF148" s="51">
        <f t="shared" si="535"/>
        <v>0</v>
      </c>
      <c r="AG148" s="51"/>
      <c r="AH148" s="56">
        <f t="shared" si="511"/>
        <v>0</v>
      </c>
      <c r="AI148" s="56">
        <f t="shared" si="536"/>
        <v>0</v>
      </c>
      <c r="AJ148" s="56">
        <f t="shared" si="537"/>
        <v>0</v>
      </c>
      <c r="AK148" s="56">
        <f t="shared" si="538"/>
        <v>0</v>
      </c>
      <c r="AL148" s="56">
        <f t="shared" si="539"/>
        <v>0</v>
      </c>
      <c r="AM148" s="56">
        <f t="shared" si="512"/>
        <v>0</v>
      </c>
      <c r="AN148" s="51"/>
      <c r="AO148" s="51">
        <f t="shared" si="540"/>
        <v>0</v>
      </c>
      <c r="BB148" s="5">
        <f>Inputs!C148</f>
        <v>1924525</v>
      </c>
      <c r="BC148" s="19">
        <f t="shared" si="560"/>
        <v>31481</v>
      </c>
      <c r="BD148" s="82">
        <f t="shared" si="541"/>
        <v>0.17460941074893485</v>
      </c>
      <c r="BE148" s="23">
        <f>Inputs!F148</f>
        <v>1.0106564776485569</v>
      </c>
      <c r="BF148" s="19">
        <f t="shared" si="561"/>
        <v>31149.060730551337</v>
      </c>
      <c r="BG148" s="19">
        <f t="shared" si="562"/>
        <v>41066.377070639523</v>
      </c>
      <c r="BH148" s="82">
        <f t="shared" si="542"/>
        <v>0.17297824210884447</v>
      </c>
      <c r="BI148" s="29">
        <f t="shared" si="338"/>
        <v>1</v>
      </c>
      <c r="BJ148" s="29">
        <f t="shared" ref="BJ148" si="599">BJ136</f>
        <v>0.93698194478176766</v>
      </c>
      <c r="BK148" s="29">
        <f t="shared" si="338"/>
        <v>0.93828803629793345</v>
      </c>
      <c r="BL148" s="29">
        <f t="shared" si="544"/>
        <v>0.93828803629793345</v>
      </c>
      <c r="BM148" s="39">
        <f t="shared" si="514"/>
        <v>0.18435516112018174</v>
      </c>
      <c r="BN148" s="39">
        <f t="shared" si="545"/>
        <v>0.18619312119843301</v>
      </c>
      <c r="BO148" s="40">
        <f>AttrRateTrend!$N$16</f>
        <v>-5.0000000000000001E-3</v>
      </c>
      <c r="BP148" s="40">
        <f>AttrRateTrend!$N$36</f>
        <v>0</v>
      </c>
      <c r="BQ148" s="39">
        <f t="shared" si="546"/>
        <v>0.18658859232181743</v>
      </c>
      <c r="BR148" s="39">
        <f t="shared" si="515"/>
        <v>0.17693951438944369</v>
      </c>
      <c r="BS148" s="39"/>
      <c r="BT148" s="39"/>
      <c r="BU148" s="39">
        <f t="shared" si="516"/>
        <v>0.18658859232181743</v>
      </c>
      <c r="BV148" s="39">
        <f t="shared" si="517"/>
        <v>0.17460941074893485</v>
      </c>
      <c r="BW148" s="39">
        <f t="shared" si="518"/>
        <v>2.3301036405088404E-3</v>
      </c>
      <c r="BX148" s="39">
        <f t="shared" si="447"/>
        <v>0.18519930588401767</v>
      </c>
      <c r="CB148" s="19">
        <f t="shared" si="547"/>
        <v>31481</v>
      </c>
      <c r="CC148" s="23">
        <f>Inputs!F148</f>
        <v>1.0106564776485569</v>
      </c>
      <c r="CD148" s="19">
        <f t="shared" si="519"/>
        <v>31149.060730551337</v>
      </c>
      <c r="CE148" s="29">
        <f t="shared" ref="CE148" si="600">CE136</f>
        <v>0.93698194478176766</v>
      </c>
      <c r="CF148" s="29">
        <f t="shared" si="496"/>
        <v>0.94700775525644054</v>
      </c>
      <c r="CG148" s="29">
        <f t="shared" si="496"/>
        <v>0.94800834264764722</v>
      </c>
      <c r="CH148" s="29">
        <f t="shared" si="549"/>
        <v>0.94700775525644054</v>
      </c>
      <c r="CI148" s="19">
        <f t="shared" si="550"/>
        <v>32892.086213292387</v>
      </c>
      <c r="CJ148" s="19">
        <f t="shared" si="521"/>
        <v>33147.519314535537</v>
      </c>
      <c r="CK148" s="40">
        <f>AttrTrend!$N$16</f>
        <v>3.0000000000000001E-3</v>
      </c>
      <c r="CL148" s="40">
        <f>AttrTrend!$N$36</f>
        <v>0</v>
      </c>
      <c r="CM148" s="19">
        <f t="shared" si="551"/>
        <v>33140.420570072609</v>
      </c>
      <c r="CN148" s="19">
        <f t="shared" si="522"/>
        <v>31718.680694228475</v>
      </c>
      <c r="CO148" s="39"/>
      <c r="CP148" s="39"/>
      <c r="CQ148" s="19">
        <f t="shared" si="523"/>
        <v>33140.420570072609</v>
      </c>
      <c r="CR148" s="19">
        <f t="shared" si="552"/>
        <v>31481</v>
      </c>
      <c r="CS148" s="19">
        <f t="shared" si="524"/>
        <v>237.68069422847475</v>
      </c>
      <c r="CT148" s="2"/>
      <c r="CU148" s="2"/>
      <c r="CV148" s="2"/>
      <c r="CW148" s="2"/>
      <c r="CX148" s="2"/>
      <c r="CY148" s="2"/>
      <c r="CZ148" s="2"/>
      <c r="DA148" s="2"/>
      <c r="DB148" s="16">
        <f t="shared" si="553"/>
        <v>32892.086213292387</v>
      </c>
      <c r="DC148" s="16">
        <f t="shared" si="554"/>
        <v>2485.0655712513617</v>
      </c>
      <c r="DD148" s="16" t="e">
        <f t="shared" si="555"/>
        <v>#N/A</v>
      </c>
      <c r="DE148" s="16">
        <f t="shared" si="565"/>
        <v>35377.151784543748</v>
      </c>
      <c r="DF148" s="16">
        <f t="shared" si="566"/>
        <v>33147.519314535537</v>
      </c>
      <c r="DG148" s="16">
        <f t="shared" si="567"/>
        <v>2208.6250035296471</v>
      </c>
      <c r="DH148" s="16" t="e">
        <f t="shared" si="568"/>
        <v>#N/A</v>
      </c>
      <c r="DI148" s="16">
        <f t="shared" si="569"/>
        <v>35356.144318065184</v>
      </c>
      <c r="DJ148" s="16">
        <f t="shared" si="570"/>
        <v>33140.420570072609</v>
      </c>
      <c r="DK148" s="16">
        <f t="shared" si="571"/>
        <v>2414.8842652574313</v>
      </c>
      <c r="DL148" s="16" t="e">
        <f t="shared" si="572"/>
        <v>#N/A</v>
      </c>
      <c r="DM148" s="16">
        <f t="shared" si="573"/>
        <v>35555.30483533004</v>
      </c>
      <c r="DN148" s="16">
        <f t="shared" si="525"/>
        <v>33532.135492646434</v>
      </c>
      <c r="DO148" s="16">
        <f t="shared" si="556"/>
        <v>1824.0088254187503</v>
      </c>
      <c r="DP148" s="16" t="e">
        <f t="shared" si="526"/>
        <v>#N/A</v>
      </c>
      <c r="DQ148" s="16">
        <f t="shared" si="527"/>
        <v>35356.144318065184</v>
      </c>
      <c r="DR148" s="101"/>
      <c r="DS148" s="16">
        <f t="shared" si="574"/>
        <v>33238.098693141859</v>
      </c>
      <c r="DT148" s="16">
        <f t="shared" si="575"/>
        <v>33532.135492646434</v>
      </c>
      <c r="DV148" s="16">
        <f t="shared" si="557"/>
        <v>1924525</v>
      </c>
      <c r="DW148" s="16">
        <f t="shared" si="576"/>
        <v>1924525</v>
      </c>
      <c r="DX148" s="16">
        <f t="shared" si="577"/>
        <v>1918447.5070537364</v>
      </c>
      <c r="DY148" s="16">
        <f t="shared" si="578"/>
        <v>1918323.3008979501</v>
      </c>
      <c r="DZ148" s="16">
        <f t="shared" si="579"/>
        <v>1917385.4696749514</v>
      </c>
      <c r="EA148" s="16">
        <f t="shared" si="558"/>
        <v>6201.6991020499263</v>
      </c>
    </row>
    <row r="149" spans="1:131" x14ac:dyDescent="0.2">
      <c r="A149" s="2">
        <v>41091</v>
      </c>
      <c r="B149" s="5">
        <f>Inputs!B149</f>
        <v>41060</v>
      </c>
      <c r="C149" s="5"/>
      <c r="D149" s="19">
        <f t="shared" si="528"/>
        <v>41060</v>
      </c>
      <c r="E149" s="20">
        <f>Inputs!E149</f>
        <v>0.99761221251671173</v>
      </c>
      <c r="F149" s="19">
        <f t="shared" si="529"/>
        <v>41158.27721917766</v>
      </c>
      <c r="G149" s="24">
        <f t="shared" ref="G149:H149" si="601">G137</f>
        <v>1.1599999999999999</v>
      </c>
      <c r="H149" s="24">
        <f t="shared" si="601"/>
        <v>1.1571272105409649</v>
      </c>
      <c r="I149" s="29">
        <f t="shared" si="507"/>
        <v>1.1571272105409649</v>
      </c>
      <c r="J149" s="19">
        <f t="shared" si="531"/>
        <v>35569.362507632919</v>
      </c>
      <c r="K149" s="19">
        <f t="shared" si="532"/>
        <v>35633.60190638528</v>
      </c>
      <c r="L149" s="40">
        <f>SalesTrend!$N$17</f>
        <v>3.5000000000000003E-2</v>
      </c>
      <c r="M149" s="40">
        <f>SalesTrend!$N$37</f>
        <v>0</v>
      </c>
      <c r="N149" s="16">
        <f t="shared" si="533"/>
        <v>35659.007807766422</v>
      </c>
      <c r="O149" s="16">
        <f t="shared" si="508"/>
        <v>41163.483328459755</v>
      </c>
      <c r="R149" s="16">
        <f t="shared" si="509"/>
        <v>35659.007807766422</v>
      </c>
      <c r="S149" s="16">
        <f t="shared" si="510"/>
        <v>41060</v>
      </c>
      <c r="T149" s="16">
        <f t="shared" si="534"/>
        <v>103.48332845975528</v>
      </c>
      <c r="AA149" s="56"/>
      <c r="AB149" s="51">
        <v>1</v>
      </c>
      <c r="AC149" s="51"/>
      <c r="AD149" s="51"/>
      <c r="AE149" s="52"/>
      <c r="AF149" s="51">
        <f t="shared" si="535"/>
        <v>0</v>
      </c>
      <c r="AG149" s="51"/>
      <c r="AH149" s="56">
        <f t="shared" si="511"/>
        <v>0</v>
      </c>
      <c r="AI149" s="56">
        <f t="shared" si="536"/>
        <v>0</v>
      </c>
      <c r="AJ149" s="56">
        <f t="shared" si="537"/>
        <v>0</v>
      </c>
      <c r="AK149" s="56">
        <f t="shared" si="538"/>
        <v>0</v>
      </c>
      <c r="AL149" s="56">
        <f t="shared" si="539"/>
        <v>0</v>
      </c>
      <c r="AM149" s="56">
        <f t="shared" si="512"/>
        <v>0</v>
      </c>
      <c r="AN149" s="51"/>
      <c r="AO149" s="51">
        <f t="shared" si="540"/>
        <v>0</v>
      </c>
      <c r="BB149" s="5">
        <f>Inputs!C149</f>
        <v>1934473</v>
      </c>
      <c r="BC149" s="19">
        <f t="shared" si="560"/>
        <v>31112</v>
      </c>
      <c r="BD149" s="82">
        <f t="shared" si="541"/>
        <v>0.17197778786071119</v>
      </c>
      <c r="BE149" s="23">
        <f>Inputs!F149</f>
        <v>0.99761221251671173</v>
      </c>
      <c r="BF149" s="19">
        <f t="shared" si="561"/>
        <v>31186.46665472614</v>
      </c>
      <c r="BG149" s="19">
        <f t="shared" si="562"/>
        <v>41158.27721917766</v>
      </c>
      <c r="BH149" s="82">
        <f t="shared" si="542"/>
        <v>0.17234260485700834</v>
      </c>
      <c r="BI149" s="29">
        <f t="shared" si="338"/>
        <v>1</v>
      </c>
      <c r="BJ149" s="29">
        <f t="shared" ref="BJ149" si="602">BJ137</f>
        <v>0.9145269668889856</v>
      </c>
      <c r="BK149" s="29">
        <f t="shared" si="338"/>
        <v>0.91416409485908934</v>
      </c>
      <c r="BL149" s="29">
        <f t="shared" si="544"/>
        <v>0.91416409485908934</v>
      </c>
      <c r="BM149" s="39">
        <f t="shared" si="514"/>
        <v>0.18852480186675183</v>
      </c>
      <c r="BN149" s="39">
        <f t="shared" si="545"/>
        <v>0.18652196519715411</v>
      </c>
      <c r="BO149" s="40">
        <f>AttrRateTrend!$N$17</f>
        <v>-5.0000000000000001E-3</v>
      </c>
      <c r="BP149" s="40">
        <f>AttrRateTrend!$N$37</f>
        <v>0</v>
      </c>
      <c r="BQ149" s="39">
        <f t="shared" si="546"/>
        <v>0.18651084707501669</v>
      </c>
      <c r="BR149" s="39">
        <f t="shared" si="515"/>
        <v>0.17009439830311879</v>
      </c>
      <c r="BS149" s="39"/>
      <c r="BT149" s="39"/>
      <c r="BU149" s="39">
        <f t="shared" si="516"/>
        <v>0.18651084707501669</v>
      </c>
      <c r="BV149" s="39">
        <f t="shared" si="517"/>
        <v>0.17197778786071119</v>
      </c>
      <c r="BW149" s="39">
        <f t="shared" si="518"/>
        <v>-1.883389557592402E-3</v>
      </c>
      <c r="BX149" s="39">
        <f t="shared" si="447"/>
        <v>0.18506777611102701</v>
      </c>
      <c r="CB149" s="19">
        <f t="shared" si="547"/>
        <v>31112</v>
      </c>
      <c r="CC149" s="23">
        <f>Inputs!F149</f>
        <v>0.99761221251671173</v>
      </c>
      <c r="CD149" s="19">
        <f t="shared" si="519"/>
        <v>31186.46665472614</v>
      </c>
      <c r="CE149" s="29">
        <f t="shared" ref="CE149" si="603">CE137</f>
        <v>0.9145269668889856</v>
      </c>
      <c r="CF149" s="29">
        <f t="shared" si="496"/>
        <v>0.92918259040413531</v>
      </c>
      <c r="CG149" s="29">
        <f t="shared" si="496"/>
        <v>0.92674365295329264</v>
      </c>
      <c r="CH149" s="29">
        <f t="shared" si="549"/>
        <v>0.92918259040413531</v>
      </c>
      <c r="CI149" s="19">
        <f t="shared" si="550"/>
        <v>33563.335104203805</v>
      </c>
      <c r="CJ149" s="19">
        <f t="shared" si="521"/>
        <v>33243.375461805874</v>
      </c>
      <c r="CK149" s="40">
        <f>AttrTrend!$N$17</f>
        <v>3.0000000000000001E-3</v>
      </c>
      <c r="CL149" s="40">
        <f>AttrTrend!$N$37</f>
        <v>0</v>
      </c>
      <c r="CM149" s="19">
        <f t="shared" si="551"/>
        <v>33148.705675215133</v>
      </c>
      <c r="CN149" s="19">
        <f t="shared" si="522"/>
        <v>30727.653487514122</v>
      </c>
      <c r="CO149" s="39"/>
      <c r="CP149" s="39"/>
      <c r="CQ149" s="19">
        <f t="shared" si="523"/>
        <v>33148.705675215133</v>
      </c>
      <c r="CR149" s="19">
        <f t="shared" si="552"/>
        <v>31112</v>
      </c>
      <c r="CS149" s="19">
        <f t="shared" si="524"/>
        <v>-384.34651248587761</v>
      </c>
      <c r="CT149" s="2"/>
      <c r="CU149" s="2"/>
      <c r="CV149" s="2"/>
      <c r="CW149" s="2"/>
      <c r="CX149" s="2"/>
      <c r="CY149" s="2"/>
      <c r="CZ149" s="2"/>
      <c r="DA149" s="2"/>
      <c r="DB149" s="16">
        <f t="shared" si="553"/>
        <v>33563.335104203805</v>
      </c>
      <c r="DC149" s="16">
        <f t="shared" si="554"/>
        <v>2006.0274034291142</v>
      </c>
      <c r="DD149" s="16" t="e">
        <f t="shared" si="555"/>
        <v>#N/A</v>
      </c>
      <c r="DE149" s="16">
        <f t="shared" si="565"/>
        <v>35569.362507632919</v>
      </c>
      <c r="DF149" s="16">
        <f t="shared" si="566"/>
        <v>33243.375461805874</v>
      </c>
      <c r="DG149" s="16">
        <f t="shared" si="567"/>
        <v>2390.2264445794062</v>
      </c>
      <c r="DH149" s="16" t="e">
        <f t="shared" si="568"/>
        <v>#N/A</v>
      </c>
      <c r="DI149" s="16">
        <f t="shared" si="569"/>
        <v>35633.60190638528</v>
      </c>
      <c r="DJ149" s="16">
        <f t="shared" si="570"/>
        <v>33148.705675215133</v>
      </c>
      <c r="DK149" s="16">
        <f t="shared" si="571"/>
        <v>2510.3021325512891</v>
      </c>
      <c r="DL149" s="16" t="e">
        <f t="shared" si="572"/>
        <v>#N/A</v>
      </c>
      <c r="DM149" s="16">
        <f t="shared" si="573"/>
        <v>35659.007807766422</v>
      </c>
      <c r="DN149" s="16">
        <f t="shared" si="525"/>
        <v>33809.879098869802</v>
      </c>
      <c r="DO149" s="16">
        <f t="shared" si="556"/>
        <v>1823.7228075154781</v>
      </c>
      <c r="DP149" s="16" t="e">
        <f t="shared" si="526"/>
        <v>#N/A</v>
      </c>
      <c r="DQ149" s="16">
        <f t="shared" si="527"/>
        <v>35633.60190638528</v>
      </c>
      <c r="DR149" s="101"/>
      <c r="DS149" s="16">
        <f t="shared" si="574"/>
        <v>34105.472041708628</v>
      </c>
      <c r="DT149" s="16">
        <f t="shared" si="575"/>
        <v>33809.879098869802</v>
      </c>
      <c r="DV149" s="16">
        <f t="shared" si="557"/>
        <v>1934473</v>
      </c>
      <c r="DW149" s="16">
        <f t="shared" si="576"/>
        <v>1934473</v>
      </c>
      <c r="DX149" s="16">
        <f t="shared" si="577"/>
        <v>1920453.5344571655</v>
      </c>
      <c r="DY149" s="16">
        <f t="shared" si="578"/>
        <v>1920713.5273425295</v>
      </c>
      <c r="DZ149" s="16">
        <f t="shared" si="579"/>
        <v>1919895.7718075025</v>
      </c>
      <c r="EA149" s="16">
        <f t="shared" si="558"/>
        <v>13759.472657470498</v>
      </c>
    </row>
    <row r="150" spans="1:131" x14ac:dyDescent="0.2">
      <c r="A150" s="2">
        <v>41122</v>
      </c>
      <c r="B150" s="5">
        <f>Inputs!B150</f>
        <v>42758</v>
      </c>
      <c r="C150" s="5"/>
      <c r="D150" s="19">
        <f t="shared" si="528"/>
        <v>42758</v>
      </c>
      <c r="E150" s="20">
        <f>Inputs!E150</f>
        <v>1.0461886555800535</v>
      </c>
      <c r="F150" s="19">
        <f t="shared" si="529"/>
        <v>40870.257741700581</v>
      </c>
      <c r="G150" s="24">
        <f t="shared" ref="G150:H150" si="604">G138</f>
        <v>1.1399999999999999</v>
      </c>
      <c r="H150" s="24">
        <f t="shared" si="604"/>
        <v>1.1367282212946797</v>
      </c>
      <c r="I150" s="29">
        <f t="shared" si="507"/>
        <v>1.1367282212946797</v>
      </c>
      <c r="J150" s="19">
        <f t="shared" si="531"/>
        <v>35954.291426979173</v>
      </c>
      <c r="K150" s="19">
        <f t="shared" si="532"/>
        <v>35781.699932861062</v>
      </c>
      <c r="L150" s="40">
        <f>SalesTrend!$N$18</f>
        <v>3.5000000000000003E-2</v>
      </c>
      <c r="M150" s="40">
        <f>SalesTrend!$N$38</f>
        <v>0</v>
      </c>
      <c r="N150" s="16">
        <f t="shared" si="533"/>
        <v>35763.013247205738</v>
      </c>
      <c r="O150" s="16">
        <f t="shared" si="508"/>
        <v>42530.525835271641</v>
      </c>
      <c r="R150" s="16">
        <f t="shared" si="509"/>
        <v>35763.013247205738</v>
      </c>
      <c r="S150" s="16">
        <f t="shared" si="510"/>
        <v>42758</v>
      </c>
      <c r="T150" s="16">
        <f t="shared" si="534"/>
        <v>-227.47416472835903</v>
      </c>
      <c r="AA150" s="56"/>
      <c r="AB150" s="51">
        <v>1</v>
      </c>
      <c r="AC150" s="51"/>
      <c r="AD150" s="51"/>
      <c r="AE150" s="52"/>
      <c r="AF150" s="51">
        <f t="shared" si="535"/>
        <v>0</v>
      </c>
      <c r="AG150" s="51"/>
      <c r="AH150" s="56">
        <f t="shared" si="511"/>
        <v>0</v>
      </c>
      <c r="AI150" s="56">
        <f t="shared" si="536"/>
        <v>0</v>
      </c>
      <c r="AJ150" s="56">
        <f t="shared" si="537"/>
        <v>0</v>
      </c>
      <c r="AK150" s="56">
        <f t="shared" si="538"/>
        <v>0</v>
      </c>
      <c r="AL150" s="56">
        <f t="shared" si="539"/>
        <v>0</v>
      </c>
      <c r="AM150" s="56">
        <f t="shared" si="512"/>
        <v>0</v>
      </c>
      <c r="AN150" s="51"/>
      <c r="AO150" s="51">
        <f t="shared" si="540"/>
        <v>0</v>
      </c>
      <c r="BB150" s="5">
        <f>Inputs!C150</f>
        <v>1944288</v>
      </c>
      <c r="BC150" s="19">
        <f t="shared" si="560"/>
        <v>32943</v>
      </c>
      <c r="BD150" s="82">
        <f t="shared" si="541"/>
        <v>0.18042547287314908</v>
      </c>
      <c r="BE150" s="23">
        <f>Inputs!F150</f>
        <v>1.0461886555800535</v>
      </c>
      <c r="BF150" s="19">
        <f t="shared" si="561"/>
        <v>31488.584610712431</v>
      </c>
      <c r="BG150" s="19">
        <f t="shared" si="562"/>
        <v>40870.257741700581</v>
      </c>
      <c r="BH150" s="82">
        <f t="shared" si="542"/>
        <v>0.17335594840292076</v>
      </c>
      <c r="BI150" s="29">
        <f t="shared" si="338"/>
        <v>1</v>
      </c>
      <c r="BJ150" s="29">
        <f t="shared" ref="BJ150" si="605">BJ138</f>
        <v>0.92843078718831584</v>
      </c>
      <c r="BK150" s="29">
        <f t="shared" si="338"/>
        <v>0.92859673990623681</v>
      </c>
      <c r="BL150" s="29">
        <f t="shared" si="544"/>
        <v>0.92859673990623681</v>
      </c>
      <c r="BM150" s="39">
        <f t="shared" si="514"/>
        <v>0.18668593260452868</v>
      </c>
      <c r="BN150" s="39">
        <f t="shared" si="545"/>
        <v>0.18688642672178243</v>
      </c>
      <c r="BO150" s="40">
        <f>AttrRateTrend!$N$18</f>
        <v>-5.0000000000000001E-3</v>
      </c>
      <c r="BP150" s="40">
        <f>AttrRateTrend!$N$38</f>
        <v>0</v>
      </c>
      <c r="BQ150" s="39">
        <f t="shared" si="546"/>
        <v>0.18643313422206878</v>
      </c>
      <c r="BR150" s="39">
        <f t="shared" si="515"/>
        <v>0.18111743615950224</v>
      </c>
      <c r="BS150" s="39"/>
      <c r="BT150" s="39"/>
      <c r="BU150" s="39">
        <f t="shared" si="516"/>
        <v>0.18643313422206878</v>
      </c>
      <c r="BV150" s="39">
        <f t="shared" si="517"/>
        <v>0.18042547287314908</v>
      </c>
      <c r="BW150" s="39">
        <f t="shared" si="518"/>
        <v>6.919632863531533E-4</v>
      </c>
      <c r="BX150" s="39">
        <f t="shared" si="447"/>
        <v>0.18472179432947977</v>
      </c>
      <c r="CB150" s="19">
        <f t="shared" si="547"/>
        <v>32943</v>
      </c>
      <c r="CC150" s="23">
        <f>Inputs!F150</f>
        <v>1.0461886555800535</v>
      </c>
      <c r="CD150" s="19">
        <f t="shared" si="519"/>
        <v>31488.584610712431</v>
      </c>
      <c r="CE150" s="29">
        <f t="shared" ref="CE150" si="606">CE138</f>
        <v>0.92843078718831584</v>
      </c>
      <c r="CF150" s="29">
        <f t="shared" si="496"/>
        <v>0.94632197479848124</v>
      </c>
      <c r="CG150" s="29">
        <f t="shared" si="496"/>
        <v>0.94560278244728402</v>
      </c>
      <c r="CH150" s="29">
        <f t="shared" si="549"/>
        <v>0.94632197479848124</v>
      </c>
      <c r="CI150" s="19">
        <f t="shared" si="550"/>
        <v>33274.705067921423</v>
      </c>
      <c r="CJ150" s="19">
        <f t="shared" si="521"/>
        <v>33316.633118919381</v>
      </c>
      <c r="CK150" s="40">
        <f>AttrTrend!$N$18</f>
        <v>3.0000000000000001E-3</v>
      </c>
      <c r="CL150" s="40">
        <f>AttrTrend!$N$38</f>
        <v>0</v>
      </c>
      <c r="CM150" s="19">
        <f t="shared" si="551"/>
        <v>33156.992851633942</v>
      </c>
      <c r="CN150" s="19">
        <f t="shared" si="522"/>
        <v>32826.461219769102</v>
      </c>
      <c r="CO150" s="39"/>
      <c r="CP150" s="39"/>
      <c r="CQ150" s="19">
        <f t="shared" si="523"/>
        <v>33156.992851633942</v>
      </c>
      <c r="CR150" s="19">
        <f t="shared" si="552"/>
        <v>32943</v>
      </c>
      <c r="CS150" s="19">
        <f t="shared" si="524"/>
        <v>-116.53878023089783</v>
      </c>
      <c r="CT150" s="2"/>
      <c r="CU150" s="2"/>
      <c r="CV150" s="2"/>
      <c r="CW150" s="2"/>
      <c r="CX150" s="2"/>
      <c r="CY150" s="2"/>
      <c r="CZ150" s="2"/>
      <c r="DA150" s="2"/>
      <c r="DB150" s="16">
        <f t="shared" si="553"/>
        <v>33274.705067921423</v>
      </c>
      <c r="DC150" s="16">
        <f t="shared" si="554"/>
        <v>2679.5863590577501</v>
      </c>
      <c r="DD150" s="16" t="e">
        <f t="shared" si="555"/>
        <v>#N/A</v>
      </c>
      <c r="DE150" s="16">
        <f t="shared" si="565"/>
        <v>35954.291426979173</v>
      </c>
      <c r="DF150" s="16">
        <f t="shared" si="566"/>
        <v>33316.633118919381</v>
      </c>
      <c r="DG150" s="16">
        <f t="shared" si="567"/>
        <v>2465.0668139416812</v>
      </c>
      <c r="DH150" s="16" t="e">
        <f t="shared" si="568"/>
        <v>#N/A</v>
      </c>
      <c r="DI150" s="16">
        <f t="shared" si="569"/>
        <v>35781.699932861062</v>
      </c>
      <c r="DJ150" s="16">
        <f t="shared" si="570"/>
        <v>33156.992851633942</v>
      </c>
      <c r="DK150" s="16">
        <f t="shared" si="571"/>
        <v>2606.0203955717952</v>
      </c>
      <c r="DL150" s="16" t="e">
        <f t="shared" si="572"/>
        <v>#N/A</v>
      </c>
      <c r="DM150" s="16">
        <f t="shared" si="573"/>
        <v>35763.013247205738</v>
      </c>
      <c r="DN150" s="16">
        <f t="shared" si="525"/>
        <v>33802.069218576842</v>
      </c>
      <c r="DO150" s="16">
        <f t="shared" si="556"/>
        <v>1979.6307142842197</v>
      </c>
      <c r="DP150" s="16" t="e">
        <f t="shared" si="526"/>
        <v>#N/A</v>
      </c>
      <c r="DQ150" s="16">
        <f t="shared" si="527"/>
        <v>35781.699932861062</v>
      </c>
      <c r="DR150" s="101"/>
      <c r="DS150" s="16">
        <f t="shared" si="574"/>
        <v>34086.066561758918</v>
      </c>
      <c r="DT150" s="16">
        <f t="shared" si="575"/>
        <v>33802.069218576842</v>
      </c>
      <c r="DV150" s="16">
        <f t="shared" si="557"/>
        <v>1944288</v>
      </c>
      <c r="DW150" s="16">
        <f t="shared" si="576"/>
        <v>1944288</v>
      </c>
      <c r="DX150" s="16">
        <f t="shared" si="577"/>
        <v>1923133.1208162233</v>
      </c>
      <c r="DY150" s="16">
        <f t="shared" si="578"/>
        <v>1923178.5941564713</v>
      </c>
      <c r="DZ150" s="16">
        <f t="shared" si="579"/>
        <v>1922501.7922030741</v>
      </c>
      <c r="EA150" s="16">
        <f t="shared" si="558"/>
        <v>21109.405843528686</v>
      </c>
    </row>
    <row r="151" spans="1:131" x14ac:dyDescent="0.2">
      <c r="A151" s="2">
        <v>41153</v>
      </c>
      <c r="B151" s="5">
        <f>Inputs!B151</f>
        <v>34161</v>
      </c>
      <c r="C151" s="5"/>
      <c r="D151" s="19">
        <f t="shared" si="528"/>
        <v>34161</v>
      </c>
      <c r="E151" s="20">
        <f>Inputs!E151</f>
        <v>0.95616347909187205</v>
      </c>
      <c r="F151" s="19">
        <f t="shared" si="529"/>
        <v>35727.154139420622</v>
      </c>
      <c r="G151" s="24">
        <f t="shared" ref="G151:H151" si="607">G139</f>
        <v>1</v>
      </c>
      <c r="H151" s="24">
        <f t="shared" si="607"/>
        <v>0.9973677297977156</v>
      </c>
      <c r="I151" s="29">
        <f t="shared" si="507"/>
        <v>0.9973677297977156</v>
      </c>
      <c r="J151" s="19">
        <f t="shared" si="531"/>
        <v>35821.445863971094</v>
      </c>
      <c r="K151" s="19">
        <f t="shared" si="532"/>
        <v>35894.686258730733</v>
      </c>
      <c r="L151" s="40">
        <f>SalesTrend!$N$19</f>
        <v>3.5000000000000003E-2</v>
      </c>
      <c r="M151" s="40">
        <f>SalesTrend!$N$39</f>
        <v>0</v>
      </c>
      <c r="N151" s="16">
        <f t="shared" si="533"/>
        <v>35867.322035843419</v>
      </c>
      <c r="O151" s="16">
        <f t="shared" si="508"/>
        <v>34204.749655256288</v>
      </c>
      <c r="R151" s="16">
        <f t="shared" si="509"/>
        <v>35867.322035843419</v>
      </c>
      <c r="S151" s="16">
        <f t="shared" si="510"/>
        <v>34161</v>
      </c>
      <c r="T151" s="16">
        <f t="shared" si="534"/>
        <v>43.749655256287951</v>
      </c>
      <c r="AA151" s="56"/>
      <c r="AB151" s="51"/>
      <c r="AC151" s="51"/>
      <c r="AD151" s="51"/>
      <c r="AE151" s="52"/>
      <c r="AF151" s="51">
        <f t="shared" si="535"/>
        <v>0</v>
      </c>
      <c r="AG151" s="51"/>
      <c r="AH151" s="56">
        <f t="shared" si="511"/>
        <v>0</v>
      </c>
      <c r="AI151" s="56">
        <f t="shared" si="536"/>
        <v>0</v>
      </c>
      <c r="AJ151" s="56">
        <f t="shared" si="537"/>
        <v>0</v>
      </c>
      <c r="AK151" s="56">
        <f t="shared" si="538"/>
        <v>0</v>
      </c>
      <c r="AL151" s="56">
        <f t="shared" si="539"/>
        <v>0</v>
      </c>
      <c r="AM151" s="56">
        <f t="shared" si="512"/>
        <v>0</v>
      </c>
      <c r="AN151" s="51"/>
      <c r="AO151" s="51">
        <f t="shared" si="540"/>
        <v>0</v>
      </c>
      <c r="BB151" s="5">
        <f>Inputs!C151</f>
        <v>1948164</v>
      </c>
      <c r="BC151" s="19">
        <f t="shared" si="560"/>
        <v>30285</v>
      </c>
      <c r="BD151" s="82">
        <f t="shared" si="541"/>
        <v>0.1690912288635964</v>
      </c>
      <c r="BE151" s="23">
        <f>Inputs!F151</f>
        <v>0.95616347909187205</v>
      </c>
      <c r="BF151" s="19">
        <f t="shared" si="561"/>
        <v>31673.454029810415</v>
      </c>
      <c r="BG151" s="19">
        <f t="shared" si="562"/>
        <v>35727.154139420622</v>
      </c>
      <c r="BH151" s="82">
        <f t="shared" si="542"/>
        <v>0.17607360411295256</v>
      </c>
      <c r="BI151" s="29">
        <f t="shared" ref="BI151:BK214" si="608">BI139</f>
        <v>1</v>
      </c>
      <c r="BJ151" s="29">
        <f t="shared" ref="BJ151" si="609">BJ139</f>
        <v>0.94971354705726874</v>
      </c>
      <c r="BK151" s="29">
        <f t="shared" si="608"/>
        <v>0.94944720894937618</v>
      </c>
      <c r="BL151" s="29">
        <f t="shared" si="544"/>
        <v>0.94944720894937618</v>
      </c>
      <c r="BM151" s="39">
        <f t="shared" si="514"/>
        <v>0.18544854569406677</v>
      </c>
      <c r="BN151" s="39">
        <f t="shared" si="545"/>
        <v>0.18519205374855754</v>
      </c>
      <c r="BO151" s="40">
        <f>AttrRateTrend!$N$19</f>
        <v>-5.0000000000000001E-3</v>
      </c>
      <c r="BP151" s="40">
        <f>AttrRateTrend!$N$39</f>
        <v>-0.01</v>
      </c>
      <c r="BQ151" s="39">
        <f t="shared" si="546"/>
        <v>0.1844918992119815</v>
      </c>
      <c r="BR151" s="39">
        <f t="shared" si="515"/>
        <v>0.16748668062148142</v>
      </c>
      <c r="BS151" s="39"/>
      <c r="BT151" s="39"/>
      <c r="BU151" s="39">
        <f t="shared" si="516"/>
        <v>0.1844918992119815</v>
      </c>
      <c r="BV151" s="39">
        <f t="shared" si="517"/>
        <v>0.1690912288635964</v>
      </c>
      <c r="BW151" s="39">
        <f t="shared" si="518"/>
        <v>-1.6045482421149782E-3</v>
      </c>
      <c r="BX151" s="39">
        <f t="shared" ref="BX151:BX182" si="610">SUM(BF140:BF151)/(BB139+(NewBusMonths/12)*SUM(BG140:BG151))</f>
        <v>0.18480609059750699</v>
      </c>
      <c r="CB151" s="19">
        <f t="shared" si="547"/>
        <v>30285</v>
      </c>
      <c r="CC151" s="23">
        <f>Inputs!F151</f>
        <v>0.95616347909187205</v>
      </c>
      <c r="CD151" s="19">
        <f t="shared" si="519"/>
        <v>31673.454029810415</v>
      </c>
      <c r="CE151" s="29">
        <f t="shared" ref="CE151:CG166" si="611">CE139</f>
        <v>0.94971354705726874</v>
      </c>
      <c r="CF151" s="29">
        <f t="shared" si="611"/>
        <v>0.95655921502921648</v>
      </c>
      <c r="CG151" s="29">
        <f t="shared" si="611"/>
        <v>0.95638120796616566</v>
      </c>
      <c r="CH151" s="29">
        <f t="shared" si="549"/>
        <v>0.95655921502921648</v>
      </c>
      <c r="CI151" s="19">
        <f t="shared" si="550"/>
        <v>33111.859184632915</v>
      </c>
      <c r="CJ151" s="19">
        <f t="shared" si="521"/>
        <v>33053.097255522909</v>
      </c>
      <c r="CK151" s="40">
        <f>AttrTrend!$N$19</f>
        <v>3.0000000000000001E-3</v>
      </c>
      <c r="CL151" s="40">
        <f>AttrTrend!$N$39</f>
        <v>0</v>
      </c>
      <c r="CM151" s="19">
        <f t="shared" si="551"/>
        <v>33165.282099846852</v>
      </c>
      <c r="CN151" s="19">
        <f t="shared" si="522"/>
        <v>30333.862039978863</v>
      </c>
      <c r="CO151" s="39"/>
      <c r="CP151" s="39"/>
      <c r="CQ151" s="19">
        <f t="shared" si="523"/>
        <v>33165.282099846852</v>
      </c>
      <c r="CR151" s="19">
        <f t="shared" si="552"/>
        <v>30285</v>
      </c>
      <c r="CS151" s="19">
        <f t="shared" si="524"/>
        <v>48.862039978863322</v>
      </c>
      <c r="CT151" s="2"/>
      <c r="CU151" s="2"/>
      <c r="CV151" s="2"/>
      <c r="CW151" s="2"/>
      <c r="CX151" s="2"/>
      <c r="CY151" s="2"/>
      <c r="CZ151" s="2"/>
      <c r="DA151" s="2"/>
      <c r="DB151" s="16">
        <f t="shared" si="553"/>
        <v>33111.859184632915</v>
      </c>
      <c r="DC151" s="16">
        <f t="shared" si="554"/>
        <v>2709.5866793381792</v>
      </c>
      <c r="DD151" s="16" t="e">
        <f t="shared" si="555"/>
        <v>#N/A</v>
      </c>
      <c r="DE151" s="16">
        <f t="shared" si="565"/>
        <v>35821.445863971094</v>
      </c>
      <c r="DF151" s="16">
        <f t="shared" si="566"/>
        <v>33053.097255522909</v>
      </c>
      <c r="DG151" s="16">
        <f t="shared" si="567"/>
        <v>2841.5890032078241</v>
      </c>
      <c r="DH151" s="16" t="e">
        <f t="shared" si="568"/>
        <v>#N/A</v>
      </c>
      <c r="DI151" s="16">
        <f t="shared" si="569"/>
        <v>35894.686258730733</v>
      </c>
      <c r="DJ151" s="16">
        <f t="shared" si="570"/>
        <v>33165.282099846852</v>
      </c>
      <c r="DK151" s="16">
        <f t="shared" si="571"/>
        <v>2702.0399359965668</v>
      </c>
      <c r="DL151" s="16" t="e">
        <f t="shared" si="572"/>
        <v>#N/A</v>
      </c>
      <c r="DM151" s="16">
        <f t="shared" si="573"/>
        <v>35867.322035843419</v>
      </c>
      <c r="DN151" s="16">
        <f t="shared" si="525"/>
        <v>33293.784772681633</v>
      </c>
      <c r="DO151" s="16">
        <f t="shared" si="556"/>
        <v>2600.9014860491006</v>
      </c>
      <c r="DP151" s="16" t="e">
        <f t="shared" si="526"/>
        <v>#N/A</v>
      </c>
      <c r="DQ151" s="16">
        <f t="shared" si="527"/>
        <v>35894.686258730733</v>
      </c>
      <c r="DR151" s="101"/>
      <c r="DS151" s="16">
        <f t="shared" si="574"/>
        <v>33214.66905226298</v>
      </c>
      <c r="DT151" s="16">
        <f t="shared" si="575"/>
        <v>33293.784772681633</v>
      </c>
      <c r="DV151" s="16">
        <f t="shared" si="557"/>
        <v>1948164</v>
      </c>
      <c r="DW151" s="16">
        <f t="shared" si="576"/>
        <v>1948164</v>
      </c>
      <c r="DX151" s="16">
        <f t="shared" si="577"/>
        <v>1925842.7074955613</v>
      </c>
      <c r="DY151" s="16">
        <f t="shared" si="578"/>
        <v>1926020.1831596792</v>
      </c>
      <c r="DZ151" s="16">
        <f t="shared" si="579"/>
        <v>1925203.8321390708</v>
      </c>
      <c r="EA151" s="16">
        <f t="shared" si="558"/>
        <v>22143.816840320826</v>
      </c>
    </row>
    <row r="152" spans="1:131" x14ac:dyDescent="0.2">
      <c r="A152" s="2">
        <v>41183</v>
      </c>
      <c r="B152" s="5">
        <f>Inputs!B152</f>
        <v>30521</v>
      </c>
      <c r="C152" s="5"/>
      <c r="D152" s="19">
        <f t="shared" si="528"/>
        <v>30521</v>
      </c>
      <c r="E152" s="20">
        <f>Inputs!E152</f>
        <v>1.0393752786666837</v>
      </c>
      <c r="F152" s="19">
        <f t="shared" si="529"/>
        <v>29364.754604470203</v>
      </c>
      <c r="G152" s="24">
        <f t="shared" ref="G152:H152" si="612">G140</f>
        <v>0.82</v>
      </c>
      <c r="H152" s="24">
        <f t="shared" si="612"/>
        <v>0.81777018222750719</v>
      </c>
      <c r="I152" s="29">
        <f t="shared" si="507"/>
        <v>0.81777018222750719</v>
      </c>
      <c r="J152" s="19">
        <f t="shared" si="531"/>
        <v>35908.321485241926</v>
      </c>
      <c r="K152" s="19">
        <f t="shared" si="532"/>
        <v>35922.34295807391</v>
      </c>
      <c r="L152" s="40">
        <f>SalesTrend!$N$20</f>
        <v>3.5000000000000003E-2</v>
      </c>
      <c r="M152" s="40">
        <f>SalesTrend!$N$40</f>
        <v>0</v>
      </c>
      <c r="N152" s="16">
        <f t="shared" si="533"/>
        <v>35971.935058447962</v>
      </c>
      <c r="O152" s="16">
        <f t="shared" si="508"/>
        <v>30575.06963588146</v>
      </c>
      <c r="R152" s="16">
        <f t="shared" si="509"/>
        <v>35971.935058447962</v>
      </c>
      <c r="S152" s="16">
        <f t="shared" si="510"/>
        <v>30521</v>
      </c>
      <c r="T152" s="16">
        <f t="shared" si="534"/>
        <v>54.069635881460272</v>
      </c>
      <c r="AA152" s="56"/>
      <c r="AB152" s="51"/>
      <c r="AC152" s="51"/>
      <c r="AD152" s="51"/>
      <c r="AE152" s="52"/>
      <c r="AF152" s="51">
        <f t="shared" si="535"/>
        <v>0</v>
      </c>
      <c r="AG152" s="51"/>
      <c r="AH152" s="56">
        <f t="shared" si="511"/>
        <v>0</v>
      </c>
      <c r="AI152" s="56">
        <f t="shared" si="536"/>
        <v>0</v>
      </c>
      <c r="AJ152" s="56">
        <f t="shared" si="537"/>
        <v>0</v>
      </c>
      <c r="AK152" s="56">
        <f t="shared" si="538"/>
        <v>0</v>
      </c>
      <c r="AL152" s="56">
        <f t="shared" si="539"/>
        <v>0</v>
      </c>
      <c r="AM152" s="56">
        <f t="shared" si="512"/>
        <v>0</v>
      </c>
      <c r="AN152" s="51"/>
      <c r="AO152" s="51">
        <f t="shared" si="540"/>
        <v>0</v>
      </c>
      <c r="BB152" s="5">
        <f>Inputs!C152</f>
        <v>1945317</v>
      </c>
      <c r="BC152" s="19">
        <f t="shared" si="560"/>
        <v>33368</v>
      </c>
      <c r="BD152" s="82">
        <f t="shared" si="541"/>
        <v>0.18787494897456469</v>
      </c>
      <c r="BE152" s="23">
        <f>Inputs!F152</f>
        <v>1.0393752786666837</v>
      </c>
      <c r="BF152" s="19">
        <f t="shared" si="561"/>
        <v>32103.89999154555</v>
      </c>
      <c r="BG152" s="19">
        <f t="shared" si="562"/>
        <v>29364.754604470203</v>
      </c>
      <c r="BH152" s="82">
        <f t="shared" si="542"/>
        <v>0.18134786712114936</v>
      </c>
      <c r="BI152" s="29">
        <f t="shared" si="608"/>
        <v>1</v>
      </c>
      <c r="BJ152" s="29">
        <f t="shared" ref="BJ152" si="613">BJ140</f>
        <v>0.98882875967055073</v>
      </c>
      <c r="BK152" s="29">
        <f t="shared" si="608"/>
        <v>0.98858593209411483</v>
      </c>
      <c r="BL152" s="29">
        <f t="shared" si="544"/>
        <v>0.98858593209411483</v>
      </c>
      <c r="BM152" s="39">
        <f t="shared" si="514"/>
        <v>0.18344168294707716</v>
      </c>
      <c r="BN152" s="39">
        <f t="shared" si="545"/>
        <v>0.18493105231587473</v>
      </c>
      <c r="BO152" s="40">
        <f>AttrRateTrend!$N$20</f>
        <v>-5.0000000000000001E-3</v>
      </c>
      <c r="BP152" s="40">
        <f>AttrRateTrend!$N$40</f>
        <v>0</v>
      </c>
      <c r="BQ152" s="39">
        <f t="shared" si="546"/>
        <v>0.18441502758730985</v>
      </c>
      <c r="BR152" s="39">
        <f t="shared" si="515"/>
        <v>0.18948861300718439</v>
      </c>
      <c r="BS152" s="39"/>
      <c r="BT152" s="39"/>
      <c r="BU152" s="39">
        <f t="shared" si="516"/>
        <v>0.18441502758730985</v>
      </c>
      <c r="BV152" s="39">
        <f t="shared" si="517"/>
        <v>0.18787494897456469</v>
      </c>
      <c r="BW152" s="39">
        <f t="shared" si="518"/>
        <v>1.6136640326196994E-3</v>
      </c>
      <c r="BX152" s="39">
        <f t="shared" si="610"/>
        <v>0.18544943797867056</v>
      </c>
      <c r="CB152" s="19">
        <f t="shared" si="547"/>
        <v>33368</v>
      </c>
      <c r="CC152" s="23">
        <f>Inputs!F152</f>
        <v>1.0393752786666837</v>
      </c>
      <c r="CD152" s="19">
        <f t="shared" si="519"/>
        <v>32103.89999154555</v>
      </c>
      <c r="CE152" s="29">
        <f t="shared" ref="CE152" si="614">CE140</f>
        <v>0.98882875967055073</v>
      </c>
      <c r="CF152" s="29">
        <f t="shared" si="611"/>
        <v>0.97959194814704309</v>
      </c>
      <c r="CG152" s="29">
        <f t="shared" si="611"/>
        <v>0.97922550463391755</v>
      </c>
      <c r="CH152" s="29">
        <f t="shared" si="549"/>
        <v>0.97959194814704309</v>
      </c>
      <c r="CI152" s="19">
        <f t="shared" si="550"/>
        <v>32772.727514014383</v>
      </c>
      <c r="CJ152" s="19">
        <f t="shared" si="521"/>
        <v>33040.196603870412</v>
      </c>
      <c r="CK152" s="40">
        <f>AttrTrend!$N$20</f>
        <v>3.0000000000000001E-3</v>
      </c>
      <c r="CL152" s="40">
        <f>AttrTrend!$N$40</f>
        <v>-5.0000000000000001E-3</v>
      </c>
      <c r="CM152" s="19">
        <f t="shared" si="551"/>
        <v>33007.70555326996</v>
      </c>
      <c r="CN152" s="19">
        <f t="shared" si="522"/>
        <v>33607.246099078176</v>
      </c>
      <c r="CO152" s="39"/>
      <c r="CP152" s="39"/>
      <c r="CQ152" s="19">
        <f t="shared" si="523"/>
        <v>33007.70555326996</v>
      </c>
      <c r="CR152" s="19">
        <f t="shared" si="552"/>
        <v>33368</v>
      </c>
      <c r="CS152" s="19">
        <f t="shared" si="524"/>
        <v>239.24609907817648</v>
      </c>
      <c r="CT152" s="2"/>
      <c r="CU152" s="2"/>
      <c r="CV152" s="2"/>
      <c r="CW152" s="2"/>
      <c r="CX152" s="2"/>
      <c r="CY152" s="2"/>
      <c r="CZ152" s="2"/>
      <c r="DA152" s="2"/>
      <c r="DB152" s="16">
        <f t="shared" si="553"/>
        <v>32772.727514014383</v>
      </c>
      <c r="DC152" s="16">
        <f t="shared" si="554"/>
        <v>3135.5939712275431</v>
      </c>
      <c r="DD152" s="16" t="e">
        <f t="shared" si="555"/>
        <v>#N/A</v>
      </c>
      <c r="DE152" s="16">
        <f t="shared" si="565"/>
        <v>35908.321485241926</v>
      </c>
      <c r="DF152" s="16">
        <f t="shared" si="566"/>
        <v>33040.196603870412</v>
      </c>
      <c r="DG152" s="16">
        <f t="shared" si="567"/>
        <v>2882.146354203498</v>
      </c>
      <c r="DH152" s="16" t="e">
        <f t="shared" si="568"/>
        <v>#N/A</v>
      </c>
      <c r="DI152" s="16">
        <f t="shared" si="569"/>
        <v>35922.34295807391</v>
      </c>
      <c r="DJ152" s="16">
        <f t="shared" si="570"/>
        <v>33007.70555326996</v>
      </c>
      <c r="DK152" s="16">
        <f t="shared" si="571"/>
        <v>2964.229505178002</v>
      </c>
      <c r="DL152" s="16" t="e">
        <f t="shared" si="572"/>
        <v>#N/A</v>
      </c>
      <c r="DM152" s="16">
        <f t="shared" si="573"/>
        <v>35971.935058447962</v>
      </c>
      <c r="DN152" s="16">
        <f t="shared" si="525"/>
        <v>32959.10601098038</v>
      </c>
      <c r="DO152" s="16">
        <f t="shared" si="556"/>
        <v>2963.23694709353</v>
      </c>
      <c r="DP152" s="16" t="e">
        <f t="shared" si="526"/>
        <v>#N/A</v>
      </c>
      <c r="DQ152" s="16">
        <f t="shared" si="527"/>
        <v>35922.34295807391</v>
      </c>
      <c r="DR152" s="101"/>
      <c r="DS152" s="16">
        <f t="shared" si="574"/>
        <v>32580.618704023003</v>
      </c>
      <c r="DT152" s="16">
        <f t="shared" si="575"/>
        <v>32959.10601098038</v>
      </c>
      <c r="DV152" s="16">
        <f t="shared" si="557"/>
        <v>1945317</v>
      </c>
      <c r="DW152" s="16">
        <f t="shared" si="576"/>
        <v>1945317</v>
      </c>
      <c r="DX152" s="16">
        <f t="shared" si="577"/>
        <v>1928978.3014667889</v>
      </c>
      <c r="DY152" s="16">
        <f t="shared" si="578"/>
        <v>1928902.3295138825</v>
      </c>
      <c r="DZ152" s="16">
        <f t="shared" si="579"/>
        <v>1928168.0616442489</v>
      </c>
      <c r="EA152" s="16">
        <f t="shared" si="558"/>
        <v>16414.67048611748</v>
      </c>
    </row>
    <row r="153" spans="1:131" x14ac:dyDescent="0.2">
      <c r="A153" s="2">
        <v>41214</v>
      </c>
      <c r="B153" s="5">
        <f>Inputs!B153</f>
        <v>31687</v>
      </c>
      <c r="C153" s="5"/>
      <c r="D153" s="19">
        <f t="shared" si="528"/>
        <v>31687</v>
      </c>
      <c r="E153" s="20">
        <f>Inputs!E153</f>
        <v>1.0032063075745445</v>
      </c>
      <c r="F153" s="19">
        <f t="shared" si="529"/>
        <v>31585.726446048542</v>
      </c>
      <c r="G153" s="24">
        <f t="shared" ref="G153:H153" si="615">G141</f>
        <v>0.88</v>
      </c>
      <c r="H153" s="24">
        <f t="shared" si="615"/>
        <v>0.87647410234346035</v>
      </c>
      <c r="I153" s="29">
        <f t="shared" si="507"/>
        <v>0.87647410234346035</v>
      </c>
      <c r="J153" s="19">
        <f t="shared" si="531"/>
        <v>36037.261525008726</v>
      </c>
      <c r="K153" s="19">
        <f t="shared" si="532"/>
        <v>36027.756604174218</v>
      </c>
      <c r="L153" s="40">
        <f>SalesTrend!$N$21</f>
        <v>3.5000000000000003E-2</v>
      </c>
      <c r="M153" s="40">
        <f>SalesTrend!$N$41</f>
        <v>0</v>
      </c>
      <c r="N153" s="16">
        <f t="shared" si="533"/>
        <v>36076.853202368438</v>
      </c>
      <c r="O153" s="16">
        <f t="shared" si="508"/>
        <v>31721.812342209374</v>
      </c>
      <c r="R153" s="16">
        <f t="shared" si="509"/>
        <v>36076.853202368438</v>
      </c>
      <c r="S153" s="16">
        <f t="shared" si="510"/>
        <v>31687</v>
      </c>
      <c r="T153" s="16">
        <f t="shared" si="534"/>
        <v>34.812342209374037</v>
      </c>
      <c r="AA153" s="56"/>
      <c r="AB153" s="51"/>
      <c r="AC153" s="51"/>
      <c r="AD153" s="51"/>
      <c r="AE153" s="52"/>
      <c r="AF153" s="51">
        <f t="shared" si="535"/>
        <v>0</v>
      </c>
      <c r="AG153" s="51"/>
      <c r="AH153" s="56">
        <f>MAX($AA153*$AF153,0)</f>
        <v>0</v>
      </c>
      <c r="AI153" s="56">
        <f t="shared" si="536"/>
        <v>0</v>
      </c>
      <c r="AJ153" s="56">
        <f t="shared" si="537"/>
        <v>0</v>
      </c>
      <c r="AK153" s="56">
        <f t="shared" si="538"/>
        <v>0</v>
      </c>
      <c r="AL153" s="56">
        <f t="shared" si="539"/>
        <v>0</v>
      </c>
      <c r="AM153" s="56">
        <f t="shared" si="512"/>
        <v>0</v>
      </c>
      <c r="AN153" s="51"/>
      <c r="AO153" s="51">
        <f t="shared" si="540"/>
        <v>0</v>
      </c>
      <c r="BB153" s="5">
        <f>Inputs!C153</f>
        <v>1943071</v>
      </c>
      <c r="BC153" s="19">
        <f t="shared" si="560"/>
        <v>33933</v>
      </c>
      <c r="BD153" s="82">
        <f t="shared" si="541"/>
        <v>0.19068491303193394</v>
      </c>
      <c r="BE153" s="23">
        <f>Inputs!F153</f>
        <v>1.0032063075745445</v>
      </c>
      <c r="BF153" s="19">
        <f t="shared" si="561"/>
        <v>33824.5480952367</v>
      </c>
      <c r="BG153" s="19">
        <f t="shared" si="562"/>
        <v>31585.726446048542</v>
      </c>
      <c r="BH153" s="82">
        <f t="shared" si="542"/>
        <v>0.19012957416669979</v>
      </c>
      <c r="BI153" s="29">
        <f t="shared" si="608"/>
        <v>1</v>
      </c>
      <c r="BJ153" s="29">
        <f t="shared" ref="BJ153" si="616">BJ141</f>
        <v>1.0243246402286739</v>
      </c>
      <c r="BK153" s="29">
        <f t="shared" si="608"/>
        <v>1.0227357680630584</v>
      </c>
      <c r="BL153" s="29">
        <f t="shared" si="544"/>
        <v>1.0227357680630584</v>
      </c>
      <c r="BM153" s="39">
        <f t="shared" si="514"/>
        <v>0.18590292830648028</v>
      </c>
      <c r="BN153" s="39">
        <f t="shared" si="545"/>
        <v>0.18486623158349114</v>
      </c>
      <c r="BO153" s="40">
        <f>AttrRateTrend!$N$21</f>
        <v>-5.0000000000000001E-3</v>
      </c>
      <c r="BP153" s="40">
        <f>AttrRateTrend!$N$41</f>
        <v>0</v>
      </c>
      <c r="BQ153" s="39">
        <f t="shared" si="546"/>
        <v>0.18433818799248181</v>
      </c>
      <c r="BR153" s="39">
        <f t="shared" si="515"/>
        <v>0.18913374106868927</v>
      </c>
      <c r="BS153" s="39"/>
      <c r="BT153" s="39"/>
      <c r="BU153" s="39">
        <f t="shared" si="516"/>
        <v>0.18433818799248181</v>
      </c>
      <c r="BV153" s="39">
        <f t="shared" si="517"/>
        <v>0.19068491303193394</v>
      </c>
      <c r="BW153" s="39">
        <f t="shared" si="518"/>
        <v>-1.5511719632446686E-3</v>
      </c>
      <c r="BX153" s="39">
        <f t="shared" si="610"/>
        <v>0.18611019301943652</v>
      </c>
      <c r="CB153" s="19">
        <f t="shared" si="547"/>
        <v>33933</v>
      </c>
      <c r="CC153" s="23">
        <f>Inputs!F153</f>
        <v>1.0032063075745445</v>
      </c>
      <c r="CD153" s="19">
        <f t="shared" si="519"/>
        <v>33824.5480952367</v>
      </c>
      <c r="CE153" s="29">
        <f t="shared" ref="CE153" si="617">CE141</f>
        <v>1.0243246402286739</v>
      </c>
      <c r="CF153" s="29">
        <f t="shared" si="611"/>
        <v>1.0177080553360278</v>
      </c>
      <c r="CG153" s="29">
        <f t="shared" si="611"/>
        <v>1.0158685232408595</v>
      </c>
      <c r="CH153" s="29">
        <f t="shared" si="549"/>
        <v>1.0177080553360278</v>
      </c>
      <c r="CI153" s="19">
        <f t="shared" si="550"/>
        <v>33236.003112963939</v>
      </c>
      <c r="CJ153" s="19">
        <f t="shared" si="521"/>
        <v>33074.736707771102</v>
      </c>
      <c r="CK153" s="40">
        <f>AttrTrend!$N$21</f>
        <v>3.0000000000000001E-3</v>
      </c>
      <c r="CL153" s="40">
        <f>AttrTrend!$N$41</f>
        <v>0</v>
      </c>
      <c r="CM153" s="19">
        <f t="shared" si="551"/>
        <v>33015.957479658282</v>
      </c>
      <c r="CN153" s="19">
        <f t="shared" si="522"/>
        <v>33708.339758827729</v>
      </c>
      <c r="CO153" s="39"/>
      <c r="CP153" s="39"/>
      <c r="CQ153" s="19">
        <f t="shared" si="523"/>
        <v>33015.957479658282</v>
      </c>
      <c r="CR153" s="19">
        <f t="shared" si="552"/>
        <v>33933</v>
      </c>
      <c r="CS153" s="19">
        <f t="shared" si="524"/>
        <v>-224.66024117227062</v>
      </c>
      <c r="CT153" s="2"/>
      <c r="CU153" s="2"/>
      <c r="CV153" s="2"/>
      <c r="CW153" s="2"/>
      <c r="CX153" s="2"/>
      <c r="CY153" s="2"/>
      <c r="CZ153" s="2"/>
      <c r="DA153" s="2"/>
      <c r="DB153" s="16">
        <f t="shared" si="553"/>
        <v>33236.003112963939</v>
      </c>
      <c r="DC153" s="16">
        <f t="shared" si="554"/>
        <v>2801.2584120447864</v>
      </c>
      <c r="DD153" s="16" t="e">
        <f t="shared" si="555"/>
        <v>#N/A</v>
      </c>
      <c r="DE153" s="16">
        <f t="shared" si="565"/>
        <v>36037.261525008726</v>
      </c>
      <c r="DF153" s="16">
        <f t="shared" si="566"/>
        <v>33074.736707771102</v>
      </c>
      <c r="DG153" s="16">
        <f t="shared" si="567"/>
        <v>2953.0198964031151</v>
      </c>
      <c r="DH153" s="16" t="e">
        <f t="shared" si="568"/>
        <v>#N/A</v>
      </c>
      <c r="DI153" s="16">
        <f t="shared" si="569"/>
        <v>36027.756604174218</v>
      </c>
      <c r="DJ153" s="16">
        <f t="shared" si="570"/>
        <v>33015.957479658282</v>
      </c>
      <c r="DK153" s="16">
        <f t="shared" si="571"/>
        <v>3060.8957227101564</v>
      </c>
      <c r="DL153" s="16" t="e">
        <f t="shared" si="572"/>
        <v>#N/A</v>
      </c>
      <c r="DM153" s="16">
        <f t="shared" si="573"/>
        <v>36076.853202368438</v>
      </c>
      <c r="DN153" s="16">
        <f t="shared" si="525"/>
        <v>32985.602061903141</v>
      </c>
      <c r="DO153" s="16">
        <f t="shared" si="556"/>
        <v>3042.1545422710769</v>
      </c>
      <c r="DP153" s="16" t="e">
        <f t="shared" si="526"/>
        <v>#N/A</v>
      </c>
      <c r="DQ153" s="16">
        <f t="shared" si="527"/>
        <v>36027.756604174218</v>
      </c>
      <c r="DR153" s="101"/>
      <c r="DS153" s="16">
        <f t="shared" si="574"/>
        <v>33082.030276655161</v>
      </c>
      <c r="DT153" s="16">
        <f t="shared" si="575"/>
        <v>32985.602061903141</v>
      </c>
      <c r="DV153" s="16">
        <f t="shared" si="557"/>
        <v>1943071</v>
      </c>
      <c r="DW153" s="16">
        <f t="shared" si="576"/>
        <v>1943071</v>
      </c>
      <c r="DX153" s="16">
        <f t="shared" si="577"/>
        <v>1931779.5598788338</v>
      </c>
      <c r="DY153" s="16">
        <f t="shared" si="578"/>
        <v>1931855.3494102855</v>
      </c>
      <c r="DZ153" s="16">
        <f t="shared" si="579"/>
        <v>1931228.957366959</v>
      </c>
      <c r="EA153" s="16">
        <f t="shared" si="558"/>
        <v>11215.650589714525</v>
      </c>
    </row>
    <row r="154" spans="1:131" x14ac:dyDescent="0.2">
      <c r="A154" s="2">
        <v>41244</v>
      </c>
      <c r="B154" s="5">
        <f>Inputs!B154</f>
        <v>35598</v>
      </c>
      <c r="C154" s="5"/>
      <c r="D154" s="19">
        <f t="shared" si="528"/>
        <v>35598</v>
      </c>
      <c r="E154" s="20">
        <f>Inputs!E154</f>
        <v>1.0075002195692155</v>
      </c>
      <c r="F154" s="19">
        <f t="shared" si="529"/>
        <v>35332.994781103778</v>
      </c>
      <c r="G154" s="24">
        <f t="shared" ref="G154:H154" si="618">G142</f>
        <v>0.98</v>
      </c>
      <c r="H154" s="24">
        <f t="shared" si="618"/>
        <v>0.97773260846575172</v>
      </c>
      <c r="I154" s="29">
        <f t="shared" si="507"/>
        <v>0.97773260846575172</v>
      </c>
      <c r="J154" s="19">
        <f t="shared" si="531"/>
        <v>36137.686802272008</v>
      </c>
      <c r="K154" s="19">
        <f t="shared" si="532"/>
        <v>35963.103637718952</v>
      </c>
      <c r="L154" s="40">
        <f>SalesTrend!$N$22</f>
        <v>3.5000000000000003E-2</v>
      </c>
      <c r="M154" s="40">
        <f>SalesTrend!$N$42</f>
        <v>0</v>
      </c>
      <c r="N154" s="16">
        <f t="shared" si="533"/>
        <v>36182.07735754201</v>
      </c>
      <c r="O154" s="16">
        <f t="shared" si="508"/>
        <v>35641.727618625613</v>
      </c>
      <c r="R154" s="16">
        <f t="shared" si="509"/>
        <v>36182.07735754201</v>
      </c>
      <c r="S154" s="16">
        <f t="shared" si="510"/>
        <v>35598</v>
      </c>
      <c r="T154" s="16">
        <f t="shared" si="534"/>
        <v>43.727618625613104</v>
      </c>
      <c r="AA154" s="56"/>
      <c r="AB154" s="51"/>
      <c r="AC154" s="51"/>
      <c r="AD154" s="51"/>
      <c r="AE154" s="52"/>
      <c r="AF154" s="51">
        <f t="shared" si="535"/>
        <v>0</v>
      </c>
      <c r="AG154" s="51"/>
      <c r="AH154" s="56">
        <f t="shared" ref="AH154:AH217" si="619">MAX($AA154*$AF154,0)</f>
        <v>0</v>
      </c>
      <c r="AI154" s="56">
        <f t="shared" si="536"/>
        <v>0</v>
      </c>
      <c r="AJ154" s="56">
        <f t="shared" si="537"/>
        <v>0</v>
      </c>
      <c r="AK154" s="56">
        <f t="shared" si="538"/>
        <v>0</v>
      </c>
      <c r="AL154" s="56">
        <f t="shared" si="539"/>
        <v>0</v>
      </c>
      <c r="AM154" s="56">
        <f t="shared" si="512"/>
        <v>0</v>
      </c>
      <c r="AN154" s="51"/>
      <c r="AO154" s="51">
        <f t="shared" si="540"/>
        <v>0</v>
      </c>
      <c r="BB154" s="5">
        <f>Inputs!C154</f>
        <v>1943968</v>
      </c>
      <c r="BC154" s="19">
        <f t="shared" si="560"/>
        <v>34701</v>
      </c>
      <c r="BD154" s="82">
        <f t="shared" si="541"/>
        <v>0.19308198468093474</v>
      </c>
      <c r="BE154" s="23">
        <f>Inputs!F154</f>
        <v>1.0075002195692155</v>
      </c>
      <c r="BF154" s="19">
        <f t="shared" si="561"/>
        <v>34442.672394490757</v>
      </c>
      <c r="BG154" s="19">
        <f t="shared" si="562"/>
        <v>35332.994781103778</v>
      </c>
      <c r="BH154" s="82">
        <f t="shared" si="542"/>
        <v>0.19178600533874166</v>
      </c>
      <c r="BI154" s="29">
        <f t="shared" si="608"/>
        <v>1</v>
      </c>
      <c r="BJ154" s="29">
        <f t="shared" ref="BJ154" si="620">BJ142</f>
        <v>1.0370387596642554</v>
      </c>
      <c r="BK154" s="29">
        <f t="shared" si="608"/>
        <v>1.0352592597071386</v>
      </c>
      <c r="BL154" s="29">
        <f t="shared" si="544"/>
        <v>1.0352592597071386</v>
      </c>
      <c r="BM154" s="39">
        <f t="shared" si="514"/>
        <v>0.18525408349691597</v>
      </c>
      <c r="BN154" s="39">
        <f t="shared" si="545"/>
        <v>0.18451230972371677</v>
      </c>
      <c r="BO154" s="40">
        <f>AttrRateTrend!$N$22</f>
        <v>-5.0000000000000001E-3</v>
      </c>
      <c r="BP154" s="40">
        <f>AttrRateTrend!$N$42</f>
        <v>0</v>
      </c>
      <c r="BQ154" s="39">
        <f t="shared" si="546"/>
        <v>0.1842613804141516</v>
      </c>
      <c r="BR154" s="39">
        <f t="shared" si="515"/>
        <v>0.19218902941692165</v>
      </c>
      <c r="BS154" s="39"/>
      <c r="BT154" s="39"/>
      <c r="BU154" s="39">
        <f t="shared" si="516"/>
        <v>0.1842613804141516</v>
      </c>
      <c r="BV154" s="39">
        <f t="shared" si="517"/>
        <v>0.19308198468093474</v>
      </c>
      <c r="BW154" s="39">
        <f t="shared" si="518"/>
        <v>-8.9295526401309E-4</v>
      </c>
      <c r="BX154" s="39">
        <f t="shared" si="610"/>
        <v>0.18651461716113182</v>
      </c>
      <c r="CB154" s="19">
        <f t="shared" si="547"/>
        <v>34701</v>
      </c>
      <c r="CC154" s="23">
        <f>Inputs!F154</f>
        <v>1.0075002195692155</v>
      </c>
      <c r="CD154" s="19">
        <f t="shared" si="519"/>
        <v>34442.672394490757</v>
      </c>
      <c r="CE154" s="29">
        <f t="shared" ref="CE154" si="621">CE142</f>
        <v>1.0370387596642554</v>
      </c>
      <c r="CF154" s="29">
        <f t="shared" si="611"/>
        <v>1.0369464152486854</v>
      </c>
      <c r="CG154" s="29">
        <f t="shared" si="611"/>
        <v>1.0391872227392958</v>
      </c>
      <c r="CH154" s="29">
        <f t="shared" si="549"/>
        <v>1.0369464152486854</v>
      </c>
      <c r="CI154" s="19">
        <f t="shared" si="550"/>
        <v>33215.47949633497</v>
      </c>
      <c r="CJ154" s="19">
        <f t="shared" si="521"/>
        <v>33070.388597321617</v>
      </c>
      <c r="CK154" s="40">
        <f>AttrTrend!$N$22</f>
        <v>3.0000000000000001E-3</v>
      </c>
      <c r="CL154" s="40">
        <f>AttrTrend!$N$42</f>
        <v>0</v>
      </c>
      <c r="CM154" s="19">
        <f t="shared" si="551"/>
        <v>33024.211469028196</v>
      </c>
      <c r="CN154" s="19">
        <f t="shared" si="522"/>
        <v>34501.177750969844</v>
      </c>
      <c r="CO154" s="39"/>
      <c r="CP154" s="39"/>
      <c r="CQ154" s="19">
        <f t="shared" si="523"/>
        <v>33024.211469028196</v>
      </c>
      <c r="CR154" s="19">
        <f t="shared" si="552"/>
        <v>34701</v>
      </c>
      <c r="CS154" s="19">
        <f t="shared" si="524"/>
        <v>-199.82224903015594</v>
      </c>
      <c r="CT154" s="2"/>
      <c r="CU154" s="2"/>
      <c r="CV154" s="2"/>
      <c r="CW154" s="2"/>
      <c r="CX154" s="2"/>
      <c r="CY154" s="2"/>
      <c r="CZ154" s="2"/>
      <c r="DA154" s="2"/>
      <c r="DB154" s="16">
        <f t="shared" si="553"/>
        <v>33215.47949633497</v>
      </c>
      <c r="DC154" s="16">
        <f t="shared" si="554"/>
        <v>2922.2073059370377</v>
      </c>
      <c r="DD154" s="16" t="e">
        <f t="shared" si="555"/>
        <v>#N/A</v>
      </c>
      <c r="DE154" s="16">
        <f t="shared" si="565"/>
        <v>36137.686802272008</v>
      </c>
      <c r="DF154" s="16">
        <f t="shared" si="566"/>
        <v>33070.388597321617</v>
      </c>
      <c r="DG154" s="16">
        <f t="shared" si="567"/>
        <v>2892.7150403973355</v>
      </c>
      <c r="DH154" s="16" t="e">
        <f t="shared" si="568"/>
        <v>#N/A</v>
      </c>
      <c r="DI154" s="16">
        <f t="shared" si="569"/>
        <v>35963.103637718952</v>
      </c>
      <c r="DJ154" s="16">
        <f t="shared" si="570"/>
        <v>33024.211469028196</v>
      </c>
      <c r="DK154" s="16">
        <f t="shared" si="571"/>
        <v>3157.8658885138138</v>
      </c>
      <c r="DL154" s="16" t="e">
        <f t="shared" si="572"/>
        <v>#N/A</v>
      </c>
      <c r="DM154" s="16">
        <f t="shared" si="573"/>
        <v>36182.07735754201</v>
      </c>
      <c r="DN154" s="16">
        <f t="shared" si="525"/>
        <v>32896.10528503995</v>
      </c>
      <c r="DO154" s="16">
        <f t="shared" si="556"/>
        <v>3066.998352679002</v>
      </c>
      <c r="DP154" s="16" t="e">
        <f t="shared" si="526"/>
        <v>#N/A</v>
      </c>
      <c r="DQ154" s="16">
        <f t="shared" si="527"/>
        <v>35963.103637718952</v>
      </c>
      <c r="DR154" s="101"/>
      <c r="DS154" s="16">
        <f t="shared" si="574"/>
        <v>33294.157205031275</v>
      </c>
      <c r="DT154" s="16">
        <f t="shared" si="575"/>
        <v>32896.10528503995</v>
      </c>
      <c r="DV154" s="16">
        <f t="shared" si="557"/>
        <v>1943968</v>
      </c>
      <c r="DW154" s="16">
        <f t="shared" si="576"/>
        <v>1943968</v>
      </c>
      <c r="DX154" s="16">
        <f t="shared" si="577"/>
        <v>1934701.7671847709</v>
      </c>
      <c r="DY154" s="16">
        <f t="shared" si="578"/>
        <v>1934748.0644506828</v>
      </c>
      <c r="DZ154" s="16">
        <f t="shared" si="579"/>
        <v>1934386.8232554728</v>
      </c>
      <c r="EA154" s="16">
        <f t="shared" si="558"/>
        <v>9219.9355493171606</v>
      </c>
    </row>
    <row r="155" spans="1:131" x14ac:dyDescent="0.2">
      <c r="A155" s="2">
        <v>41275</v>
      </c>
      <c r="B155" s="5">
        <f>Inputs!B155</f>
        <v>30344</v>
      </c>
      <c r="C155" s="5"/>
      <c r="D155" s="19">
        <f t="shared" si="528"/>
        <v>30344</v>
      </c>
      <c r="E155" s="20">
        <f>Inputs!E155</f>
        <v>1.0087921329167813</v>
      </c>
      <c r="F155" s="19">
        <f t="shared" si="529"/>
        <v>30079.536715125414</v>
      </c>
      <c r="G155" s="24">
        <f t="shared" ref="G155:H155" si="622">G143</f>
        <v>0.84</v>
      </c>
      <c r="H155" s="24">
        <f t="shared" si="622"/>
        <v>0.84222521521414129</v>
      </c>
      <c r="I155" s="29">
        <f t="shared" si="507"/>
        <v>0.84222521521414129</v>
      </c>
      <c r="J155" s="19">
        <f t="shared" si="531"/>
        <v>35714.362585876144</v>
      </c>
      <c r="K155" s="19">
        <f t="shared" si="532"/>
        <v>35867.199463896577</v>
      </c>
      <c r="L155" s="40">
        <f>SalesTrend!$O$11</f>
        <v>-5.0000000000000001E-3</v>
      </c>
      <c r="M155" s="40">
        <f>SalesTrend!$O$31</f>
        <v>-1.4999999999999999E-2</v>
      </c>
      <c r="N155" s="16">
        <f t="shared" si="533"/>
        <v>35624.496469596728</v>
      </c>
      <c r="O155" s="16">
        <f t="shared" si="508"/>
        <v>30267.64703623575</v>
      </c>
      <c r="R155" s="16">
        <f t="shared" si="509"/>
        <v>35624.496469596728</v>
      </c>
      <c r="S155" s="16">
        <f t="shared" si="510"/>
        <v>30344</v>
      </c>
      <c r="T155" s="16">
        <f t="shared" si="534"/>
        <v>-76.35296376424958</v>
      </c>
      <c r="AA155" s="56"/>
      <c r="AB155" s="51"/>
      <c r="AC155" s="51"/>
      <c r="AD155" s="51"/>
      <c r="AE155" s="52"/>
      <c r="AF155" s="51">
        <f t="shared" si="535"/>
        <v>0</v>
      </c>
      <c r="AG155" s="51"/>
      <c r="AH155" s="56">
        <f t="shared" si="619"/>
        <v>0</v>
      </c>
      <c r="AI155" s="56">
        <f t="shared" si="536"/>
        <v>0</v>
      </c>
      <c r="AJ155" s="56">
        <f t="shared" si="537"/>
        <v>0</v>
      </c>
      <c r="AK155" s="56">
        <f t="shared" si="538"/>
        <v>0</v>
      </c>
      <c r="AL155" s="56">
        <f t="shared" si="539"/>
        <v>0</v>
      </c>
      <c r="AM155" s="56">
        <f t="shared" si="512"/>
        <v>0</v>
      </c>
      <c r="AN155" s="51"/>
      <c r="AO155" s="51">
        <f t="shared" si="540"/>
        <v>0</v>
      </c>
      <c r="BB155" s="5">
        <f>Inputs!C155</f>
        <v>1939606</v>
      </c>
      <c r="BC155" s="19">
        <f t="shared" si="560"/>
        <v>34706</v>
      </c>
      <c r="BD155" s="82">
        <f t="shared" si="541"/>
        <v>0.19589168930665202</v>
      </c>
      <c r="BE155" s="23">
        <f>Inputs!F155</f>
        <v>1.0087921329167813</v>
      </c>
      <c r="BF155" s="19">
        <f t="shared" si="561"/>
        <v>34403.519682149439</v>
      </c>
      <c r="BG155" s="19">
        <f t="shared" si="562"/>
        <v>30079.536715125414</v>
      </c>
      <c r="BH155" s="82">
        <f t="shared" si="542"/>
        <v>0.19432943351172477</v>
      </c>
      <c r="BI155" s="29">
        <f t="shared" si="608"/>
        <v>1</v>
      </c>
      <c r="BJ155" s="29">
        <f t="shared" ref="BJ155" si="623">BJ143</f>
        <v>1.0640378926785252</v>
      </c>
      <c r="BK155" s="29">
        <f t="shared" si="608"/>
        <v>1.0655199120409484</v>
      </c>
      <c r="BL155" s="29">
        <f t="shared" si="544"/>
        <v>1.0655199120409484</v>
      </c>
      <c r="BM155" s="39">
        <f t="shared" si="514"/>
        <v>0.18237991736775408</v>
      </c>
      <c r="BN155" s="39">
        <f t="shared" si="545"/>
        <v>0.18419281234482421</v>
      </c>
      <c r="BO155" s="40">
        <f>AttrRateTrend!$O$11</f>
        <v>-5.0000000000000001E-3</v>
      </c>
      <c r="BP155" s="40">
        <f>AttrRateTrend!$O$31</f>
        <v>0</v>
      </c>
      <c r="BQ155" s="39">
        <f t="shared" si="546"/>
        <v>0.18418460483897905</v>
      </c>
      <c r="BR155" s="39">
        <f t="shared" si="515"/>
        <v>0.19797784081638323</v>
      </c>
      <c r="BS155" s="39"/>
      <c r="BT155" s="39"/>
      <c r="BU155" s="39">
        <f t="shared" si="516"/>
        <v>0.18418460483897905</v>
      </c>
      <c r="BV155" s="39">
        <f t="shared" si="517"/>
        <v>0.19589168930665202</v>
      </c>
      <c r="BW155" s="39">
        <f t="shared" si="518"/>
        <v>2.08615150973121E-3</v>
      </c>
      <c r="BX155" s="39">
        <f t="shared" si="610"/>
        <v>0.1868629400670884</v>
      </c>
      <c r="CB155" s="19">
        <f t="shared" si="547"/>
        <v>34706</v>
      </c>
      <c r="CC155" s="23">
        <f>Inputs!F155</f>
        <v>1.0087921329167813</v>
      </c>
      <c r="CD155" s="19">
        <f t="shared" si="519"/>
        <v>34403.519682149439</v>
      </c>
      <c r="CE155" s="29">
        <f t="shared" ref="CE155" si="624">CE143</f>
        <v>1.0640378926785252</v>
      </c>
      <c r="CF155" s="29">
        <f t="shared" si="611"/>
        <v>1.050178644595479</v>
      </c>
      <c r="CG155" s="29">
        <f t="shared" si="611"/>
        <v>1.0513886503907897</v>
      </c>
      <c r="CH155" s="29">
        <f t="shared" si="549"/>
        <v>1.050178644595479</v>
      </c>
      <c r="CI155" s="19">
        <f t="shared" si="550"/>
        <v>32759.683182665951</v>
      </c>
      <c r="CJ155" s="19">
        <f t="shared" si="521"/>
        <v>33115.61510876059</v>
      </c>
      <c r="CK155" s="40">
        <f>AttrTrend!$O$11</f>
        <v>3.0000000000000001E-3</v>
      </c>
      <c r="CL155" s="40">
        <f>AttrTrend!$O$31</f>
        <v>0</v>
      </c>
      <c r="CM155" s="19">
        <f t="shared" si="551"/>
        <v>33032.467521895458</v>
      </c>
      <c r="CN155" s="19">
        <f t="shared" si="522"/>
        <v>34994.990990068814</v>
      </c>
      <c r="CO155" s="39"/>
      <c r="CP155" s="39"/>
      <c r="CQ155" s="19">
        <f t="shared" si="523"/>
        <v>33032.467521895458</v>
      </c>
      <c r="CR155" s="19">
        <f t="shared" si="552"/>
        <v>34706</v>
      </c>
      <c r="CS155" s="19">
        <f t="shared" si="524"/>
        <v>288.99099006881443</v>
      </c>
      <c r="CT155" s="2"/>
      <c r="CU155" s="2"/>
      <c r="CV155" s="2"/>
      <c r="CW155" s="2"/>
      <c r="CX155" s="2"/>
      <c r="CY155" s="2"/>
      <c r="CZ155" s="2"/>
      <c r="DA155" s="2"/>
      <c r="DB155" s="16">
        <f t="shared" si="553"/>
        <v>32759.683182665951</v>
      </c>
      <c r="DC155" s="16">
        <f t="shared" si="554"/>
        <v>2954.6794032101934</v>
      </c>
      <c r="DD155" s="16" t="e">
        <f t="shared" si="555"/>
        <v>#N/A</v>
      </c>
      <c r="DE155" s="16">
        <f t="shared" si="565"/>
        <v>35714.362585876144</v>
      </c>
      <c r="DF155" s="16">
        <f t="shared" si="566"/>
        <v>33115.61510876059</v>
      </c>
      <c r="DG155" s="16">
        <f t="shared" si="567"/>
        <v>2751.5843551359867</v>
      </c>
      <c r="DH155" s="16" t="e">
        <f t="shared" si="568"/>
        <v>#N/A</v>
      </c>
      <c r="DI155" s="16">
        <f t="shared" si="569"/>
        <v>35867.199463896577</v>
      </c>
      <c r="DJ155" s="16">
        <f t="shared" si="570"/>
        <v>33032.467521895458</v>
      </c>
      <c r="DK155" s="16">
        <f t="shared" si="571"/>
        <v>2592.0289477012702</v>
      </c>
      <c r="DL155" s="16" t="e">
        <f t="shared" si="572"/>
        <v>#N/A</v>
      </c>
      <c r="DM155" s="16">
        <f t="shared" si="573"/>
        <v>35624.496469596728</v>
      </c>
      <c r="DN155" s="16">
        <f t="shared" si="525"/>
        <v>32732.880950574658</v>
      </c>
      <c r="DO155" s="16">
        <f t="shared" si="556"/>
        <v>3134.3185133219195</v>
      </c>
      <c r="DP155" s="16" t="e">
        <f t="shared" si="526"/>
        <v>#N/A</v>
      </c>
      <c r="DQ155" s="16">
        <f t="shared" si="527"/>
        <v>35867.199463896577</v>
      </c>
      <c r="DR155" s="101"/>
      <c r="DS155" s="16">
        <f t="shared" si="574"/>
        <v>32312.128373433414</v>
      </c>
      <c r="DT155" s="16">
        <f t="shared" si="575"/>
        <v>32732.880950574658</v>
      </c>
      <c r="DV155" s="16">
        <f t="shared" si="557"/>
        <v>1939606</v>
      </c>
      <c r="DW155" s="16">
        <f t="shared" si="576"/>
        <v>1939606</v>
      </c>
      <c r="DX155" s="16">
        <f t="shared" si="577"/>
        <v>1937656.4465879812</v>
      </c>
      <c r="DY155" s="16">
        <f t="shared" si="578"/>
        <v>1937499.648805819</v>
      </c>
      <c r="DZ155" s="16">
        <f t="shared" si="579"/>
        <v>1936978.852203174</v>
      </c>
      <c r="EA155" s="16">
        <f t="shared" si="558"/>
        <v>2106.3511941810139</v>
      </c>
    </row>
    <row r="156" spans="1:131" x14ac:dyDescent="0.2">
      <c r="A156" s="2">
        <v>41306</v>
      </c>
      <c r="B156" s="5">
        <f>Inputs!B156</f>
        <v>29188</v>
      </c>
      <c r="C156" s="5"/>
      <c r="D156" s="19">
        <f t="shared" si="528"/>
        <v>29188</v>
      </c>
      <c r="E156" s="20">
        <f>Inputs!E156</f>
        <v>0.9232514511194434</v>
      </c>
      <c r="F156" s="19">
        <f t="shared" si="529"/>
        <v>31614.355942370323</v>
      </c>
      <c r="G156" s="24">
        <f t="shared" ref="G156:H156" si="625">G144</f>
        <v>0.88</v>
      </c>
      <c r="H156" s="24">
        <f t="shared" si="625"/>
        <v>0.88432880479802423</v>
      </c>
      <c r="I156" s="29">
        <f t="shared" si="507"/>
        <v>0.88432880479802423</v>
      </c>
      <c r="J156" s="19">
        <f t="shared" si="531"/>
        <v>35749.549003541579</v>
      </c>
      <c r="K156" s="19">
        <f t="shared" si="532"/>
        <v>35677.572976563046</v>
      </c>
      <c r="L156" s="40">
        <f>SalesTrend!$O$12</f>
        <v>-5.0000000000000001E-3</v>
      </c>
      <c r="M156" s="40">
        <f>SalesTrend!$O$32</f>
        <v>0</v>
      </c>
      <c r="N156" s="16">
        <f t="shared" si="533"/>
        <v>35609.652929401062</v>
      </c>
      <c r="O156" s="16">
        <f t="shared" si="508"/>
        <v>29073.780751762519</v>
      </c>
      <c r="R156" s="16">
        <f t="shared" si="509"/>
        <v>35609.652929401062</v>
      </c>
      <c r="S156" s="16">
        <f t="shared" si="510"/>
        <v>29188</v>
      </c>
      <c r="T156" s="16">
        <f t="shared" si="534"/>
        <v>-114.21924823748122</v>
      </c>
      <c r="AA156" s="56"/>
      <c r="AB156" s="51"/>
      <c r="AC156" s="51"/>
      <c r="AD156" s="51"/>
      <c r="AE156" s="52"/>
      <c r="AF156" s="51">
        <f t="shared" si="535"/>
        <v>0</v>
      </c>
      <c r="AG156" s="51"/>
      <c r="AH156" s="56">
        <f t="shared" si="619"/>
        <v>0</v>
      </c>
      <c r="AI156" s="56">
        <f t="shared" si="536"/>
        <v>0</v>
      </c>
      <c r="AJ156" s="56">
        <f t="shared" si="537"/>
        <v>0</v>
      </c>
      <c r="AK156" s="56">
        <f t="shared" si="538"/>
        <v>0</v>
      </c>
      <c r="AL156" s="56">
        <f t="shared" si="539"/>
        <v>0</v>
      </c>
      <c r="AM156" s="56">
        <f t="shared" si="512"/>
        <v>0</v>
      </c>
      <c r="AN156" s="51"/>
      <c r="AO156" s="51">
        <f t="shared" si="540"/>
        <v>0</v>
      </c>
      <c r="BB156" s="5">
        <f>Inputs!C156</f>
        <v>1936564</v>
      </c>
      <c r="BC156" s="19">
        <f t="shared" si="560"/>
        <v>32230</v>
      </c>
      <c r="BD156" s="82">
        <f t="shared" si="541"/>
        <v>0.18288824977514903</v>
      </c>
      <c r="BE156" s="23">
        <f>Inputs!F156</f>
        <v>0.9232514511194434</v>
      </c>
      <c r="BF156" s="19">
        <f t="shared" si="561"/>
        <v>34909.232973228573</v>
      </c>
      <c r="BG156" s="19">
        <f t="shared" si="562"/>
        <v>31614.355942370323</v>
      </c>
      <c r="BH156" s="82">
        <f t="shared" si="542"/>
        <v>0.19673711684002118</v>
      </c>
      <c r="BI156" s="29">
        <f t="shared" si="608"/>
        <v>1</v>
      </c>
      <c r="BJ156" s="29">
        <f t="shared" ref="BJ156" si="626">BJ144</f>
        <v>1.0614460265295658</v>
      </c>
      <c r="BK156" s="29">
        <f t="shared" si="608"/>
        <v>1.0637633708504286</v>
      </c>
      <c r="BL156" s="29">
        <f t="shared" si="544"/>
        <v>1.0637633708504286</v>
      </c>
      <c r="BM156" s="39">
        <f t="shared" si="514"/>
        <v>0.18494443616980263</v>
      </c>
      <c r="BN156" s="39">
        <f t="shared" si="545"/>
        <v>0.18241924305624421</v>
      </c>
      <c r="BO156" s="40">
        <f>AttrRateTrend!$O$12</f>
        <v>-5.0000000000000001E-3</v>
      </c>
      <c r="BP156" s="40">
        <f>AttrRateTrend!$O$32</f>
        <v>0</v>
      </c>
      <c r="BQ156" s="39">
        <f t="shared" si="546"/>
        <v>0.18410786125362949</v>
      </c>
      <c r="BR156" s="39">
        <f t="shared" si="515"/>
        <v>0.18081621075495802</v>
      </c>
      <c r="BS156" s="39"/>
      <c r="BT156" s="39"/>
      <c r="BU156" s="39">
        <f t="shared" si="516"/>
        <v>0.18410786125362949</v>
      </c>
      <c r="BV156" s="39">
        <f t="shared" si="517"/>
        <v>0.18288824977514903</v>
      </c>
      <c r="BW156" s="39">
        <f t="shared" si="518"/>
        <v>-2.0720390201910133E-3</v>
      </c>
      <c r="BX156" s="39">
        <f t="shared" si="610"/>
        <v>0.18769134836595472</v>
      </c>
      <c r="CB156" s="19">
        <f t="shared" si="547"/>
        <v>32230</v>
      </c>
      <c r="CC156" s="23">
        <f>Inputs!F156</f>
        <v>0.9232514511194434</v>
      </c>
      <c r="CD156" s="19">
        <f t="shared" si="519"/>
        <v>34909.232973228573</v>
      </c>
      <c r="CE156" s="29">
        <f t="shared" ref="CE156" si="627">CE144</f>
        <v>1.0614460265295658</v>
      </c>
      <c r="CF156" s="29">
        <f t="shared" si="611"/>
        <v>1.0460735031613095</v>
      </c>
      <c r="CG156" s="29">
        <f t="shared" si="611"/>
        <v>1.0476496316129991</v>
      </c>
      <c r="CH156" s="29">
        <f t="shared" si="549"/>
        <v>1.0460735031613095</v>
      </c>
      <c r="CI156" s="19">
        <f t="shared" si="550"/>
        <v>33371.682647280861</v>
      </c>
      <c r="CJ156" s="19">
        <f t="shared" si="521"/>
        <v>32832.187812342483</v>
      </c>
      <c r="CK156" s="40">
        <f>AttrTrend!$O$12</f>
        <v>3.0000000000000001E-3</v>
      </c>
      <c r="CL156" s="40">
        <f>AttrTrend!$O$32</f>
        <v>0</v>
      </c>
      <c r="CM156" s="19">
        <f t="shared" si="551"/>
        <v>33040.725638775933</v>
      </c>
      <c r="CN156" s="19">
        <f t="shared" si="522"/>
        <v>31910.365401503575</v>
      </c>
      <c r="CO156" s="39"/>
      <c r="CP156" s="39"/>
      <c r="CQ156" s="19">
        <f t="shared" si="523"/>
        <v>33040.725638775933</v>
      </c>
      <c r="CR156" s="19">
        <f t="shared" si="552"/>
        <v>32230</v>
      </c>
      <c r="CS156" s="19">
        <f t="shared" si="524"/>
        <v>-319.63459849642459</v>
      </c>
      <c r="CT156" s="2"/>
      <c r="CU156" s="2"/>
      <c r="CV156" s="2"/>
      <c r="CW156" s="2"/>
      <c r="CX156" s="2"/>
      <c r="CY156" s="2"/>
      <c r="CZ156" s="2"/>
      <c r="DA156" s="2"/>
      <c r="DB156" s="16">
        <f t="shared" si="553"/>
        <v>33371.682647280861</v>
      </c>
      <c r="DC156" s="16">
        <f t="shared" si="554"/>
        <v>2377.866356260718</v>
      </c>
      <c r="DD156" s="16" t="e">
        <f t="shared" si="555"/>
        <v>#N/A</v>
      </c>
      <c r="DE156" s="16">
        <f t="shared" si="565"/>
        <v>35749.549003541579</v>
      </c>
      <c r="DF156" s="16">
        <f t="shared" si="566"/>
        <v>32832.187812342483</v>
      </c>
      <c r="DG156" s="16">
        <f t="shared" si="567"/>
        <v>2845.3851642205627</v>
      </c>
      <c r="DH156" s="16" t="e">
        <f t="shared" si="568"/>
        <v>#N/A</v>
      </c>
      <c r="DI156" s="16">
        <f t="shared" si="569"/>
        <v>35677.572976563046</v>
      </c>
      <c r="DJ156" s="16">
        <f t="shared" si="570"/>
        <v>33040.725638775933</v>
      </c>
      <c r="DK156" s="16">
        <f t="shared" si="571"/>
        <v>2568.9272906251281</v>
      </c>
      <c r="DL156" s="16" t="e">
        <f t="shared" si="572"/>
        <v>#N/A</v>
      </c>
      <c r="DM156" s="16">
        <f t="shared" si="573"/>
        <v>35609.652929401062</v>
      </c>
      <c r="DN156" s="16">
        <f t="shared" si="525"/>
        <v>32356.178728478477</v>
      </c>
      <c r="DO156" s="16">
        <f t="shared" si="556"/>
        <v>3321.394248084569</v>
      </c>
      <c r="DP156" s="16" t="e">
        <f t="shared" si="526"/>
        <v>#N/A</v>
      </c>
      <c r="DQ156" s="16">
        <f t="shared" si="527"/>
        <v>35677.572976563046</v>
      </c>
      <c r="DR156" s="101"/>
      <c r="DS156" s="16">
        <f t="shared" si="574"/>
        <v>32592.357273259284</v>
      </c>
      <c r="DT156" s="16">
        <f t="shared" si="575"/>
        <v>32356.178728478477</v>
      </c>
      <c r="DV156" s="16">
        <f t="shared" si="557"/>
        <v>1936564</v>
      </c>
      <c r="DW156" s="16">
        <f t="shared" si="576"/>
        <v>1936564</v>
      </c>
      <c r="DX156" s="16">
        <f t="shared" si="577"/>
        <v>1940034.3129442418</v>
      </c>
      <c r="DY156" s="16">
        <f t="shared" si="578"/>
        <v>1940345.0339700396</v>
      </c>
      <c r="DZ156" s="16">
        <f t="shared" si="579"/>
        <v>1939547.7794937992</v>
      </c>
      <c r="EA156" s="16">
        <f t="shared" si="558"/>
        <v>-3781.0339700395707</v>
      </c>
    </row>
    <row r="157" spans="1:131" x14ac:dyDescent="0.2">
      <c r="A157" s="2">
        <v>41334</v>
      </c>
      <c r="B157" s="5">
        <f>Inputs!B157</f>
        <v>34750</v>
      </c>
      <c r="C157" s="5"/>
      <c r="D157" s="19">
        <f t="shared" si="528"/>
        <v>34750</v>
      </c>
      <c r="E157" s="20">
        <f>Inputs!E157</f>
        <v>1.0363948397528646</v>
      </c>
      <c r="F157" s="19">
        <f t="shared" si="529"/>
        <v>33529.692224525526</v>
      </c>
      <c r="G157" s="24">
        <f t="shared" ref="G157:H157" si="628">G145</f>
        <v>0.94</v>
      </c>
      <c r="H157" s="24">
        <f t="shared" si="628"/>
        <v>0.94267125416271147</v>
      </c>
      <c r="I157" s="29">
        <f t="shared" si="507"/>
        <v>0.94267125416271147</v>
      </c>
      <c r="J157" s="19">
        <f t="shared" si="531"/>
        <v>35568.807340271429</v>
      </c>
      <c r="K157" s="19">
        <f t="shared" si="532"/>
        <v>35628.818801780712</v>
      </c>
      <c r="L157" s="40">
        <f>SalesTrend!$O$13</f>
        <v>-5.0000000000000001E-3</v>
      </c>
      <c r="M157" s="40">
        <f>SalesTrend!$O$33</f>
        <v>0</v>
      </c>
      <c r="N157" s="16">
        <f t="shared" si="533"/>
        <v>35594.81557401381</v>
      </c>
      <c r="O157" s="16">
        <f t="shared" si="508"/>
        <v>34775.409514406871</v>
      </c>
      <c r="R157" s="16">
        <f t="shared" si="509"/>
        <v>35594.81557401381</v>
      </c>
      <c r="S157" s="16">
        <f t="shared" si="510"/>
        <v>34750</v>
      </c>
      <c r="T157" s="16">
        <f t="shared" si="534"/>
        <v>25.409514406870585</v>
      </c>
      <c r="AA157" s="56"/>
      <c r="AB157" s="51"/>
      <c r="AC157" s="51"/>
      <c r="AD157" s="51"/>
      <c r="AE157" s="52"/>
      <c r="AF157" s="51">
        <f t="shared" si="535"/>
        <v>0</v>
      </c>
      <c r="AG157" s="51"/>
      <c r="AH157" s="56">
        <f t="shared" si="619"/>
        <v>0</v>
      </c>
      <c r="AI157" s="56">
        <f t="shared" si="536"/>
        <v>0</v>
      </c>
      <c r="AJ157" s="56">
        <f t="shared" si="537"/>
        <v>0</v>
      </c>
      <c r="AK157" s="56">
        <f t="shared" si="538"/>
        <v>0</v>
      </c>
      <c r="AL157" s="56">
        <f t="shared" si="539"/>
        <v>0</v>
      </c>
      <c r="AM157" s="56">
        <f t="shared" si="512"/>
        <v>0</v>
      </c>
      <c r="AN157" s="51"/>
      <c r="AO157" s="51">
        <f t="shared" si="540"/>
        <v>0</v>
      </c>
      <c r="BB157" s="5">
        <f>Inputs!C157</f>
        <v>1936057</v>
      </c>
      <c r="BC157" s="19">
        <f t="shared" si="560"/>
        <v>35257</v>
      </c>
      <c r="BD157" s="82">
        <f t="shared" si="541"/>
        <v>0.197236073142806</v>
      </c>
      <c r="BE157" s="23">
        <f>Inputs!F157</f>
        <v>1.0363948397528646</v>
      </c>
      <c r="BF157" s="19">
        <f t="shared" si="561"/>
        <v>34018.888021873274</v>
      </c>
      <c r="BG157" s="19">
        <f t="shared" si="562"/>
        <v>33529.692224525526</v>
      </c>
      <c r="BH157" s="82">
        <f t="shared" si="542"/>
        <v>0.19096159732047269</v>
      </c>
      <c r="BI157" s="29">
        <f t="shared" si="608"/>
        <v>1</v>
      </c>
      <c r="BJ157" s="29">
        <f t="shared" ref="BJ157" si="629">BJ145</f>
        <v>1.0610964637018976</v>
      </c>
      <c r="BK157" s="29">
        <f t="shared" si="608"/>
        <v>1.061290584087647</v>
      </c>
      <c r="BL157" s="29">
        <f t="shared" si="544"/>
        <v>1.061290584087647</v>
      </c>
      <c r="BM157" s="39">
        <f t="shared" si="514"/>
        <v>0.17993337563117592</v>
      </c>
      <c r="BN157" s="39">
        <f t="shared" si="545"/>
        <v>0.18146087698634059</v>
      </c>
      <c r="BO157" s="40">
        <f>AttrRateTrend!$O$13</f>
        <v>-5.0000000000000001E-3</v>
      </c>
      <c r="BP157" s="40">
        <f>AttrRateTrend!$O$33</f>
        <v>-2.3E-2</v>
      </c>
      <c r="BQ157" s="39">
        <f t="shared" si="546"/>
        <v>0.17979843320294403</v>
      </c>
      <c r="BR157" s="39">
        <f t="shared" si="515"/>
        <v>0.19776318870656451</v>
      </c>
      <c r="BS157" s="39"/>
      <c r="BT157" s="39"/>
      <c r="BU157" s="39">
        <f t="shared" si="516"/>
        <v>0.17979843320294403</v>
      </c>
      <c r="BV157" s="39">
        <f t="shared" si="517"/>
        <v>0.197236073142806</v>
      </c>
      <c r="BW157" s="39">
        <f t="shared" si="518"/>
        <v>5.2711556375850677E-4</v>
      </c>
      <c r="BX157" s="39">
        <f t="shared" si="610"/>
        <v>0.18744856353653697</v>
      </c>
      <c r="CB157" s="19">
        <f t="shared" si="547"/>
        <v>35257</v>
      </c>
      <c r="CC157" s="23">
        <f>Inputs!F157</f>
        <v>1.0363948397528646</v>
      </c>
      <c r="CD157" s="19">
        <f t="shared" si="519"/>
        <v>34018.888021873274</v>
      </c>
      <c r="CE157" s="29">
        <f t="shared" ref="CE157" si="630">CE145</f>
        <v>1.0610964637018976</v>
      </c>
      <c r="CF157" s="29">
        <f t="shared" si="611"/>
        <v>1.0510947108949782</v>
      </c>
      <c r="CG157" s="29">
        <f t="shared" si="611"/>
        <v>1.0502436880673314</v>
      </c>
      <c r="CH157" s="29">
        <f t="shared" si="549"/>
        <v>1.0510947108949782</v>
      </c>
      <c r="CI157" s="19">
        <f t="shared" si="550"/>
        <v>32365.197607080649</v>
      </c>
      <c r="CJ157" s="19">
        <f t="shared" si="521"/>
        <v>32714.229576055019</v>
      </c>
      <c r="CK157" s="40">
        <f>AttrTrend!$O$13</f>
        <v>3.0000000000000001E-3</v>
      </c>
      <c r="CL157" s="40">
        <f>AttrTrend!$O$33</f>
        <v>-1.4999999999999999E-2</v>
      </c>
      <c r="CM157" s="19">
        <f t="shared" si="551"/>
        <v>32553.251032882847</v>
      </c>
      <c r="CN157" s="19">
        <f t="shared" si="522"/>
        <v>35461.855836630442</v>
      </c>
      <c r="CO157" s="39"/>
      <c r="CP157" s="39"/>
      <c r="CQ157" s="19">
        <f t="shared" si="523"/>
        <v>32553.251032882847</v>
      </c>
      <c r="CR157" s="19">
        <f t="shared" si="552"/>
        <v>35257</v>
      </c>
      <c r="CS157" s="19">
        <f t="shared" si="524"/>
        <v>204.85583663044235</v>
      </c>
      <c r="CT157" s="2"/>
      <c r="CU157" s="2"/>
      <c r="CV157" s="2"/>
      <c r="CW157" s="2"/>
      <c r="CX157" s="2"/>
      <c r="CY157" s="2"/>
      <c r="CZ157" s="2"/>
      <c r="DA157" s="2"/>
      <c r="DB157" s="16">
        <f t="shared" si="553"/>
        <v>32365.197607080649</v>
      </c>
      <c r="DC157" s="16">
        <f t="shared" si="554"/>
        <v>3203.6097331907804</v>
      </c>
      <c r="DD157" s="16" t="e">
        <f t="shared" si="555"/>
        <v>#N/A</v>
      </c>
      <c r="DE157" s="16">
        <f t="shared" si="565"/>
        <v>35568.807340271429</v>
      </c>
      <c r="DF157" s="16">
        <f t="shared" si="566"/>
        <v>32714.229576055019</v>
      </c>
      <c r="DG157" s="16">
        <f t="shared" si="567"/>
        <v>2914.5892257256928</v>
      </c>
      <c r="DH157" s="16" t="e">
        <f t="shared" si="568"/>
        <v>#N/A</v>
      </c>
      <c r="DI157" s="16">
        <f t="shared" si="569"/>
        <v>35628.818801780712</v>
      </c>
      <c r="DJ157" s="16">
        <f t="shared" si="570"/>
        <v>32553.251032882847</v>
      </c>
      <c r="DK157" s="16">
        <f t="shared" si="571"/>
        <v>3041.5645411309633</v>
      </c>
      <c r="DL157" s="16" t="e">
        <f t="shared" si="572"/>
        <v>#N/A</v>
      </c>
      <c r="DM157" s="16">
        <f t="shared" si="573"/>
        <v>35594.81557401381</v>
      </c>
      <c r="DN157" s="16">
        <f t="shared" si="525"/>
        <v>32404.618634675749</v>
      </c>
      <c r="DO157" s="16">
        <f t="shared" si="556"/>
        <v>3224.200167104962</v>
      </c>
      <c r="DP157" s="16" t="e">
        <f t="shared" si="526"/>
        <v>#N/A</v>
      </c>
      <c r="DQ157" s="16">
        <f t="shared" si="527"/>
        <v>35628.818801780712</v>
      </c>
      <c r="DR157" s="101"/>
      <c r="DS157" s="16">
        <f t="shared" si="574"/>
        <v>32164.050538742729</v>
      </c>
      <c r="DT157" s="16">
        <f t="shared" si="575"/>
        <v>32404.618634675749</v>
      </c>
      <c r="DV157" s="16">
        <f t="shared" si="557"/>
        <v>1936057</v>
      </c>
      <c r="DW157" s="16">
        <f t="shared" si="576"/>
        <v>1936057</v>
      </c>
      <c r="DX157" s="16">
        <f t="shared" si="577"/>
        <v>1943237.9226774327</v>
      </c>
      <c r="DY157" s="16">
        <f t="shared" si="578"/>
        <v>1943259.6231957653</v>
      </c>
      <c r="DZ157" s="16">
        <f t="shared" si="579"/>
        <v>1942589.3440349302</v>
      </c>
      <c r="EA157" s="16">
        <f t="shared" si="558"/>
        <v>-7202.6231957653072</v>
      </c>
    </row>
    <row r="158" spans="1:131" x14ac:dyDescent="0.2">
      <c r="A158" s="2">
        <v>41365</v>
      </c>
      <c r="B158" s="5">
        <f>Inputs!B158</f>
        <v>38957</v>
      </c>
      <c r="C158" s="5"/>
      <c r="D158" s="19">
        <f t="shared" si="528"/>
        <v>38957</v>
      </c>
      <c r="E158" s="20">
        <f>Inputs!E158</f>
        <v>1.0097292671120266</v>
      </c>
      <c r="F158" s="19">
        <f t="shared" si="529"/>
        <v>38581.629025592891</v>
      </c>
      <c r="G158" s="24">
        <f t="shared" ref="G158:H158" si="631">G146</f>
        <v>1.08</v>
      </c>
      <c r="H158" s="24">
        <f t="shared" si="631"/>
        <v>1.0847256097134981</v>
      </c>
      <c r="I158" s="29">
        <f t="shared" si="507"/>
        <v>1.0847256097134981</v>
      </c>
      <c r="J158" s="19">
        <f t="shared" si="531"/>
        <v>35568.100061529127</v>
      </c>
      <c r="K158" s="19">
        <f t="shared" si="532"/>
        <v>34658.256800808238</v>
      </c>
      <c r="L158" s="40">
        <f>SalesTrend!$O$14</f>
        <v>-5.0000000000000001E-3</v>
      </c>
      <c r="M158" s="40">
        <f>SalesTrend!$O$34</f>
        <v>0</v>
      </c>
      <c r="N158" s="16">
        <f t="shared" si="533"/>
        <v>35579.984400857975</v>
      </c>
      <c r="O158" s="16">
        <f t="shared" si="508"/>
        <v>38970.016669612181</v>
      </c>
      <c r="R158" s="16">
        <f t="shared" si="509"/>
        <v>35579.984400857975</v>
      </c>
      <c r="S158" s="16">
        <f t="shared" si="510"/>
        <v>38957</v>
      </c>
      <c r="T158" s="16">
        <f t="shared" si="534"/>
        <v>13.016669612181431</v>
      </c>
      <c r="AA158" s="56"/>
      <c r="AB158" s="51"/>
      <c r="AC158" s="51"/>
      <c r="AD158" s="51"/>
      <c r="AE158" s="52"/>
      <c r="AF158" s="51">
        <f t="shared" si="535"/>
        <v>0</v>
      </c>
      <c r="AG158" s="51"/>
      <c r="AH158" s="56">
        <f t="shared" si="619"/>
        <v>0</v>
      </c>
      <c r="AI158" s="56">
        <f t="shared" si="536"/>
        <v>0</v>
      </c>
      <c r="AJ158" s="56">
        <f t="shared" si="537"/>
        <v>0</v>
      </c>
      <c r="AK158" s="56">
        <f t="shared" si="538"/>
        <v>0</v>
      </c>
      <c r="AL158" s="56">
        <f t="shared" si="539"/>
        <v>0</v>
      </c>
      <c r="AM158" s="56">
        <f t="shared" si="512"/>
        <v>0</v>
      </c>
      <c r="AN158" s="51"/>
      <c r="AO158" s="51">
        <f t="shared" si="540"/>
        <v>0</v>
      </c>
      <c r="BB158" s="5">
        <f>Inputs!C158</f>
        <v>1941699</v>
      </c>
      <c r="BC158" s="19">
        <f t="shared" si="560"/>
        <v>33315</v>
      </c>
      <c r="BD158" s="82">
        <f t="shared" si="541"/>
        <v>0.1842474809878703</v>
      </c>
      <c r="BE158" s="23">
        <f>Inputs!F158</f>
        <v>1.0097292671120266</v>
      </c>
      <c r="BF158" s="19">
        <f t="shared" si="561"/>
        <v>32993.992632585338</v>
      </c>
      <c r="BG158" s="19">
        <f t="shared" si="562"/>
        <v>38581.629025592891</v>
      </c>
      <c r="BH158" s="82">
        <f t="shared" si="542"/>
        <v>0.18266176135720844</v>
      </c>
      <c r="BI158" s="29">
        <f t="shared" si="608"/>
        <v>1</v>
      </c>
      <c r="BJ158" s="29">
        <f t="shared" ref="BJ158" si="632">BJ146</f>
        <v>1.0182207657395119</v>
      </c>
      <c r="BK158" s="29">
        <f t="shared" si="608"/>
        <v>1.0175869495536261</v>
      </c>
      <c r="BL158" s="29">
        <f t="shared" si="544"/>
        <v>1.0175869495536261</v>
      </c>
      <c r="BM158" s="39">
        <f t="shared" si="514"/>
        <v>0.17950481915804317</v>
      </c>
      <c r="BN158" s="39">
        <f t="shared" si="545"/>
        <v>0.17998099902161258</v>
      </c>
      <c r="BO158" s="40">
        <f>AttrRateTrend!$O$14</f>
        <v>-5.0000000000000001E-3</v>
      </c>
      <c r="BP158" s="40">
        <f>AttrRateTrend!$O$34</f>
        <v>0</v>
      </c>
      <c r="BQ158" s="39">
        <f t="shared" si="546"/>
        <v>0.17972351718910948</v>
      </c>
      <c r="BR158" s="39">
        <f t="shared" si="515"/>
        <v>0.18466363587948437</v>
      </c>
      <c r="BS158" s="39"/>
      <c r="BT158" s="39"/>
      <c r="BU158" s="39">
        <f t="shared" si="516"/>
        <v>0.17972351718910948</v>
      </c>
      <c r="BV158" s="39">
        <f t="shared" si="517"/>
        <v>0.1842474809878703</v>
      </c>
      <c r="BW158" s="39">
        <f t="shared" si="518"/>
        <v>4.1615489161406227E-4</v>
      </c>
      <c r="BX158" s="39">
        <f t="shared" si="610"/>
        <v>0.18648524911031297</v>
      </c>
      <c r="CB158" s="19">
        <f t="shared" si="547"/>
        <v>33315</v>
      </c>
      <c r="CC158" s="23">
        <f>Inputs!F158</f>
        <v>1.0097292671120266</v>
      </c>
      <c r="CD158" s="19">
        <f t="shared" si="519"/>
        <v>32993.992632585338</v>
      </c>
      <c r="CE158" s="29">
        <f t="shared" ref="CE158" si="633">CE146</f>
        <v>1.0182207657395119</v>
      </c>
      <c r="CF158" s="29">
        <f t="shared" si="611"/>
        <v>1.0181505781365485</v>
      </c>
      <c r="CG158" s="29">
        <f t="shared" si="611"/>
        <v>1.0198183309302309</v>
      </c>
      <c r="CH158" s="29">
        <f t="shared" si="549"/>
        <v>1.0181505781365485</v>
      </c>
      <c r="CI158" s="19">
        <f t="shared" si="550"/>
        <v>32405.80847380354</v>
      </c>
      <c r="CJ158" s="19">
        <f t="shared" si="521"/>
        <v>32366.310480782297</v>
      </c>
      <c r="CK158" s="40">
        <f>AttrTrend!$O$14</f>
        <v>3.0000000000000001E-3</v>
      </c>
      <c r="CL158" s="40">
        <f>AttrTrend!$O$34</f>
        <v>0</v>
      </c>
      <c r="CM158" s="19">
        <f t="shared" si="551"/>
        <v>32561.38934564107</v>
      </c>
      <c r="CN158" s="19">
        <f t="shared" si="522"/>
        <v>33474.945916777768</v>
      </c>
      <c r="CO158" s="39"/>
      <c r="CP158" s="39"/>
      <c r="CQ158" s="19">
        <f t="shared" si="523"/>
        <v>32561.38934564107</v>
      </c>
      <c r="CR158" s="19">
        <f t="shared" si="552"/>
        <v>33315</v>
      </c>
      <c r="CS158" s="19">
        <f t="shared" si="524"/>
        <v>159.94591677776771</v>
      </c>
      <c r="CT158" s="2"/>
      <c r="CU158" s="2"/>
      <c r="CV158" s="2"/>
      <c r="CW158" s="2"/>
      <c r="CX158" s="2"/>
      <c r="CY158" s="2"/>
      <c r="CZ158" s="2"/>
      <c r="DA158" s="2"/>
      <c r="DB158" s="16">
        <f t="shared" si="553"/>
        <v>32405.80847380354</v>
      </c>
      <c r="DC158" s="16">
        <f t="shared" si="554"/>
        <v>3162.2915877255873</v>
      </c>
      <c r="DD158" s="16" t="e">
        <f t="shared" si="555"/>
        <v>#N/A</v>
      </c>
      <c r="DE158" s="16">
        <f t="shared" si="565"/>
        <v>35568.100061529127</v>
      </c>
      <c r="DF158" s="16">
        <f t="shared" si="566"/>
        <v>32366.310480782297</v>
      </c>
      <c r="DG158" s="16">
        <f t="shared" si="567"/>
        <v>2291.9463200259415</v>
      </c>
      <c r="DH158" s="16" t="e">
        <f t="shared" si="568"/>
        <v>#N/A</v>
      </c>
      <c r="DI158" s="16">
        <f t="shared" si="569"/>
        <v>34658.256800808238</v>
      </c>
      <c r="DJ158" s="16">
        <f t="shared" si="570"/>
        <v>32561.38934564107</v>
      </c>
      <c r="DK158" s="16">
        <f t="shared" si="571"/>
        <v>3018.5950552169052</v>
      </c>
      <c r="DL158" s="16" t="e">
        <f t="shared" si="572"/>
        <v>#N/A</v>
      </c>
      <c r="DM158" s="16">
        <f t="shared" si="573"/>
        <v>35579.984400857975</v>
      </c>
      <c r="DN158" s="16">
        <f t="shared" si="525"/>
        <v>32422.457179777837</v>
      </c>
      <c r="DO158" s="16">
        <f t="shared" si="556"/>
        <v>2235.7996210304009</v>
      </c>
      <c r="DP158" s="16" t="e">
        <f t="shared" si="526"/>
        <v>#N/A</v>
      </c>
      <c r="DQ158" s="16">
        <f t="shared" si="527"/>
        <v>34658.256800808238</v>
      </c>
      <c r="DR158" s="101"/>
      <c r="DS158" s="16">
        <f t="shared" si="574"/>
        <v>32457.448092025243</v>
      </c>
      <c r="DT158" s="16">
        <f t="shared" si="575"/>
        <v>32422.457179777837</v>
      </c>
      <c r="DV158" s="16">
        <f t="shared" si="557"/>
        <v>1941699</v>
      </c>
      <c r="DW158" s="16">
        <f t="shared" si="576"/>
        <v>1941699</v>
      </c>
      <c r="DX158" s="16">
        <f t="shared" si="577"/>
        <v>1946400.2142651582</v>
      </c>
      <c r="DY158" s="16">
        <f t="shared" si="578"/>
        <v>1945551.5695157913</v>
      </c>
      <c r="DZ158" s="16">
        <f t="shared" si="579"/>
        <v>1945607.9390901471</v>
      </c>
      <c r="EA158" s="16">
        <f t="shared" si="558"/>
        <v>-3852.569515791256</v>
      </c>
    </row>
    <row r="159" spans="1:131" x14ac:dyDescent="0.2">
      <c r="A159" s="2">
        <v>41395</v>
      </c>
      <c r="B159" s="5">
        <f>Inputs!B159</f>
        <v>38101</v>
      </c>
      <c r="C159" s="5"/>
      <c r="D159" s="19">
        <f t="shared" si="528"/>
        <v>38101</v>
      </c>
      <c r="E159" s="20">
        <f>Inputs!E159</f>
        <v>1.0340843814542966</v>
      </c>
      <c r="F159" s="19">
        <f t="shared" si="529"/>
        <v>36845.15565975014</v>
      </c>
      <c r="G159" s="24">
        <f t="shared" ref="G159:H159" si="634">G147</f>
        <v>1.1200000000000001</v>
      </c>
      <c r="H159" s="24">
        <f t="shared" si="634"/>
        <v>1.1220326870554826</v>
      </c>
      <c r="I159" s="29">
        <f t="shared" si="507"/>
        <v>1.1220326870554826</v>
      </c>
      <c r="J159" s="19">
        <f t="shared" si="531"/>
        <v>32837.863000624158</v>
      </c>
      <c r="K159" s="19">
        <f t="shared" si="532"/>
        <v>33751.218074846722</v>
      </c>
      <c r="L159" s="40">
        <f>SalesTrend!$O$15</f>
        <v>-5.0000000000000001E-3</v>
      </c>
      <c r="M159" s="40">
        <f>SalesTrend!$O$35</f>
        <v>-7.8E-2</v>
      </c>
      <c r="N159" s="16">
        <f t="shared" si="533"/>
        <v>32791.076973583724</v>
      </c>
      <c r="O159" s="16">
        <f t="shared" si="508"/>
        <v>38046.715273364956</v>
      </c>
      <c r="R159" s="16">
        <f t="shared" si="509"/>
        <v>32791.076973583724</v>
      </c>
      <c r="S159" s="16">
        <f t="shared" si="510"/>
        <v>38101</v>
      </c>
      <c r="T159" s="16">
        <f t="shared" si="534"/>
        <v>-54.284726635043626</v>
      </c>
      <c r="AA159" s="56">
        <v>0.1</v>
      </c>
      <c r="AB159" s="51"/>
      <c r="AC159" s="51"/>
      <c r="AD159" s="51"/>
      <c r="AE159" s="52"/>
      <c r="AF159" s="51">
        <f t="shared" si="535"/>
        <v>1</v>
      </c>
      <c r="AG159" s="51"/>
      <c r="AH159" s="56">
        <f t="shared" si="619"/>
        <v>0.1</v>
      </c>
      <c r="AI159" s="56">
        <f t="shared" si="536"/>
        <v>0</v>
      </c>
      <c r="AJ159" s="56">
        <f t="shared" si="537"/>
        <v>0</v>
      </c>
      <c r="AK159" s="56">
        <f t="shared" si="538"/>
        <v>0</v>
      </c>
      <c r="AL159" s="56">
        <f t="shared" si="539"/>
        <v>-7.8E-2</v>
      </c>
      <c r="AM159" s="56">
        <f t="shared" si="512"/>
        <v>0</v>
      </c>
      <c r="AN159" s="51"/>
      <c r="AO159" s="51">
        <f t="shared" si="540"/>
        <v>999999</v>
      </c>
      <c r="BB159" s="5">
        <f>Inputs!C159</f>
        <v>1945662</v>
      </c>
      <c r="BC159" s="19">
        <f t="shared" si="560"/>
        <v>34138</v>
      </c>
      <c r="BD159" s="82">
        <f t="shared" si="541"/>
        <v>0.1887550367344682</v>
      </c>
      <c r="BE159" s="23">
        <f>Inputs!F159</f>
        <v>1.0340843814542966</v>
      </c>
      <c r="BF159" s="19">
        <f t="shared" si="561"/>
        <v>33012.77981975671</v>
      </c>
      <c r="BG159" s="19">
        <f t="shared" si="562"/>
        <v>36845.15565975014</v>
      </c>
      <c r="BH159" s="82">
        <f t="shared" si="542"/>
        <v>0.18316944008556849</v>
      </c>
      <c r="BI159" s="29">
        <f t="shared" si="608"/>
        <v>1</v>
      </c>
      <c r="BJ159" s="29">
        <f t="shared" ref="BJ159" si="635">BJ147</f>
        <v>1.0153534458706819</v>
      </c>
      <c r="BK159" s="29">
        <f t="shared" si="608"/>
        <v>1.0147621435904024</v>
      </c>
      <c r="BL159" s="29">
        <f t="shared" si="544"/>
        <v>1.0147621435904024</v>
      </c>
      <c r="BM159" s="39">
        <f t="shared" si="514"/>
        <v>0.1805048022756186</v>
      </c>
      <c r="BN159" s="39">
        <f t="shared" si="545"/>
        <v>0.18119078089907151</v>
      </c>
      <c r="BO159" s="40">
        <f>AttrRateTrend!$O$15</f>
        <v>-5.0000000000000001E-3</v>
      </c>
      <c r="BP159" s="40">
        <f>AttrRateTrend!$O$35</f>
        <v>0</v>
      </c>
      <c r="BQ159" s="39">
        <f t="shared" si="546"/>
        <v>0.1796486323902807</v>
      </c>
      <c r="BR159" s="39">
        <f t="shared" si="515"/>
        <v>0.18851423555394664</v>
      </c>
      <c r="BS159" s="39"/>
      <c r="BT159" s="39"/>
      <c r="BU159" s="39">
        <f t="shared" si="516"/>
        <v>0.1796486323902807</v>
      </c>
      <c r="BV159" s="39">
        <f t="shared" si="517"/>
        <v>0.1887550367344682</v>
      </c>
      <c r="BW159" s="39">
        <f t="shared" si="518"/>
        <v>-2.4080118052155486E-4</v>
      </c>
      <c r="BX159" s="39">
        <f t="shared" si="610"/>
        <v>0.1857717510978629</v>
      </c>
      <c r="CB159" s="19">
        <f t="shared" si="547"/>
        <v>34138</v>
      </c>
      <c r="CC159" s="23">
        <f>Inputs!F159</f>
        <v>1.0340843814542966</v>
      </c>
      <c r="CD159" s="19">
        <f t="shared" si="519"/>
        <v>33012.77981975671</v>
      </c>
      <c r="CE159" s="29">
        <f t="shared" ref="CE159" si="636">CE147</f>
        <v>1.0153534458706819</v>
      </c>
      <c r="CF159" s="29">
        <f t="shared" si="611"/>
        <v>1.0211846089916554</v>
      </c>
      <c r="CG159" s="29">
        <f t="shared" si="611"/>
        <v>1.0198824623701856</v>
      </c>
      <c r="CH159" s="29">
        <f t="shared" si="549"/>
        <v>1.0211846089916554</v>
      </c>
      <c r="CI159" s="19">
        <f t="shared" si="550"/>
        <v>32327.925361462701</v>
      </c>
      <c r="CJ159" s="19">
        <f t="shared" si="521"/>
        <v>32563.229018151247</v>
      </c>
      <c r="CK159" s="40">
        <f>AttrTrend!$O$15</f>
        <v>3.0000000000000001E-3</v>
      </c>
      <c r="CL159" s="40">
        <f>AttrTrend!$O$35</f>
        <v>0</v>
      </c>
      <c r="CM159" s="19">
        <f t="shared" si="551"/>
        <v>32569.529692977481</v>
      </c>
      <c r="CN159" s="19">
        <f t="shared" si="522"/>
        <v>34393.132012865994</v>
      </c>
      <c r="CO159" s="39"/>
      <c r="CP159" s="39"/>
      <c r="CQ159" s="19">
        <f t="shared" si="523"/>
        <v>32569.529692977481</v>
      </c>
      <c r="CR159" s="19">
        <f t="shared" si="552"/>
        <v>34138</v>
      </c>
      <c r="CS159" s="19">
        <f t="shared" si="524"/>
        <v>255.1320128659936</v>
      </c>
      <c r="CT159" s="2"/>
      <c r="CU159" s="2"/>
      <c r="CV159" s="2"/>
      <c r="CW159" s="2"/>
      <c r="CX159" s="2"/>
      <c r="CY159" s="2"/>
      <c r="CZ159" s="2"/>
      <c r="DA159" s="2"/>
      <c r="DB159" s="16">
        <f t="shared" si="553"/>
        <v>32327.925361462701</v>
      </c>
      <c r="DC159" s="16">
        <f t="shared" si="554"/>
        <v>509.9376391614569</v>
      </c>
      <c r="DD159" s="16" t="e">
        <f t="shared" si="555"/>
        <v>#N/A</v>
      </c>
      <c r="DE159" s="16">
        <f t="shared" si="565"/>
        <v>32837.863000624158</v>
      </c>
      <c r="DF159" s="16">
        <f t="shared" si="566"/>
        <v>32563.229018151247</v>
      </c>
      <c r="DG159" s="16">
        <f t="shared" si="567"/>
        <v>1187.9890566954746</v>
      </c>
      <c r="DH159" s="16" t="e">
        <f t="shared" si="568"/>
        <v>#N/A</v>
      </c>
      <c r="DI159" s="16">
        <f t="shared" si="569"/>
        <v>33751.218074846722</v>
      </c>
      <c r="DJ159" s="16">
        <f t="shared" si="570"/>
        <v>32569.529692977481</v>
      </c>
      <c r="DK159" s="16">
        <f t="shared" si="571"/>
        <v>221.54728060624257</v>
      </c>
      <c r="DL159" s="16" t="e">
        <f t="shared" si="572"/>
        <v>#N/A</v>
      </c>
      <c r="DM159" s="16">
        <f t="shared" si="573"/>
        <v>32791.076973583724</v>
      </c>
      <c r="DN159" s="16">
        <f t="shared" si="525"/>
        <v>32764.646367259393</v>
      </c>
      <c r="DO159" s="16">
        <f t="shared" si="556"/>
        <v>986.571707587329</v>
      </c>
      <c r="DP159" s="16" t="e">
        <f t="shared" si="526"/>
        <v>#N/A</v>
      </c>
      <c r="DQ159" s="16">
        <f t="shared" si="527"/>
        <v>33751.218074846722</v>
      </c>
      <c r="DR159" s="101"/>
      <c r="DS159" s="16">
        <f t="shared" si="574"/>
        <v>32645.872908565536</v>
      </c>
      <c r="DT159" s="16">
        <f t="shared" si="575"/>
        <v>32764.646367259393</v>
      </c>
      <c r="DV159" s="16">
        <f t="shared" si="557"/>
        <v>1945662</v>
      </c>
      <c r="DW159" s="16">
        <f t="shared" si="576"/>
        <v>1945662</v>
      </c>
      <c r="DX159" s="16">
        <f t="shared" si="577"/>
        <v>1946910.1519043196</v>
      </c>
      <c r="DY159" s="16">
        <f t="shared" si="578"/>
        <v>1946739.5585724867</v>
      </c>
      <c r="DZ159" s="16">
        <f t="shared" si="579"/>
        <v>1945829.4863707535</v>
      </c>
      <c r="EA159" s="16">
        <f t="shared" si="558"/>
        <v>-1077.5585724867415</v>
      </c>
    </row>
    <row r="160" spans="1:131" x14ac:dyDescent="0.2">
      <c r="A160" s="2">
        <v>41426</v>
      </c>
      <c r="B160" s="5">
        <f>Inputs!B160</f>
        <v>37350</v>
      </c>
      <c r="C160" s="5"/>
      <c r="D160" s="19">
        <f t="shared" si="528"/>
        <v>37350</v>
      </c>
      <c r="E160" s="20">
        <f>Inputs!E160</f>
        <v>0.97954012736741258</v>
      </c>
      <c r="F160" s="19">
        <f t="shared" si="529"/>
        <v>38130.137762075065</v>
      </c>
      <c r="G160" s="24">
        <f t="shared" ref="G160:H160" si="637">G148</f>
        <v>1.1599999999999999</v>
      </c>
      <c r="H160" s="24">
        <f t="shared" si="637"/>
        <v>1.1608163743860633</v>
      </c>
      <c r="I160" s="29">
        <f t="shared" si="507"/>
        <v>1.1608163743860633</v>
      </c>
      <c r="J160" s="19">
        <f t="shared" si="531"/>
        <v>32847.691162386873</v>
      </c>
      <c r="K160" s="19">
        <f t="shared" si="532"/>
        <v>32816.91311101264</v>
      </c>
      <c r="L160" s="40">
        <f>SalesTrend!$O$16</f>
        <v>-5.0000000000000001E-3</v>
      </c>
      <c r="M160" s="40">
        <f>SalesTrend!$O$36</f>
        <v>0</v>
      </c>
      <c r="N160" s="16">
        <f t="shared" si="533"/>
        <v>32777.414024844729</v>
      </c>
      <c r="O160" s="16">
        <f t="shared" si="508"/>
        <v>37270.090240917605</v>
      </c>
      <c r="R160" s="16">
        <f t="shared" si="509"/>
        <v>32777.414024844729</v>
      </c>
      <c r="S160" s="16">
        <f t="shared" si="510"/>
        <v>37350</v>
      </c>
      <c r="T160" s="16">
        <f t="shared" si="534"/>
        <v>-79.909759082394885</v>
      </c>
      <c r="AA160" s="56"/>
      <c r="AB160" s="51"/>
      <c r="AC160" s="51"/>
      <c r="AD160" s="51"/>
      <c r="AE160" s="52"/>
      <c r="AF160" s="51">
        <f t="shared" si="535"/>
        <v>0</v>
      </c>
      <c r="AG160" s="51"/>
      <c r="AH160" s="56">
        <f t="shared" si="619"/>
        <v>0</v>
      </c>
      <c r="AI160" s="56">
        <f t="shared" si="536"/>
        <v>0</v>
      </c>
      <c r="AJ160" s="56">
        <f t="shared" si="537"/>
        <v>0</v>
      </c>
      <c r="AK160" s="56">
        <f t="shared" si="538"/>
        <v>0</v>
      </c>
      <c r="AL160" s="56">
        <f t="shared" si="539"/>
        <v>0</v>
      </c>
      <c r="AM160" s="56">
        <f t="shared" si="512"/>
        <v>0</v>
      </c>
      <c r="AN160" s="51"/>
      <c r="AO160" s="51">
        <f t="shared" si="540"/>
        <v>0</v>
      </c>
      <c r="BB160" s="5">
        <f>Inputs!C160</f>
        <v>1952441</v>
      </c>
      <c r="BC160" s="19">
        <f t="shared" si="560"/>
        <v>30571</v>
      </c>
      <c r="BD160" s="82">
        <f t="shared" si="541"/>
        <v>0.16907476488204698</v>
      </c>
      <c r="BE160" s="23">
        <f>Inputs!F160</f>
        <v>0.97954012736741258</v>
      </c>
      <c r="BF160" s="19">
        <f t="shared" si="561"/>
        <v>31209.543280439008</v>
      </c>
      <c r="BG160" s="19">
        <f t="shared" si="562"/>
        <v>38130.137762075065</v>
      </c>
      <c r="BH160" s="82">
        <f t="shared" si="542"/>
        <v>0.17223470527188386</v>
      </c>
      <c r="BI160" s="29">
        <f t="shared" si="608"/>
        <v>1</v>
      </c>
      <c r="BJ160" s="29">
        <f t="shared" ref="BJ160" si="638">BJ148</f>
        <v>0.93698194478176766</v>
      </c>
      <c r="BK160" s="29">
        <f t="shared" si="608"/>
        <v>0.93828803629793345</v>
      </c>
      <c r="BL160" s="29">
        <f t="shared" si="544"/>
        <v>0.93828803629793345</v>
      </c>
      <c r="BM160" s="39">
        <f t="shared" si="514"/>
        <v>0.1835627212635528</v>
      </c>
      <c r="BN160" s="39">
        <f t="shared" si="545"/>
        <v>0.18156146847560958</v>
      </c>
      <c r="BO160" s="40">
        <f>AttrRateTrend!$O$16</f>
        <v>-5.0000000000000001E-3</v>
      </c>
      <c r="BP160" s="40">
        <f>AttrRateTrend!$O$36</f>
        <v>1.7999999999999999E-2</v>
      </c>
      <c r="BQ160" s="39">
        <f t="shared" si="546"/>
        <v>0.18280610681173357</v>
      </c>
      <c r="BR160" s="39">
        <f t="shared" si="515"/>
        <v>0.16801540777047405</v>
      </c>
      <c r="BS160" s="39"/>
      <c r="BT160" s="39"/>
      <c r="BU160" s="39">
        <f t="shared" si="516"/>
        <v>0.18280610681173357</v>
      </c>
      <c r="BV160" s="39">
        <f t="shared" si="517"/>
        <v>0.16907476488204698</v>
      </c>
      <c r="BW160" s="39">
        <f t="shared" si="518"/>
        <v>-1.0593571115729283E-3</v>
      </c>
      <c r="BX160" s="39">
        <f t="shared" si="610"/>
        <v>0.18505601177543182</v>
      </c>
      <c r="CB160" s="19">
        <f t="shared" si="547"/>
        <v>30571</v>
      </c>
      <c r="CC160" s="23">
        <f>Inputs!F160</f>
        <v>0.97954012736741258</v>
      </c>
      <c r="CD160" s="19">
        <f t="shared" si="519"/>
        <v>31209.543280439008</v>
      </c>
      <c r="CE160" s="29">
        <f t="shared" ref="CE160" si="639">CE148</f>
        <v>0.93698194478176766</v>
      </c>
      <c r="CF160" s="29">
        <f t="shared" si="611"/>
        <v>0.94700775525644054</v>
      </c>
      <c r="CG160" s="29">
        <f t="shared" si="611"/>
        <v>0.94800834264764722</v>
      </c>
      <c r="CH160" s="29">
        <f t="shared" si="549"/>
        <v>0.94700775525644054</v>
      </c>
      <c r="CI160" s="19">
        <f t="shared" si="550"/>
        <v>32955.95321918749</v>
      </c>
      <c r="CJ160" s="19">
        <f t="shared" si="521"/>
        <v>32521.481238573877</v>
      </c>
      <c r="CK160" s="40">
        <f>AttrTrend!$O$16</f>
        <v>3.0000000000000001E-3</v>
      </c>
      <c r="CL160" s="40">
        <f>AttrTrend!$O$36</f>
        <v>0</v>
      </c>
      <c r="CM160" s="19">
        <f t="shared" si="551"/>
        <v>32577.672075400729</v>
      </c>
      <c r="CN160" s="19">
        <f t="shared" si="522"/>
        <v>30220.094269257188</v>
      </c>
      <c r="CO160" s="39"/>
      <c r="CP160" s="39"/>
      <c r="CQ160" s="19">
        <f t="shared" si="523"/>
        <v>32577.672075400729</v>
      </c>
      <c r="CR160" s="19">
        <f t="shared" si="552"/>
        <v>30571</v>
      </c>
      <c r="CS160" s="19">
        <f t="shared" si="524"/>
        <v>-350.90573074281201</v>
      </c>
      <c r="CT160" s="2"/>
      <c r="CU160" s="2"/>
      <c r="CV160" s="2"/>
      <c r="CW160" s="2"/>
      <c r="CX160" s="2"/>
      <c r="CY160" s="2"/>
      <c r="CZ160" s="2"/>
      <c r="DA160" s="2"/>
      <c r="DB160" s="16">
        <f t="shared" si="553"/>
        <v>32847.691162386873</v>
      </c>
      <c r="DC160" s="16" t="e">
        <f t="shared" si="554"/>
        <v>#N/A</v>
      </c>
      <c r="DD160" s="16">
        <f t="shared" si="555"/>
        <v>108.26205680061685</v>
      </c>
      <c r="DE160" s="16">
        <f t="shared" si="565"/>
        <v>32847.691162386873</v>
      </c>
      <c r="DF160" s="16">
        <f t="shared" si="566"/>
        <v>32521.481238573877</v>
      </c>
      <c r="DG160" s="16">
        <f t="shared" si="567"/>
        <v>295.43187243876309</v>
      </c>
      <c r="DH160" s="16" t="e">
        <f t="shared" si="568"/>
        <v>#N/A</v>
      </c>
      <c r="DI160" s="16">
        <f t="shared" si="569"/>
        <v>32816.91311101264</v>
      </c>
      <c r="DJ160" s="16">
        <f t="shared" si="570"/>
        <v>32577.672075400729</v>
      </c>
      <c r="DK160" s="16">
        <f t="shared" si="571"/>
        <v>199.74194944400006</v>
      </c>
      <c r="DL160" s="16" t="e">
        <f t="shared" si="572"/>
        <v>#N/A</v>
      </c>
      <c r="DM160" s="16">
        <f t="shared" si="573"/>
        <v>32777.414024844729</v>
      </c>
      <c r="DN160" s="16">
        <f t="shared" si="525"/>
        <v>32816.91311101264</v>
      </c>
      <c r="DO160" s="16" t="e">
        <f t="shared" si="556"/>
        <v>#N/A</v>
      </c>
      <c r="DP160" s="16">
        <f t="shared" si="526"/>
        <v>48.404628707663505</v>
      </c>
      <c r="DQ160" s="16">
        <f t="shared" si="527"/>
        <v>32816.91311101264</v>
      </c>
      <c r="DR160" s="101"/>
      <c r="DS160" s="16">
        <f t="shared" si="574"/>
        <v>33190.618101187407</v>
      </c>
      <c r="DT160" s="16">
        <f t="shared" si="575"/>
        <v>32865.317739720304</v>
      </c>
      <c r="DV160" s="16">
        <f t="shared" si="557"/>
        <v>1952441</v>
      </c>
      <c r="DW160" s="16">
        <f t="shared" si="576"/>
        <v>1952441</v>
      </c>
      <c r="DX160" s="16">
        <f t="shared" si="577"/>
        <v>1946801.8898475191</v>
      </c>
      <c r="DY160" s="16">
        <f t="shared" si="578"/>
        <v>1947034.9904449256</v>
      </c>
      <c r="DZ160" s="16">
        <f t="shared" si="579"/>
        <v>1946029.2283201974</v>
      </c>
      <c r="EA160" s="16">
        <f t="shared" si="558"/>
        <v>5406.0095550743863</v>
      </c>
    </row>
    <row r="161" spans="1:131" x14ac:dyDescent="0.2">
      <c r="A161" s="2">
        <v>41456</v>
      </c>
      <c r="B161" s="5">
        <f>Inputs!B161</f>
        <v>37344</v>
      </c>
      <c r="C161" s="5"/>
      <c r="D161" s="19">
        <f t="shared" si="528"/>
        <v>37344</v>
      </c>
      <c r="E161" s="20">
        <f>Inputs!E161</f>
        <v>0.98497929473316348</v>
      </c>
      <c r="F161" s="19">
        <f t="shared" si="529"/>
        <v>37913.487318651409</v>
      </c>
      <c r="G161" s="24">
        <f t="shared" ref="G161:H161" si="640">G149</f>
        <v>1.1599999999999999</v>
      </c>
      <c r="H161" s="24">
        <f t="shared" si="640"/>
        <v>1.1571272105409649</v>
      </c>
      <c r="I161" s="29">
        <f t="shared" si="507"/>
        <v>1.1571272105409649</v>
      </c>
      <c r="J161" s="19">
        <f t="shared" si="531"/>
        <v>32765.185170026893</v>
      </c>
      <c r="K161" s="19">
        <f t="shared" si="532"/>
        <v>32794.284824635382</v>
      </c>
      <c r="L161" s="40">
        <f>SalesTrend!$O$17</f>
        <v>-5.0000000000000001E-3</v>
      </c>
      <c r="M161" s="40">
        <f>SalesTrend!$O$37</f>
        <v>0</v>
      </c>
      <c r="N161" s="16">
        <f t="shared" si="533"/>
        <v>32763.756769001044</v>
      </c>
      <c r="O161" s="16">
        <f t="shared" si="508"/>
        <v>37342.371985153375</v>
      </c>
      <c r="R161" s="16">
        <f t="shared" si="509"/>
        <v>32763.756769001044</v>
      </c>
      <c r="S161" s="16">
        <f t="shared" si="510"/>
        <v>37344</v>
      </c>
      <c r="T161" s="16">
        <f t="shared" si="534"/>
        <v>-1.6280148466248647</v>
      </c>
      <c r="AA161" s="56"/>
      <c r="AB161" s="51"/>
      <c r="AC161" s="51"/>
      <c r="AD161" s="51"/>
      <c r="AE161" s="52"/>
      <c r="AF161" s="51">
        <f t="shared" si="535"/>
        <v>0</v>
      </c>
      <c r="AG161" s="51"/>
      <c r="AH161" s="56">
        <f t="shared" si="619"/>
        <v>0</v>
      </c>
      <c r="AI161" s="56">
        <f t="shared" si="536"/>
        <v>0</v>
      </c>
      <c r="AJ161" s="56">
        <f t="shared" si="537"/>
        <v>0</v>
      </c>
      <c r="AK161" s="56">
        <f t="shared" si="538"/>
        <v>0</v>
      </c>
      <c r="AL161" s="56">
        <f t="shared" si="539"/>
        <v>0</v>
      </c>
      <c r="AM161" s="56">
        <f t="shared" si="512"/>
        <v>0</v>
      </c>
      <c r="AN161" s="51"/>
      <c r="AO161" s="51">
        <f t="shared" si="540"/>
        <v>0</v>
      </c>
      <c r="BB161" s="5">
        <f>Inputs!C161</f>
        <v>1960241</v>
      </c>
      <c r="BC161" s="19">
        <f t="shared" si="560"/>
        <v>29544</v>
      </c>
      <c r="BD161" s="82">
        <f t="shared" si="541"/>
        <v>0.16288866784133277</v>
      </c>
      <c r="BE161" s="23">
        <f>Inputs!F161</f>
        <v>0.98497929473316348</v>
      </c>
      <c r="BF161" s="19">
        <f t="shared" si="561"/>
        <v>29994.539131915091</v>
      </c>
      <c r="BG161" s="19">
        <f t="shared" si="562"/>
        <v>37913.487318651409</v>
      </c>
      <c r="BH161" s="82">
        <f t="shared" si="542"/>
        <v>0.16511346834710131</v>
      </c>
      <c r="BI161" s="29">
        <f t="shared" si="608"/>
        <v>1</v>
      </c>
      <c r="BJ161" s="29">
        <f t="shared" ref="BJ161" si="641">BJ149</f>
        <v>0.9145269668889856</v>
      </c>
      <c r="BK161" s="29">
        <f t="shared" si="608"/>
        <v>0.91416409485908934</v>
      </c>
      <c r="BL161" s="29">
        <f t="shared" si="544"/>
        <v>0.91416409485908934</v>
      </c>
      <c r="BM161" s="39">
        <f t="shared" si="514"/>
        <v>0.18061688188765732</v>
      </c>
      <c r="BN161" s="39">
        <f t="shared" si="545"/>
        <v>0.18239299802607892</v>
      </c>
      <c r="BO161" s="40">
        <f>AttrRateTrend!$O$17</f>
        <v>-5.0000000000000001E-3</v>
      </c>
      <c r="BP161" s="40">
        <f>AttrRateTrend!$O$37</f>
        <v>0</v>
      </c>
      <c r="BQ161" s="39">
        <f t="shared" si="546"/>
        <v>0.18272993760056203</v>
      </c>
      <c r="BR161" s="39">
        <f t="shared" si="515"/>
        <v>0.16453601207575821</v>
      </c>
      <c r="BS161" s="39"/>
      <c r="BT161" s="39"/>
      <c r="BU161" s="39">
        <f t="shared" si="516"/>
        <v>0.18272993760056203</v>
      </c>
      <c r="BV161" s="39">
        <f t="shared" si="517"/>
        <v>0.16288866784133277</v>
      </c>
      <c r="BW161" s="39">
        <f t="shared" si="518"/>
        <v>1.6473442344254463E-3</v>
      </c>
      <c r="BX161" s="39">
        <f t="shared" si="610"/>
        <v>0.18378161863901393</v>
      </c>
      <c r="CB161" s="19">
        <f t="shared" si="547"/>
        <v>29544</v>
      </c>
      <c r="CC161" s="23">
        <f>Inputs!F161</f>
        <v>0.98497929473316348</v>
      </c>
      <c r="CD161" s="19">
        <f t="shared" si="519"/>
        <v>29994.539131915091</v>
      </c>
      <c r="CE161" s="29">
        <f t="shared" ref="CE161" si="642">CE149</f>
        <v>0.9145269668889856</v>
      </c>
      <c r="CF161" s="29">
        <f t="shared" si="611"/>
        <v>0.92918259040413531</v>
      </c>
      <c r="CG161" s="29">
        <f t="shared" si="611"/>
        <v>0.92674365295329264</v>
      </c>
      <c r="CH161" s="29">
        <f t="shared" si="549"/>
        <v>0.92918259040413531</v>
      </c>
      <c r="CI161" s="19">
        <f t="shared" si="550"/>
        <v>32280.565135071432</v>
      </c>
      <c r="CJ161" s="19">
        <f t="shared" si="521"/>
        <v>32638.246886070712</v>
      </c>
      <c r="CK161" s="40">
        <f>AttrTrend!$O$17</f>
        <v>3.0000000000000001E-3</v>
      </c>
      <c r="CL161" s="40">
        <f>AttrTrend!$O$37</f>
        <v>0</v>
      </c>
      <c r="CM161" s="19">
        <f t="shared" si="551"/>
        <v>32585.816493419581</v>
      </c>
      <c r="CN161" s="19">
        <f t="shared" si="522"/>
        <v>29823.373861433411</v>
      </c>
      <c r="CO161" s="39"/>
      <c r="CP161" s="39"/>
      <c r="CQ161" s="19">
        <f t="shared" si="523"/>
        <v>32585.816493419581</v>
      </c>
      <c r="CR161" s="19">
        <f t="shared" si="552"/>
        <v>29544</v>
      </c>
      <c r="CS161" s="19">
        <f t="shared" si="524"/>
        <v>279.37386143341064</v>
      </c>
      <c r="CT161" s="2"/>
      <c r="CU161" s="2"/>
      <c r="CV161" s="2"/>
      <c r="CW161" s="2"/>
      <c r="CX161" s="2"/>
      <c r="CY161" s="2"/>
      <c r="CZ161" s="2"/>
      <c r="DA161" s="2"/>
      <c r="DB161" s="16">
        <f t="shared" si="553"/>
        <v>32280.565135071432</v>
      </c>
      <c r="DC161" s="16">
        <f t="shared" si="554"/>
        <v>484.62003495546014</v>
      </c>
      <c r="DD161" s="16" t="e">
        <f t="shared" si="555"/>
        <v>#N/A</v>
      </c>
      <c r="DE161" s="16">
        <f t="shared" si="565"/>
        <v>32765.185170026893</v>
      </c>
      <c r="DF161" s="16">
        <f t="shared" si="566"/>
        <v>32638.246886070712</v>
      </c>
      <c r="DG161" s="16">
        <f t="shared" si="567"/>
        <v>156.03793856467018</v>
      </c>
      <c r="DH161" s="16" t="e">
        <f t="shared" si="568"/>
        <v>#N/A</v>
      </c>
      <c r="DI161" s="16">
        <f t="shared" si="569"/>
        <v>32794.284824635382</v>
      </c>
      <c r="DJ161" s="16">
        <f t="shared" si="570"/>
        <v>32585.816493419581</v>
      </c>
      <c r="DK161" s="16">
        <f t="shared" si="571"/>
        <v>177.94027558146263</v>
      </c>
      <c r="DL161" s="16" t="e">
        <f t="shared" si="572"/>
        <v>#N/A</v>
      </c>
      <c r="DM161" s="16">
        <f t="shared" si="573"/>
        <v>32763.756769001044</v>
      </c>
      <c r="DN161" s="16">
        <f t="shared" si="525"/>
        <v>32794.284824635382</v>
      </c>
      <c r="DO161" s="16" t="e">
        <f t="shared" si="556"/>
        <v>#N/A</v>
      </c>
      <c r="DP161" s="16">
        <f t="shared" si="526"/>
        <v>332.94010567523219</v>
      </c>
      <c r="DQ161" s="16">
        <f t="shared" si="527"/>
        <v>32794.284824635382</v>
      </c>
      <c r="DR161" s="101"/>
      <c r="DS161" s="16">
        <f t="shared" si="574"/>
        <v>32759.462209407968</v>
      </c>
      <c r="DT161" s="16">
        <f t="shared" si="575"/>
        <v>33127.224930310615</v>
      </c>
      <c r="DV161" s="16">
        <f t="shared" si="557"/>
        <v>1960241</v>
      </c>
      <c r="DW161" s="16">
        <f t="shared" si="576"/>
        <v>1960241</v>
      </c>
      <c r="DX161" s="16">
        <f t="shared" si="577"/>
        <v>1947286.5098824746</v>
      </c>
      <c r="DY161" s="16">
        <f t="shared" si="578"/>
        <v>1947191.0283834902</v>
      </c>
      <c r="DZ161" s="16">
        <f t="shared" si="579"/>
        <v>1946207.1685957788</v>
      </c>
      <c r="EA161" s="16">
        <f t="shared" si="558"/>
        <v>13049.971616509836</v>
      </c>
    </row>
    <row r="162" spans="1:131" x14ac:dyDescent="0.2">
      <c r="A162" s="2">
        <v>41487</v>
      </c>
      <c r="B162" s="5">
        <f>Inputs!B162</f>
        <v>38667</v>
      </c>
      <c r="C162" s="5"/>
      <c r="D162" s="19">
        <f t="shared" si="528"/>
        <v>38667</v>
      </c>
      <c r="E162" s="20">
        <f>Inputs!E162</f>
        <v>1.0380246921046266</v>
      </c>
      <c r="F162" s="19">
        <f t="shared" si="529"/>
        <v>37250.558964644166</v>
      </c>
      <c r="G162" s="24">
        <f t="shared" ref="G162:H162" si="643">G150</f>
        <v>1.1399999999999999</v>
      </c>
      <c r="H162" s="24">
        <f t="shared" si="643"/>
        <v>1.1367282212946797</v>
      </c>
      <c r="I162" s="29">
        <f t="shared" si="507"/>
        <v>1.1367282212946797</v>
      </c>
      <c r="J162" s="19">
        <f t="shared" si="531"/>
        <v>32769.978141492378</v>
      </c>
      <c r="K162" s="19">
        <f t="shared" si="532"/>
        <v>32714.050098436779</v>
      </c>
      <c r="L162" s="40">
        <f>SalesTrend!$O$18</f>
        <v>-5.0000000000000001E-3</v>
      </c>
      <c r="M162" s="40">
        <f>SalesTrend!$O$38</f>
        <v>0</v>
      </c>
      <c r="N162" s="16">
        <f t="shared" si="533"/>
        <v>32750.105203680629</v>
      </c>
      <c r="O162" s="16">
        <f t="shared" si="508"/>
        <v>38643.550888039987</v>
      </c>
      <c r="R162" s="16">
        <f t="shared" si="509"/>
        <v>32750.105203680629</v>
      </c>
      <c r="S162" s="16">
        <f t="shared" si="510"/>
        <v>38667</v>
      </c>
      <c r="T162" s="16">
        <f t="shared" si="534"/>
        <v>-23.449111960013397</v>
      </c>
      <c r="AA162" s="56"/>
      <c r="AB162" s="51"/>
      <c r="AC162" s="51"/>
      <c r="AD162" s="51"/>
      <c r="AE162" s="52"/>
      <c r="AF162" s="51">
        <f t="shared" si="535"/>
        <v>0</v>
      </c>
      <c r="AG162" s="51"/>
      <c r="AH162" s="56">
        <f t="shared" si="619"/>
        <v>0</v>
      </c>
      <c r="AI162" s="56">
        <f t="shared" si="536"/>
        <v>0</v>
      </c>
      <c r="AJ162" s="56">
        <f t="shared" si="537"/>
        <v>0</v>
      </c>
      <c r="AK162" s="56">
        <f t="shared" si="538"/>
        <v>0</v>
      </c>
      <c r="AL162" s="56">
        <f t="shared" si="539"/>
        <v>0</v>
      </c>
      <c r="AM162" s="56">
        <f t="shared" si="512"/>
        <v>0</v>
      </c>
      <c r="AN162" s="51"/>
      <c r="AO162" s="51">
        <f t="shared" si="540"/>
        <v>0</v>
      </c>
      <c r="BB162" s="5">
        <f>Inputs!C162</f>
        <v>1966808</v>
      </c>
      <c r="BC162" s="19">
        <f t="shared" si="560"/>
        <v>32100</v>
      </c>
      <c r="BD162" s="82">
        <f t="shared" si="541"/>
        <v>0.17571044815743511</v>
      </c>
      <c r="BE162" s="23">
        <f>Inputs!F162</f>
        <v>1.0380246921046266</v>
      </c>
      <c r="BF162" s="19">
        <f t="shared" si="561"/>
        <v>30924.119863580774</v>
      </c>
      <c r="BG162" s="19">
        <f t="shared" si="562"/>
        <v>37250.558964644166</v>
      </c>
      <c r="BH162" s="82">
        <f t="shared" si="542"/>
        <v>0.16993263781966392</v>
      </c>
      <c r="BI162" s="29">
        <f t="shared" si="608"/>
        <v>1</v>
      </c>
      <c r="BJ162" s="29">
        <f t="shared" ref="BJ162" si="644">BJ150</f>
        <v>0.92843078718831584</v>
      </c>
      <c r="BK162" s="29">
        <f t="shared" si="608"/>
        <v>0.92859673990623681</v>
      </c>
      <c r="BL162" s="29">
        <f t="shared" si="544"/>
        <v>0.92859673990623681</v>
      </c>
      <c r="BM162" s="39">
        <f t="shared" si="514"/>
        <v>0.18299939092702666</v>
      </c>
      <c r="BN162" s="39">
        <f t="shared" si="545"/>
        <v>0.18189602548441683</v>
      </c>
      <c r="BO162" s="40">
        <f>AttrRateTrend!$O$18</f>
        <v>-5.0000000000000001E-3</v>
      </c>
      <c r="BP162" s="40">
        <f>AttrRateTrend!$O$38</f>
        <v>0</v>
      </c>
      <c r="BQ162" s="39">
        <f t="shared" si="546"/>
        <v>0.18265380012656179</v>
      </c>
      <c r="BR162" s="39">
        <f t="shared" si="515"/>
        <v>0.17606115688593141</v>
      </c>
      <c r="BS162" s="39"/>
      <c r="BT162" s="39"/>
      <c r="BU162" s="39">
        <f t="shared" si="516"/>
        <v>0.18265380012656179</v>
      </c>
      <c r="BV162" s="39">
        <f t="shared" si="517"/>
        <v>0.17571044815743511</v>
      </c>
      <c r="BW162" s="39">
        <f t="shared" si="518"/>
        <v>3.507087284962962E-4</v>
      </c>
      <c r="BX162" s="39">
        <f t="shared" si="610"/>
        <v>0.18283579471666883</v>
      </c>
      <c r="CB162" s="19">
        <f t="shared" si="547"/>
        <v>32100</v>
      </c>
      <c r="CC162" s="23">
        <f>Inputs!F162</f>
        <v>1.0380246921046266</v>
      </c>
      <c r="CD162" s="19">
        <f t="shared" si="519"/>
        <v>30924.119863580774</v>
      </c>
      <c r="CE162" s="29">
        <f t="shared" ref="CE162" si="645">CE150</f>
        <v>0.92843078718831584</v>
      </c>
      <c r="CF162" s="29">
        <f t="shared" si="611"/>
        <v>0.94632197479848124</v>
      </c>
      <c r="CG162" s="29">
        <f t="shared" si="611"/>
        <v>0.94560278244728402</v>
      </c>
      <c r="CH162" s="29">
        <f t="shared" si="549"/>
        <v>0.94632197479848124</v>
      </c>
      <c r="CI162" s="19">
        <f t="shared" si="550"/>
        <v>32678.222303953207</v>
      </c>
      <c r="CJ162" s="19">
        <f t="shared" si="521"/>
        <v>32505.728560770309</v>
      </c>
      <c r="CK162" s="40">
        <f>AttrTrend!$O$18</f>
        <v>3.0000000000000001E-3</v>
      </c>
      <c r="CL162" s="40">
        <f>AttrTrend!$O$38</f>
        <v>0</v>
      </c>
      <c r="CM162" s="19">
        <f t="shared" si="551"/>
        <v>32593.962947542939</v>
      </c>
      <c r="CN162" s="19">
        <f t="shared" si="522"/>
        <v>32017.231564324033</v>
      </c>
      <c r="CO162" s="39"/>
      <c r="CP162" s="39"/>
      <c r="CQ162" s="19">
        <f t="shared" si="523"/>
        <v>32593.962947542939</v>
      </c>
      <c r="CR162" s="19">
        <f t="shared" si="552"/>
        <v>32100</v>
      </c>
      <c r="CS162" s="19">
        <f t="shared" si="524"/>
        <v>-82.768435675967339</v>
      </c>
      <c r="CT162" s="2"/>
      <c r="CU162" s="2"/>
      <c r="CV162" s="2"/>
      <c r="CW162" s="2"/>
      <c r="CX162" s="2"/>
      <c r="CY162" s="2"/>
      <c r="CZ162" s="2"/>
      <c r="DA162" s="2"/>
      <c r="DB162" s="16">
        <f t="shared" si="553"/>
        <v>32678.222303953207</v>
      </c>
      <c r="DC162" s="16">
        <f t="shared" si="554"/>
        <v>91.755837539170898</v>
      </c>
      <c r="DD162" s="16" t="e">
        <f t="shared" si="555"/>
        <v>#N/A</v>
      </c>
      <c r="DE162" s="16">
        <f t="shared" si="565"/>
        <v>32769.978141492378</v>
      </c>
      <c r="DF162" s="16">
        <f t="shared" si="566"/>
        <v>32505.728560770309</v>
      </c>
      <c r="DG162" s="16">
        <f t="shared" si="567"/>
        <v>208.32153766647025</v>
      </c>
      <c r="DH162" s="16" t="e">
        <f t="shared" si="568"/>
        <v>#N/A</v>
      </c>
      <c r="DI162" s="16">
        <f t="shared" si="569"/>
        <v>32714.050098436779</v>
      </c>
      <c r="DJ162" s="16">
        <f t="shared" si="570"/>
        <v>32593.962947542939</v>
      </c>
      <c r="DK162" s="16">
        <f t="shared" si="571"/>
        <v>156.1422561376894</v>
      </c>
      <c r="DL162" s="16" t="e">
        <f t="shared" si="572"/>
        <v>#N/A</v>
      </c>
      <c r="DM162" s="16">
        <f t="shared" si="573"/>
        <v>32750.105203680629</v>
      </c>
      <c r="DN162" s="16">
        <f t="shared" si="525"/>
        <v>32714.050098436779</v>
      </c>
      <c r="DO162" s="16" t="e">
        <f t="shared" si="556"/>
        <v>#N/A</v>
      </c>
      <c r="DP162" s="16">
        <f t="shared" si="526"/>
        <v>259.99495994660174</v>
      </c>
      <c r="DQ162" s="16">
        <f t="shared" si="527"/>
        <v>32714.050098436779</v>
      </c>
      <c r="DR162" s="101"/>
      <c r="DS162" s="16">
        <f t="shared" si="574"/>
        <v>33431.594480336476</v>
      </c>
      <c r="DT162" s="16">
        <f t="shared" si="575"/>
        <v>32974.045058383381</v>
      </c>
      <c r="DV162" s="16">
        <f t="shared" si="557"/>
        <v>1966808</v>
      </c>
      <c r="DW162" s="16">
        <f t="shared" si="576"/>
        <v>1966808</v>
      </c>
      <c r="DX162" s="16">
        <f t="shared" si="577"/>
        <v>1947378.2657200138</v>
      </c>
      <c r="DY162" s="16">
        <f t="shared" si="578"/>
        <v>1947399.3499211567</v>
      </c>
      <c r="DZ162" s="16">
        <f t="shared" si="579"/>
        <v>1946363.3108519164</v>
      </c>
      <c r="EA162" s="16">
        <f t="shared" si="558"/>
        <v>19408.650078843348</v>
      </c>
    </row>
    <row r="163" spans="1:131" x14ac:dyDescent="0.2">
      <c r="A163" s="2">
        <v>41518</v>
      </c>
      <c r="B163" s="5">
        <f>Inputs!B163</f>
        <v>31739</v>
      </c>
      <c r="C163" s="5"/>
      <c r="D163" s="19">
        <f t="shared" si="528"/>
        <v>31739</v>
      </c>
      <c r="E163" s="20">
        <f>Inputs!E163</f>
        <v>0.97594929991012169</v>
      </c>
      <c r="F163" s="19">
        <f t="shared" si="529"/>
        <v>32521.15658356735</v>
      </c>
      <c r="G163" s="24">
        <f t="shared" ref="G163:H163" si="646">G151</f>
        <v>1</v>
      </c>
      <c r="H163" s="24">
        <f t="shared" si="646"/>
        <v>0.9973677297977156</v>
      </c>
      <c r="I163" s="29">
        <f t="shared" si="507"/>
        <v>0.9973677297977156</v>
      </c>
      <c r="J163" s="19">
        <f t="shared" si="531"/>
        <v>32606.986983791059</v>
      </c>
      <c r="K163" s="19">
        <f t="shared" si="532"/>
        <v>32735.052357736702</v>
      </c>
      <c r="L163" s="40">
        <f>SalesTrend!$O$19</f>
        <v>-5.0000000000000001E-3</v>
      </c>
      <c r="M163" s="40">
        <f>SalesTrend!$O$39</f>
        <v>0</v>
      </c>
      <c r="N163" s="16">
        <f t="shared" si="533"/>
        <v>32736.459326512431</v>
      </c>
      <c r="O163" s="16">
        <f t="shared" si="508"/>
        <v>31865.025832674342</v>
      </c>
      <c r="R163" s="16">
        <f t="shared" si="509"/>
        <v>32736.459326512431</v>
      </c>
      <c r="S163" s="16">
        <f t="shared" si="510"/>
        <v>31739</v>
      </c>
      <c r="T163" s="16">
        <f t="shared" si="534"/>
        <v>126.02583267434238</v>
      </c>
      <c r="AA163" s="56"/>
      <c r="AB163" s="51"/>
      <c r="AC163" s="51"/>
      <c r="AD163" s="51"/>
      <c r="AE163" s="52"/>
      <c r="AF163" s="51">
        <f t="shared" si="535"/>
        <v>0</v>
      </c>
      <c r="AG163" s="51"/>
      <c r="AH163" s="56">
        <f t="shared" si="619"/>
        <v>0</v>
      </c>
      <c r="AI163" s="56">
        <f t="shared" si="536"/>
        <v>0</v>
      </c>
      <c r="AJ163" s="56">
        <f t="shared" si="537"/>
        <v>0</v>
      </c>
      <c r="AK163" s="56">
        <f t="shared" si="538"/>
        <v>0</v>
      </c>
      <c r="AL163" s="56">
        <f t="shared" si="539"/>
        <v>0</v>
      </c>
      <c r="AM163" s="56">
        <f t="shared" si="512"/>
        <v>0</v>
      </c>
      <c r="AN163" s="51"/>
      <c r="AO163" s="51">
        <f t="shared" si="540"/>
        <v>0</v>
      </c>
      <c r="BB163" s="5">
        <f>Inputs!C163</f>
        <v>1968152</v>
      </c>
      <c r="BC163" s="19">
        <f t="shared" si="560"/>
        <v>30395</v>
      </c>
      <c r="BD163" s="82">
        <f t="shared" si="541"/>
        <v>0.16907699738833196</v>
      </c>
      <c r="BE163" s="23">
        <f>Inputs!F163</f>
        <v>0.97594929991012169</v>
      </c>
      <c r="BF163" s="19">
        <f t="shared" si="561"/>
        <v>31144.035866206548</v>
      </c>
      <c r="BG163" s="19">
        <f t="shared" si="562"/>
        <v>32521.15658356735</v>
      </c>
      <c r="BH163" s="82">
        <f t="shared" si="542"/>
        <v>0.17286756579301579</v>
      </c>
      <c r="BI163" s="29">
        <f t="shared" si="608"/>
        <v>1</v>
      </c>
      <c r="BJ163" s="29">
        <f t="shared" ref="BJ163" si="647">BJ151</f>
        <v>0.94971354705726874</v>
      </c>
      <c r="BK163" s="29">
        <f t="shared" si="608"/>
        <v>0.94944720894937618</v>
      </c>
      <c r="BL163" s="29">
        <f t="shared" si="544"/>
        <v>0.94944720894937618</v>
      </c>
      <c r="BM163" s="39">
        <f t="shared" si="514"/>
        <v>0.18207180363856645</v>
      </c>
      <c r="BN163" s="39">
        <f t="shared" si="545"/>
        <v>0.18266317983110936</v>
      </c>
      <c r="BO163" s="40">
        <f>AttrRateTrend!$O$19</f>
        <v>-5.0000000000000001E-3</v>
      </c>
      <c r="BP163" s="40">
        <f>AttrRateTrend!$O$39</f>
        <v>0</v>
      </c>
      <c r="BQ163" s="39">
        <f t="shared" si="546"/>
        <v>0.18257769437650906</v>
      </c>
      <c r="BR163" s="39">
        <f t="shared" si="515"/>
        <v>0.16917874441276123</v>
      </c>
      <c r="BS163" s="39"/>
      <c r="BT163" s="39"/>
      <c r="BU163" s="39">
        <f t="shared" si="516"/>
        <v>0.18257769437650906</v>
      </c>
      <c r="BV163" s="39">
        <f t="shared" si="517"/>
        <v>0.16907699738833196</v>
      </c>
      <c r="BW163" s="39">
        <f t="shared" si="518"/>
        <v>1.017470244292773E-4</v>
      </c>
      <c r="BX163" s="39">
        <f t="shared" si="610"/>
        <v>0.18239718379946471</v>
      </c>
      <c r="CB163" s="19">
        <f t="shared" si="547"/>
        <v>30395</v>
      </c>
      <c r="CC163" s="23">
        <f>Inputs!F163</f>
        <v>0.97594929991012169</v>
      </c>
      <c r="CD163" s="19">
        <f t="shared" si="519"/>
        <v>31144.035866206548</v>
      </c>
      <c r="CE163" s="29">
        <f t="shared" ref="CE163" si="648">CE151</f>
        <v>0.94971354705726874</v>
      </c>
      <c r="CF163" s="29">
        <f t="shared" si="611"/>
        <v>0.95655921502921648</v>
      </c>
      <c r="CG163" s="29">
        <f t="shared" si="611"/>
        <v>0.95638120796616566</v>
      </c>
      <c r="CH163" s="29">
        <f t="shared" si="549"/>
        <v>0.95655921502921648</v>
      </c>
      <c r="CI163" s="19">
        <f t="shared" si="550"/>
        <v>32558.398243286283</v>
      </c>
      <c r="CJ163" s="19">
        <f t="shared" si="521"/>
        <v>32663.614549981885</v>
      </c>
      <c r="CK163" s="40">
        <f>AttrTrend!$O$19</f>
        <v>3.0000000000000001E-3</v>
      </c>
      <c r="CL163" s="40">
        <f>AttrTrend!$O$39</f>
        <v>0</v>
      </c>
      <c r="CM163" s="19">
        <f t="shared" si="551"/>
        <v>32602.111438279826</v>
      </c>
      <c r="CN163" s="19">
        <f t="shared" si="522"/>
        <v>30435.808597274983</v>
      </c>
      <c r="CO163" s="39"/>
      <c r="CP163" s="39"/>
      <c r="CQ163" s="19">
        <f t="shared" si="523"/>
        <v>32602.111438279826</v>
      </c>
      <c r="CR163" s="19">
        <f t="shared" si="552"/>
        <v>30395</v>
      </c>
      <c r="CS163" s="19">
        <f t="shared" si="524"/>
        <v>40.808597274983185</v>
      </c>
      <c r="CT163" s="2"/>
      <c r="CU163" s="2"/>
      <c r="CV163" s="2"/>
      <c r="CW163" s="2"/>
      <c r="CX163" s="2"/>
      <c r="CY163" s="2"/>
      <c r="CZ163" s="2"/>
      <c r="DA163" s="2"/>
      <c r="DB163" s="16">
        <f t="shared" si="553"/>
        <v>32558.398243286283</v>
      </c>
      <c r="DC163" s="16">
        <f t="shared" si="554"/>
        <v>48.588740504776069</v>
      </c>
      <c r="DD163" s="16" t="e">
        <f t="shared" si="555"/>
        <v>#N/A</v>
      </c>
      <c r="DE163" s="16">
        <f t="shared" si="565"/>
        <v>32606.986983791059</v>
      </c>
      <c r="DF163" s="16">
        <f t="shared" si="566"/>
        <v>32663.614549981885</v>
      </c>
      <c r="DG163" s="16">
        <f t="shared" si="567"/>
        <v>71.437807754817186</v>
      </c>
      <c r="DH163" s="16" t="e">
        <f t="shared" si="568"/>
        <v>#N/A</v>
      </c>
      <c r="DI163" s="16">
        <f t="shared" si="569"/>
        <v>32735.052357736702</v>
      </c>
      <c r="DJ163" s="16">
        <f t="shared" si="570"/>
        <v>32602.111438279826</v>
      </c>
      <c r="DK163" s="16">
        <f t="shared" si="571"/>
        <v>134.34788823260533</v>
      </c>
      <c r="DL163" s="16" t="e">
        <f t="shared" si="572"/>
        <v>#N/A</v>
      </c>
      <c r="DM163" s="16">
        <f t="shared" si="573"/>
        <v>32736.459326512431</v>
      </c>
      <c r="DN163" s="16">
        <f t="shared" si="525"/>
        <v>32735.052357736702</v>
      </c>
      <c r="DO163" s="16" t="e">
        <f t="shared" si="556"/>
        <v>#N/A</v>
      </c>
      <c r="DP163" s="16">
        <f t="shared" si="526"/>
        <v>164.95955210781904</v>
      </c>
      <c r="DQ163" s="16">
        <f t="shared" si="527"/>
        <v>32735.052357736702</v>
      </c>
      <c r="DR163" s="101"/>
      <c r="DS163" s="16">
        <f t="shared" si="574"/>
        <v>32731.078485405698</v>
      </c>
      <c r="DT163" s="16">
        <f t="shared" si="575"/>
        <v>32900.011909844521</v>
      </c>
      <c r="DV163" s="16">
        <f t="shared" si="557"/>
        <v>1968152</v>
      </c>
      <c r="DW163" s="16">
        <f t="shared" si="576"/>
        <v>1968152</v>
      </c>
      <c r="DX163" s="16">
        <f t="shared" si="577"/>
        <v>1947426.8544605186</v>
      </c>
      <c r="DY163" s="16">
        <f t="shared" si="578"/>
        <v>1947470.7877289115</v>
      </c>
      <c r="DZ163" s="16">
        <f t="shared" si="579"/>
        <v>1946497.6587401491</v>
      </c>
      <c r="EA163" s="16">
        <f t="shared" si="558"/>
        <v>20681.212271088501</v>
      </c>
    </row>
    <row r="164" spans="1:131" x14ac:dyDescent="0.2">
      <c r="A164" s="2">
        <v>41548</v>
      </c>
      <c r="B164" s="5">
        <f>Inputs!B164</f>
        <v>27733</v>
      </c>
      <c r="C164" s="5"/>
      <c r="D164" s="19">
        <f t="shared" si="528"/>
        <v>27733</v>
      </c>
      <c r="E164" s="20">
        <f>Inputs!E164</f>
        <v>1.0330435166244329</v>
      </c>
      <c r="F164" s="19">
        <f t="shared" si="529"/>
        <v>26845.91651145558</v>
      </c>
      <c r="G164" s="24">
        <f t="shared" ref="G164:H164" si="649">G152</f>
        <v>0.82</v>
      </c>
      <c r="H164" s="24">
        <f t="shared" si="649"/>
        <v>0.81777018222750719</v>
      </c>
      <c r="I164" s="29">
        <f t="shared" si="507"/>
        <v>0.81777018222750719</v>
      </c>
      <c r="J164" s="19">
        <f t="shared" si="531"/>
        <v>32828.191947926673</v>
      </c>
      <c r="K164" s="19">
        <f t="shared" si="532"/>
        <v>32709.026929932301</v>
      </c>
      <c r="L164" s="40">
        <f>SalesTrend!$O$20</f>
        <v>-5.0000000000000001E-3</v>
      </c>
      <c r="M164" s="40">
        <f>SalesTrend!$O$40</f>
        <v>0</v>
      </c>
      <c r="N164" s="16">
        <f t="shared" si="533"/>
        <v>32722.819135126385</v>
      </c>
      <c r="O164" s="16">
        <f t="shared" si="508"/>
        <v>27643.981871251824</v>
      </c>
      <c r="R164" s="16">
        <f t="shared" si="509"/>
        <v>32722.819135126385</v>
      </c>
      <c r="S164" s="16">
        <f t="shared" si="510"/>
        <v>27733</v>
      </c>
      <c r="T164" s="16">
        <f t="shared" si="534"/>
        <v>-89.018128748175513</v>
      </c>
      <c r="AA164" s="56"/>
      <c r="AB164" s="51"/>
      <c r="AC164" s="51"/>
      <c r="AD164" s="51"/>
      <c r="AE164" s="52"/>
      <c r="AF164" s="51">
        <f t="shared" si="535"/>
        <v>0</v>
      </c>
      <c r="AG164" s="51"/>
      <c r="AH164" s="56">
        <f t="shared" si="619"/>
        <v>0</v>
      </c>
      <c r="AI164" s="56">
        <f t="shared" si="536"/>
        <v>0</v>
      </c>
      <c r="AJ164" s="56">
        <f t="shared" si="537"/>
        <v>0</v>
      </c>
      <c r="AK164" s="56">
        <f t="shared" si="538"/>
        <v>0</v>
      </c>
      <c r="AL164" s="56">
        <f t="shared" si="539"/>
        <v>0</v>
      </c>
      <c r="AM164" s="56">
        <f t="shared" si="512"/>
        <v>0</v>
      </c>
      <c r="AN164" s="51"/>
      <c r="AO164" s="51">
        <f t="shared" si="540"/>
        <v>0</v>
      </c>
      <c r="BB164" s="5">
        <f>Inputs!C164</f>
        <v>1962739</v>
      </c>
      <c r="BC164" s="19">
        <f t="shared" si="560"/>
        <v>33146</v>
      </c>
      <c r="BD164" s="82">
        <f t="shared" si="541"/>
        <v>0.18633997798130753</v>
      </c>
      <c r="BE164" s="23">
        <f>Inputs!F164</f>
        <v>1.0330435166244329</v>
      </c>
      <c r="BF164" s="19">
        <f t="shared" si="561"/>
        <v>32085.773219222825</v>
      </c>
      <c r="BG164" s="19">
        <f t="shared" si="562"/>
        <v>26845.91651145558</v>
      </c>
      <c r="BH164" s="82">
        <f t="shared" si="542"/>
        <v>0.18083050251749769</v>
      </c>
      <c r="BI164" s="29">
        <f t="shared" si="608"/>
        <v>1</v>
      </c>
      <c r="BJ164" s="29">
        <f t="shared" ref="BJ164" si="650">BJ152</f>
        <v>0.98882875967055073</v>
      </c>
      <c r="BK164" s="29">
        <f t="shared" si="608"/>
        <v>0.98858593209411483</v>
      </c>
      <c r="BL164" s="29">
        <f t="shared" si="544"/>
        <v>0.98858593209411483</v>
      </c>
      <c r="BM164" s="39">
        <f t="shared" si="514"/>
        <v>0.18291834492773498</v>
      </c>
      <c r="BN164" s="39">
        <f t="shared" si="545"/>
        <v>0.182416282399295</v>
      </c>
      <c r="BO164" s="40">
        <f>AttrRateTrend!$O$20</f>
        <v>-5.0000000000000001E-3</v>
      </c>
      <c r="BP164" s="40">
        <f>AttrRateTrend!$O$40</f>
        <v>0</v>
      </c>
      <c r="BQ164" s="39">
        <f t="shared" si="546"/>
        <v>0.18250162033718553</v>
      </c>
      <c r="BR164" s="39">
        <f t="shared" si="515"/>
        <v>0.18638019729216806</v>
      </c>
      <c r="BS164" s="39"/>
      <c r="BT164" s="39"/>
      <c r="BU164" s="39">
        <f t="shared" si="516"/>
        <v>0.18250162033718553</v>
      </c>
      <c r="BV164" s="39">
        <f t="shared" si="517"/>
        <v>0.18633997798130753</v>
      </c>
      <c r="BW164" s="39">
        <f t="shared" si="518"/>
        <v>4.0219310860539759E-5</v>
      </c>
      <c r="BX164" s="39">
        <f t="shared" si="610"/>
        <v>0.18273705617772823</v>
      </c>
      <c r="CB164" s="19">
        <f t="shared" si="547"/>
        <v>33146</v>
      </c>
      <c r="CC164" s="23">
        <f>Inputs!F164</f>
        <v>1.0330435166244329</v>
      </c>
      <c r="CD164" s="19">
        <f t="shared" si="519"/>
        <v>32085.773219222825</v>
      </c>
      <c r="CE164" s="29">
        <f t="shared" ref="CE164" si="651">CE152</f>
        <v>0.98882875967055073</v>
      </c>
      <c r="CF164" s="29">
        <f t="shared" si="611"/>
        <v>0.97959194814704309</v>
      </c>
      <c r="CG164" s="29">
        <f t="shared" si="611"/>
        <v>0.97922550463391755</v>
      </c>
      <c r="CH164" s="29">
        <f t="shared" si="549"/>
        <v>0.97959194814704309</v>
      </c>
      <c r="CI164" s="19">
        <f t="shared" si="550"/>
        <v>32754.223102706172</v>
      </c>
      <c r="CJ164" s="19">
        <f t="shared" si="521"/>
        <v>32631.499263638761</v>
      </c>
      <c r="CK164" s="40">
        <f>AttrTrend!$O$20</f>
        <v>3.0000000000000001E-3</v>
      </c>
      <c r="CL164" s="40">
        <f>AttrTrend!$O$40</f>
        <v>0</v>
      </c>
      <c r="CM164" s="19">
        <f t="shared" si="551"/>
        <v>32610.261966139398</v>
      </c>
      <c r="CN164" s="19">
        <f t="shared" si="522"/>
        <v>33000.316928303269</v>
      </c>
      <c r="CO164" s="39"/>
      <c r="CP164" s="39"/>
      <c r="CQ164" s="19">
        <f t="shared" si="523"/>
        <v>32610.261966139398</v>
      </c>
      <c r="CR164" s="19">
        <f t="shared" si="552"/>
        <v>33146</v>
      </c>
      <c r="CS164" s="19">
        <f t="shared" si="524"/>
        <v>-145.68307169673062</v>
      </c>
      <c r="CT164" s="2"/>
      <c r="CU164" s="2"/>
      <c r="CV164" s="2"/>
      <c r="CW164" s="2"/>
      <c r="CX164" s="2"/>
      <c r="CY164" s="2"/>
      <c r="CZ164" s="2"/>
      <c r="DA164" s="2"/>
      <c r="DB164" s="16">
        <f t="shared" si="553"/>
        <v>32754.223102706172</v>
      </c>
      <c r="DC164" s="16">
        <f t="shared" si="554"/>
        <v>73.968845220500953</v>
      </c>
      <c r="DD164" s="16" t="e">
        <f t="shared" si="555"/>
        <v>#N/A</v>
      </c>
      <c r="DE164" s="16">
        <f t="shared" si="565"/>
        <v>32828.191947926673</v>
      </c>
      <c r="DF164" s="16">
        <f t="shared" si="566"/>
        <v>32631.499263638761</v>
      </c>
      <c r="DG164" s="16">
        <f t="shared" si="567"/>
        <v>77.527666293539369</v>
      </c>
      <c r="DH164" s="16" t="e">
        <f t="shared" si="568"/>
        <v>#N/A</v>
      </c>
      <c r="DI164" s="16">
        <f t="shared" si="569"/>
        <v>32709.026929932301</v>
      </c>
      <c r="DJ164" s="16">
        <f t="shared" si="570"/>
        <v>32610.261966139398</v>
      </c>
      <c r="DK164" s="16">
        <f t="shared" si="571"/>
        <v>112.55716898698665</v>
      </c>
      <c r="DL164" s="16" t="e">
        <f t="shared" si="572"/>
        <v>#N/A</v>
      </c>
      <c r="DM164" s="16">
        <f t="shared" si="573"/>
        <v>32722.819135126385</v>
      </c>
      <c r="DN164" s="16">
        <f t="shared" si="525"/>
        <v>32550.393195813089</v>
      </c>
      <c r="DO164" s="16">
        <f t="shared" si="556"/>
        <v>158.63373411921202</v>
      </c>
      <c r="DP164" s="16" t="e">
        <f t="shared" si="526"/>
        <v>#N/A</v>
      </c>
      <c r="DQ164" s="16">
        <f t="shared" si="527"/>
        <v>32709.026929932301</v>
      </c>
      <c r="DR164" s="101"/>
      <c r="DS164" s="16">
        <f t="shared" si="574"/>
        <v>32537.362763791392</v>
      </c>
      <c r="DT164" s="16">
        <f t="shared" si="575"/>
        <v>32550.393195813089</v>
      </c>
      <c r="DV164" s="16">
        <f t="shared" si="557"/>
        <v>1962739</v>
      </c>
      <c r="DW164" s="16">
        <f t="shared" si="576"/>
        <v>1962739</v>
      </c>
      <c r="DX164" s="16">
        <f t="shared" si="577"/>
        <v>1947500.8233057391</v>
      </c>
      <c r="DY164" s="16">
        <f t="shared" si="578"/>
        <v>1947548.315395205</v>
      </c>
      <c r="DZ164" s="16">
        <f t="shared" si="579"/>
        <v>1946610.2159091362</v>
      </c>
      <c r="EA164" s="16">
        <f t="shared" si="558"/>
        <v>15190.684604794951</v>
      </c>
    </row>
    <row r="165" spans="1:131" x14ac:dyDescent="0.2">
      <c r="A165" s="2">
        <v>41579</v>
      </c>
      <c r="B165" s="5">
        <f>Inputs!B165</f>
        <v>28226</v>
      </c>
      <c r="C165" s="5"/>
      <c r="D165" s="19">
        <f t="shared" si="528"/>
        <v>28226</v>
      </c>
      <c r="E165" s="20">
        <f>Inputs!E165</f>
        <v>0.98507673537198048</v>
      </c>
      <c r="F165" s="19">
        <f t="shared" si="529"/>
        <v>28653.605334960448</v>
      </c>
      <c r="G165" s="24">
        <f t="shared" ref="G165:H165" si="652">G153</f>
        <v>0.88</v>
      </c>
      <c r="H165" s="24">
        <f t="shared" si="652"/>
        <v>0.87647410234346035</v>
      </c>
      <c r="I165" s="29">
        <f t="shared" si="507"/>
        <v>0.87647410234346035</v>
      </c>
      <c r="J165" s="19">
        <f t="shared" si="531"/>
        <v>32691.901858079174</v>
      </c>
      <c r="K165" s="19">
        <f t="shared" si="532"/>
        <v>32713.815046418622</v>
      </c>
      <c r="L165" s="40">
        <f>SalesTrend!$O$21</f>
        <v>-5.0000000000000001E-3</v>
      </c>
      <c r="M165" s="40">
        <f>SalesTrend!$O$41</f>
        <v>0</v>
      </c>
      <c r="N165" s="16">
        <f t="shared" si="533"/>
        <v>32709.184627153416</v>
      </c>
      <c r="O165" s="16">
        <f t="shared" si="508"/>
        <v>28240.921843397406</v>
      </c>
      <c r="R165" s="16">
        <f t="shared" si="509"/>
        <v>32709.184627153416</v>
      </c>
      <c r="S165" s="16">
        <f t="shared" si="510"/>
        <v>28226</v>
      </c>
      <c r="T165" s="16">
        <f t="shared" si="534"/>
        <v>14.92184339740561</v>
      </c>
      <c r="AA165" s="56"/>
      <c r="AB165" s="51"/>
      <c r="AC165" s="51"/>
      <c r="AD165" s="51"/>
      <c r="AE165" s="52"/>
      <c r="AF165" s="51">
        <f t="shared" si="535"/>
        <v>0</v>
      </c>
      <c r="AG165" s="51"/>
      <c r="AH165" s="56">
        <f t="shared" si="619"/>
        <v>0</v>
      </c>
      <c r="AI165" s="56">
        <f t="shared" si="536"/>
        <v>0</v>
      </c>
      <c r="AJ165" s="56">
        <f t="shared" si="537"/>
        <v>0</v>
      </c>
      <c r="AK165" s="56">
        <f t="shared" si="538"/>
        <v>0</v>
      </c>
      <c r="AL165" s="56">
        <f t="shared" si="539"/>
        <v>0</v>
      </c>
      <c r="AM165" s="56">
        <f t="shared" si="512"/>
        <v>0</v>
      </c>
      <c r="AN165" s="51"/>
      <c r="AO165" s="51">
        <f t="shared" si="540"/>
        <v>0</v>
      </c>
      <c r="BB165" s="5">
        <f>Inputs!C165</f>
        <v>1958301</v>
      </c>
      <c r="BC165" s="19">
        <f t="shared" si="560"/>
        <v>32664</v>
      </c>
      <c r="BD165" s="82">
        <f t="shared" si="541"/>
        <v>0.1838417143701383</v>
      </c>
      <c r="BE165" s="23">
        <f>Inputs!F165</f>
        <v>0.98507673537198048</v>
      </c>
      <c r="BF165" s="19">
        <f t="shared" si="561"/>
        <v>33158.838115962164</v>
      </c>
      <c r="BG165" s="19">
        <f t="shared" si="562"/>
        <v>28653.605334960448</v>
      </c>
      <c r="BH165" s="82">
        <f t="shared" si="542"/>
        <v>0.18640249013114613</v>
      </c>
      <c r="BI165" s="29">
        <f t="shared" si="608"/>
        <v>1</v>
      </c>
      <c r="BJ165" s="29">
        <f t="shared" ref="BJ165" si="653">BJ153</f>
        <v>1.0243246402286739</v>
      </c>
      <c r="BK165" s="29">
        <f t="shared" si="608"/>
        <v>1.0227357680630584</v>
      </c>
      <c r="BL165" s="29">
        <f t="shared" si="544"/>
        <v>1.0227357680630584</v>
      </c>
      <c r="BM165" s="39">
        <f t="shared" si="514"/>
        <v>0.18225869863158359</v>
      </c>
      <c r="BN165" s="39">
        <f t="shared" si="545"/>
        <v>0.18045950518482826</v>
      </c>
      <c r="BO165" s="40">
        <f>AttrRateTrend!$O$21</f>
        <v>-5.0000000000000001E-3</v>
      </c>
      <c r="BP165" s="40">
        <f>AttrRateTrend!$O$41</f>
        <v>0</v>
      </c>
      <c r="BQ165" s="39">
        <f t="shared" si="546"/>
        <v>0.18242557799537837</v>
      </c>
      <c r="BR165" s="39">
        <f t="shared" si="515"/>
        <v>0.18378888293218126</v>
      </c>
      <c r="BS165" s="39"/>
      <c r="BT165" s="39"/>
      <c r="BU165" s="39">
        <f t="shared" si="516"/>
        <v>0.18242557799537837</v>
      </c>
      <c r="BV165" s="39">
        <f t="shared" si="517"/>
        <v>0.1838417143701383</v>
      </c>
      <c r="BW165" s="39">
        <f t="shared" si="518"/>
        <v>-5.2831437957034932E-5</v>
      </c>
      <c r="BX165" s="39">
        <f t="shared" si="610"/>
        <v>0.18274293539734343</v>
      </c>
      <c r="CB165" s="19">
        <f t="shared" si="547"/>
        <v>32664</v>
      </c>
      <c r="CC165" s="23">
        <f>Inputs!F165</f>
        <v>0.98507673537198048</v>
      </c>
      <c r="CD165" s="19">
        <f t="shared" si="519"/>
        <v>33158.838115962164</v>
      </c>
      <c r="CE165" s="29">
        <f t="shared" ref="CE165" si="654">CE153</f>
        <v>1.0243246402286739</v>
      </c>
      <c r="CF165" s="29">
        <f t="shared" si="611"/>
        <v>1.0177080553360278</v>
      </c>
      <c r="CG165" s="29">
        <f t="shared" si="611"/>
        <v>1.0158685232408595</v>
      </c>
      <c r="CH165" s="29">
        <f t="shared" si="549"/>
        <v>1.0177080553360278</v>
      </c>
      <c r="CI165" s="19">
        <f t="shared" si="550"/>
        <v>32581.876444923833</v>
      </c>
      <c r="CJ165" s="19">
        <f t="shared" si="521"/>
        <v>32283.11284766172</v>
      </c>
      <c r="CK165" s="40">
        <f>AttrTrend!$O$21</f>
        <v>3.0000000000000001E-3</v>
      </c>
      <c r="CL165" s="40">
        <f>AttrTrend!$O$41</f>
        <v>0</v>
      </c>
      <c r="CM165" s="19">
        <f t="shared" si="551"/>
        <v>32618.414531630937</v>
      </c>
      <c r="CN165" s="19">
        <f t="shared" si="522"/>
        <v>32700.630182003741</v>
      </c>
      <c r="CO165" s="39"/>
      <c r="CP165" s="39"/>
      <c r="CQ165" s="19">
        <f t="shared" si="523"/>
        <v>32618.414531630937</v>
      </c>
      <c r="CR165" s="19">
        <f t="shared" si="552"/>
        <v>32664</v>
      </c>
      <c r="CS165" s="19">
        <f t="shared" si="524"/>
        <v>36.630182003740629</v>
      </c>
      <c r="CT165" s="2"/>
      <c r="CU165" s="2"/>
      <c r="CV165" s="2"/>
      <c r="CW165" s="2"/>
      <c r="CX165" s="2"/>
      <c r="CY165" s="2"/>
      <c r="CZ165" s="2"/>
      <c r="DA165" s="2"/>
      <c r="DB165" s="16">
        <f t="shared" si="553"/>
        <v>32581.876444923833</v>
      </c>
      <c r="DC165" s="16">
        <f t="shared" si="554"/>
        <v>110.02541315534108</v>
      </c>
      <c r="DD165" s="16" t="e">
        <f t="shared" si="555"/>
        <v>#N/A</v>
      </c>
      <c r="DE165" s="16">
        <f t="shared" si="565"/>
        <v>32691.901858079174</v>
      </c>
      <c r="DF165" s="16">
        <f t="shared" si="566"/>
        <v>32283.11284766172</v>
      </c>
      <c r="DG165" s="16">
        <f t="shared" si="567"/>
        <v>430.70219875690236</v>
      </c>
      <c r="DH165" s="16" t="e">
        <f t="shared" si="568"/>
        <v>#N/A</v>
      </c>
      <c r="DI165" s="16">
        <f t="shared" si="569"/>
        <v>32713.815046418622</v>
      </c>
      <c r="DJ165" s="16">
        <f t="shared" si="570"/>
        <v>32618.414531630937</v>
      </c>
      <c r="DK165" s="16">
        <f t="shared" si="571"/>
        <v>90.770095522479096</v>
      </c>
      <c r="DL165" s="16" t="e">
        <f t="shared" si="572"/>
        <v>#N/A</v>
      </c>
      <c r="DM165" s="16">
        <f t="shared" si="573"/>
        <v>32709.184627153416</v>
      </c>
      <c r="DN165" s="16">
        <f t="shared" si="525"/>
        <v>32157.279312229337</v>
      </c>
      <c r="DO165" s="16">
        <f t="shared" si="556"/>
        <v>556.53573418928499</v>
      </c>
      <c r="DP165" s="16" t="e">
        <f t="shared" si="526"/>
        <v>#N/A</v>
      </c>
      <c r="DQ165" s="16">
        <f t="shared" si="527"/>
        <v>32713.815046418622</v>
      </c>
      <c r="DR165" s="101"/>
      <c r="DS165" s="16">
        <f t="shared" si="574"/>
        <v>32382.738338242183</v>
      </c>
      <c r="DT165" s="16">
        <f t="shared" si="575"/>
        <v>32157.279312229337</v>
      </c>
      <c r="DV165" s="16">
        <f t="shared" si="557"/>
        <v>1958301</v>
      </c>
      <c r="DW165" s="16">
        <f t="shared" si="576"/>
        <v>1958301</v>
      </c>
      <c r="DX165" s="16">
        <f t="shared" si="577"/>
        <v>1947610.8487188944</v>
      </c>
      <c r="DY165" s="16">
        <f t="shared" si="578"/>
        <v>1947979.0175939619</v>
      </c>
      <c r="DZ165" s="16">
        <f t="shared" si="579"/>
        <v>1946700.9860046587</v>
      </c>
      <c r="EA165" s="16">
        <f t="shared" si="558"/>
        <v>10321.982406038092</v>
      </c>
    </row>
    <row r="166" spans="1:131" x14ac:dyDescent="0.2">
      <c r="A166" s="2">
        <v>41609</v>
      </c>
      <c r="B166" s="5">
        <f>Inputs!B166</f>
        <v>31749</v>
      </c>
      <c r="C166" s="5"/>
      <c r="D166" s="19">
        <f t="shared" si="528"/>
        <v>31749</v>
      </c>
      <c r="E166" s="20">
        <f>Inputs!E166</f>
        <v>0.99542376175955438</v>
      </c>
      <c r="F166" s="19">
        <f t="shared" si="529"/>
        <v>31894.958930736277</v>
      </c>
      <c r="G166" s="24">
        <f t="shared" ref="G166:H166" si="655">G154</f>
        <v>0.98</v>
      </c>
      <c r="H166" s="24">
        <f t="shared" si="655"/>
        <v>0.97773260846575172</v>
      </c>
      <c r="I166" s="29">
        <f t="shared" si="507"/>
        <v>0.97773260846575172</v>
      </c>
      <c r="J166" s="19">
        <f t="shared" si="531"/>
        <v>32621.351333250026</v>
      </c>
      <c r="K166" s="19">
        <f t="shared" si="532"/>
        <v>32522.801717084625</v>
      </c>
      <c r="L166" s="40">
        <f>SalesTrend!$O$22</f>
        <v>-5.0000000000000001E-3</v>
      </c>
      <c r="M166" s="40">
        <f>SalesTrend!$O$42</f>
        <v>0</v>
      </c>
      <c r="N166" s="16">
        <f t="shared" si="533"/>
        <v>32695.555800225437</v>
      </c>
      <c r="O166" s="16">
        <f t="shared" si="508"/>
        <v>31821.220111237417</v>
      </c>
      <c r="R166" s="16">
        <f t="shared" si="509"/>
        <v>32695.555800225437</v>
      </c>
      <c r="S166" s="16">
        <f t="shared" si="510"/>
        <v>31749</v>
      </c>
      <c r="T166" s="16">
        <f t="shared" si="534"/>
        <v>72.220111237416859</v>
      </c>
      <c r="AA166" s="56"/>
      <c r="AB166" s="51"/>
      <c r="AC166" s="51"/>
      <c r="AD166" s="51"/>
      <c r="AE166" s="52"/>
      <c r="AF166" s="51">
        <f t="shared" si="535"/>
        <v>0</v>
      </c>
      <c r="AG166" s="51"/>
      <c r="AH166" s="56">
        <f t="shared" si="619"/>
        <v>0</v>
      </c>
      <c r="AI166" s="56">
        <f t="shared" si="536"/>
        <v>0</v>
      </c>
      <c r="AJ166" s="56">
        <f t="shared" si="537"/>
        <v>0</v>
      </c>
      <c r="AK166" s="56">
        <f t="shared" si="538"/>
        <v>0</v>
      </c>
      <c r="AL166" s="56">
        <f t="shared" si="539"/>
        <v>0</v>
      </c>
      <c r="AM166" s="56">
        <f t="shared" si="512"/>
        <v>0</v>
      </c>
      <c r="AN166" s="51"/>
      <c r="AO166" s="51">
        <f t="shared" si="540"/>
        <v>0</v>
      </c>
      <c r="BB166" s="5">
        <f>Inputs!C166</f>
        <v>1957522</v>
      </c>
      <c r="BC166" s="19">
        <f t="shared" si="560"/>
        <v>32528</v>
      </c>
      <c r="BD166" s="82">
        <f t="shared" si="541"/>
        <v>0.1816534383224086</v>
      </c>
      <c r="BE166" s="23">
        <f>Inputs!F166</f>
        <v>0.99542376175955438</v>
      </c>
      <c r="BF166" s="19">
        <f t="shared" si="561"/>
        <v>32677.540209108622</v>
      </c>
      <c r="BG166" s="19">
        <f t="shared" si="562"/>
        <v>31894.958930736277</v>
      </c>
      <c r="BH166" s="82">
        <f t="shared" si="542"/>
        <v>0.18241420545702397</v>
      </c>
      <c r="BI166" s="29">
        <f t="shared" si="608"/>
        <v>1</v>
      </c>
      <c r="BJ166" s="29">
        <f t="shared" ref="BJ166" si="656">BJ154</f>
        <v>1.0370387596642554</v>
      </c>
      <c r="BK166" s="29">
        <f t="shared" si="608"/>
        <v>1.0352592597071386</v>
      </c>
      <c r="BL166" s="29">
        <f t="shared" si="544"/>
        <v>1.0352592597071386</v>
      </c>
      <c r="BM166" s="39">
        <f t="shared" si="514"/>
        <v>0.17620147199516628</v>
      </c>
      <c r="BN166" s="39">
        <f t="shared" si="545"/>
        <v>0.1774262075042197</v>
      </c>
      <c r="BO166" s="40">
        <f>AttrRateTrend!$O$22</f>
        <v>-5.0000000000000001E-3</v>
      </c>
      <c r="BP166" s="40">
        <f>AttrRateTrend!$O$42</f>
        <v>-0.04</v>
      </c>
      <c r="BQ166" s="39">
        <f t="shared" si="546"/>
        <v>0.17505558464436508</v>
      </c>
      <c r="BR166" s="39">
        <f t="shared" si="515"/>
        <v>0.18039857285181971</v>
      </c>
      <c r="BS166" s="39"/>
      <c r="BT166" s="39"/>
      <c r="BU166" s="39">
        <f t="shared" si="516"/>
        <v>0.17505558464436508</v>
      </c>
      <c r="BV166" s="39">
        <f t="shared" si="517"/>
        <v>0.1816534383224086</v>
      </c>
      <c r="BW166" s="39">
        <f t="shared" si="518"/>
        <v>-1.2548654705888951E-3</v>
      </c>
      <c r="BX166" s="39">
        <f t="shared" si="610"/>
        <v>0.18199037672730156</v>
      </c>
      <c r="CB166" s="19">
        <f t="shared" si="547"/>
        <v>32528</v>
      </c>
      <c r="CC166" s="23">
        <f>Inputs!F166</f>
        <v>0.99542376175955438</v>
      </c>
      <c r="CD166" s="19">
        <f t="shared" si="519"/>
        <v>32677.540209108622</v>
      </c>
      <c r="CE166" s="29">
        <f t="shared" ref="CE166" si="657">CE154</f>
        <v>1.0370387596642554</v>
      </c>
      <c r="CF166" s="29">
        <f t="shared" si="611"/>
        <v>1.0369464152486854</v>
      </c>
      <c r="CG166" s="29">
        <f t="shared" si="611"/>
        <v>1.0391872227392958</v>
      </c>
      <c r="CH166" s="29">
        <f t="shared" si="549"/>
        <v>1.0369464152486854</v>
      </c>
      <c r="CI166" s="19">
        <f t="shared" si="550"/>
        <v>31513.238995355165</v>
      </c>
      <c r="CJ166" s="19">
        <f t="shared" si="521"/>
        <v>31753.08422028413</v>
      </c>
      <c r="CK166" s="40">
        <f>AttrTrend!$O$22</f>
        <v>3.0000000000000001E-3</v>
      </c>
      <c r="CL166" s="40">
        <f>AttrTrend!$O$42</f>
        <v>-4.4999999999999998E-2</v>
      </c>
      <c r="CM166" s="19">
        <f t="shared" si="551"/>
        <v>31158.373524176972</v>
      </c>
      <c r="CN166" s="19">
        <f t="shared" si="522"/>
        <v>32161.707469797511</v>
      </c>
      <c r="CO166" s="39"/>
      <c r="CP166" s="39"/>
      <c r="CQ166" s="19">
        <f t="shared" si="523"/>
        <v>31158.373524176972</v>
      </c>
      <c r="CR166" s="19">
        <f t="shared" si="552"/>
        <v>32528</v>
      </c>
      <c r="CS166" s="19">
        <f t="shared" si="524"/>
        <v>-366.29253020248871</v>
      </c>
      <c r="CT166" s="2"/>
      <c r="CU166" s="2"/>
      <c r="CV166" s="2"/>
      <c r="CW166" s="2"/>
      <c r="CX166" s="2"/>
      <c r="CY166" s="2"/>
      <c r="CZ166" s="2"/>
      <c r="DA166" s="2"/>
      <c r="DB166" s="16">
        <f t="shared" si="553"/>
        <v>31513.238995355165</v>
      </c>
      <c r="DC166" s="16">
        <f t="shared" si="554"/>
        <v>1108.1123378948614</v>
      </c>
      <c r="DD166" s="16" t="e">
        <f t="shared" si="555"/>
        <v>#N/A</v>
      </c>
      <c r="DE166" s="16">
        <f t="shared" si="565"/>
        <v>32621.351333250026</v>
      </c>
      <c r="DF166" s="16">
        <f t="shared" si="566"/>
        <v>31753.08422028413</v>
      </c>
      <c r="DG166" s="16">
        <f t="shared" si="567"/>
        <v>769.7174968004947</v>
      </c>
      <c r="DH166" s="16" t="e">
        <f t="shared" si="568"/>
        <v>#N/A</v>
      </c>
      <c r="DI166" s="16">
        <f t="shared" si="569"/>
        <v>32522.801717084625</v>
      </c>
      <c r="DJ166" s="16">
        <f t="shared" si="570"/>
        <v>31158.373524176972</v>
      </c>
      <c r="DK166" s="16">
        <f t="shared" si="571"/>
        <v>1537.1822760484647</v>
      </c>
      <c r="DL166" s="16" t="e">
        <f t="shared" si="572"/>
        <v>#N/A</v>
      </c>
      <c r="DM166" s="16">
        <f t="shared" si="573"/>
        <v>32695.555800225437</v>
      </c>
      <c r="DN166" s="16">
        <f t="shared" si="525"/>
        <v>31547.592759795447</v>
      </c>
      <c r="DO166" s="16">
        <f t="shared" si="556"/>
        <v>975.20895728917822</v>
      </c>
      <c r="DP166" s="16" t="e">
        <f t="shared" si="526"/>
        <v>#N/A</v>
      </c>
      <c r="DQ166" s="16">
        <f t="shared" si="527"/>
        <v>32522.801717084625</v>
      </c>
      <c r="DR166" s="101"/>
      <c r="DS166" s="16">
        <f t="shared" si="574"/>
        <v>31551.736834654443</v>
      </c>
      <c r="DT166" s="16">
        <f t="shared" si="575"/>
        <v>31547.592759795447</v>
      </c>
      <c r="DV166" s="16">
        <f t="shared" si="557"/>
        <v>1957522</v>
      </c>
      <c r="DW166" s="16">
        <f t="shared" si="576"/>
        <v>1957522</v>
      </c>
      <c r="DX166" s="16">
        <f t="shared" si="577"/>
        <v>1948718.9610567894</v>
      </c>
      <c r="DY166" s="16">
        <f t="shared" si="578"/>
        <v>1948748.7350907624</v>
      </c>
      <c r="DZ166" s="16">
        <f t="shared" si="579"/>
        <v>1948238.1682807072</v>
      </c>
      <c r="EA166" s="16">
        <f t="shared" si="558"/>
        <v>8773.2649092376232</v>
      </c>
    </row>
    <row r="167" spans="1:131" x14ac:dyDescent="0.2">
      <c r="A167" s="2">
        <v>41640</v>
      </c>
      <c r="B167" s="5">
        <f>Inputs!B167</f>
        <v>27084</v>
      </c>
      <c r="C167" s="5"/>
      <c r="D167" s="19">
        <f t="shared" si="528"/>
        <v>27084</v>
      </c>
      <c r="E167" s="20">
        <f>Inputs!E167</f>
        <v>0.99697776661877902</v>
      </c>
      <c r="F167" s="19">
        <f t="shared" si="529"/>
        <v>27166.102301212388</v>
      </c>
      <c r="G167" s="24">
        <f t="shared" ref="G167:H167" si="658">G155</f>
        <v>0.84</v>
      </c>
      <c r="H167" s="24">
        <f t="shared" si="658"/>
        <v>0.84222521521414129</v>
      </c>
      <c r="I167" s="29">
        <f t="shared" si="507"/>
        <v>0.84222521521414129</v>
      </c>
      <c r="J167" s="19">
        <f t="shared" si="531"/>
        <v>32255.151959924671</v>
      </c>
      <c r="K167" s="19">
        <f t="shared" si="532"/>
        <v>32408.348080709588</v>
      </c>
      <c r="L167" s="40">
        <f>SalesTrend!$P$11</f>
        <v>-5.0000000000000001E-3</v>
      </c>
      <c r="M167" s="40">
        <f>SalesTrend!$P$31</f>
        <v>-1.2999999999999999E-2</v>
      </c>
      <c r="N167" s="16">
        <f t="shared" si="533"/>
        <v>32257.067527499665</v>
      </c>
      <c r="O167" s="16">
        <f t="shared" si="508"/>
        <v>27085.608463425178</v>
      </c>
      <c r="R167" s="16">
        <f t="shared" si="509"/>
        <v>32257.067527499665</v>
      </c>
      <c r="S167" s="16">
        <f t="shared" si="510"/>
        <v>27084</v>
      </c>
      <c r="T167" s="16">
        <f t="shared" si="534"/>
        <v>1.6084634251783427</v>
      </c>
      <c r="AA167" s="56">
        <v>0.03</v>
      </c>
      <c r="AB167" s="51"/>
      <c r="AC167" s="51"/>
      <c r="AD167" s="51"/>
      <c r="AE167" s="52"/>
      <c r="AF167" s="51">
        <f t="shared" si="535"/>
        <v>1</v>
      </c>
      <c r="AG167" s="51"/>
      <c r="AH167" s="56">
        <f t="shared" si="619"/>
        <v>0.03</v>
      </c>
      <c r="AI167" s="56">
        <f t="shared" si="536"/>
        <v>0</v>
      </c>
      <c r="AJ167" s="56">
        <f t="shared" si="537"/>
        <v>0</v>
      </c>
      <c r="AK167" s="56">
        <f t="shared" si="538"/>
        <v>0</v>
      </c>
      <c r="AL167" s="56">
        <f t="shared" si="539"/>
        <v>-1.2999999999999999E-2</v>
      </c>
      <c r="AM167" s="56">
        <f t="shared" si="512"/>
        <v>0</v>
      </c>
      <c r="AN167" s="51"/>
      <c r="AO167" s="51">
        <f t="shared" si="540"/>
        <v>999999</v>
      </c>
      <c r="BB167" s="5">
        <f>Inputs!C167</f>
        <v>1951977</v>
      </c>
      <c r="BC167" s="19">
        <f t="shared" si="560"/>
        <v>32629</v>
      </c>
      <c r="BD167" s="82">
        <f t="shared" si="541"/>
        <v>0.1846901877618482</v>
      </c>
      <c r="BE167" s="23">
        <f>Inputs!F167</f>
        <v>0.99697776661877902</v>
      </c>
      <c r="BF167" s="19">
        <f t="shared" si="561"/>
        <v>32727.911386289285</v>
      </c>
      <c r="BG167" s="19">
        <f t="shared" si="562"/>
        <v>27166.102301212388</v>
      </c>
      <c r="BH167" s="82">
        <f t="shared" si="542"/>
        <v>0.18520702156456786</v>
      </c>
      <c r="BI167" s="29">
        <f t="shared" si="608"/>
        <v>1</v>
      </c>
      <c r="BJ167" s="29">
        <f t="shared" ref="BJ167" si="659">BJ155</f>
        <v>1.0640378926785252</v>
      </c>
      <c r="BK167" s="29">
        <f t="shared" si="608"/>
        <v>1.0655199120409484</v>
      </c>
      <c r="BL167" s="29">
        <f t="shared" si="544"/>
        <v>1.0655199120409484</v>
      </c>
      <c r="BM167" s="39">
        <f t="shared" si="514"/>
        <v>0.17381845188590928</v>
      </c>
      <c r="BN167" s="39">
        <f t="shared" si="545"/>
        <v>0.17590292771080263</v>
      </c>
      <c r="BO167" s="40">
        <f>AttrRateTrend!$P$11</f>
        <v>-5.0000000000000001E-3</v>
      </c>
      <c r="BP167" s="40">
        <f>AttrRateTrend!$P$31</f>
        <v>0</v>
      </c>
      <c r="BQ167" s="39">
        <f t="shared" si="546"/>
        <v>0.17498264481742992</v>
      </c>
      <c r="BR167" s="39">
        <f t="shared" si="515"/>
        <v>0.18588400447944245</v>
      </c>
      <c r="BS167" s="39"/>
      <c r="BT167" s="39"/>
      <c r="BU167" s="39">
        <f t="shared" si="516"/>
        <v>0.17498264481742992</v>
      </c>
      <c r="BV167" s="39">
        <f t="shared" si="517"/>
        <v>0.1846901877618482</v>
      </c>
      <c r="BW167" s="39">
        <f t="shared" si="518"/>
        <v>1.1938167175942482E-3</v>
      </c>
      <c r="BX167" s="39">
        <f t="shared" si="610"/>
        <v>0.18170222958399687</v>
      </c>
      <c r="CB167" s="19">
        <f t="shared" si="547"/>
        <v>32629</v>
      </c>
      <c r="CC167" s="23">
        <f>Inputs!F167</f>
        <v>0.99697776661877902</v>
      </c>
      <c r="CD167" s="19">
        <f t="shared" si="519"/>
        <v>32727.911386289285</v>
      </c>
      <c r="CE167" s="29">
        <f t="shared" ref="CE167:CG182" si="660">CE155</f>
        <v>1.0640378926785252</v>
      </c>
      <c r="CF167" s="29">
        <f t="shared" si="660"/>
        <v>1.050178644595479</v>
      </c>
      <c r="CG167" s="29">
        <f t="shared" si="660"/>
        <v>1.0513886503907897</v>
      </c>
      <c r="CH167" s="29">
        <f t="shared" si="549"/>
        <v>1.050178644595479</v>
      </c>
      <c r="CI167" s="19">
        <f t="shared" si="550"/>
        <v>31164.137220573393</v>
      </c>
      <c r="CJ167" s="19">
        <f t="shared" si="521"/>
        <v>31551.467522298673</v>
      </c>
      <c r="CK167" s="40">
        <f>AttrTrend!$P$11</f>
        <v>0.01</v>
      </c>
      <c r="CL167" s="40">
        <f>AttrTrend!$P$31</f>
        <v>0</v>
      </c>
      <c r="CM167" s="19">
        <f t="shared" si="551"/>
        <v>31184.338835447117</v>
      </c>
      <c r="CN167" s="19">
        <f t="shared" si="522"/>
        <v>32650.151186925192</v>
      </c>
      <c r="CO167" s="39"/>
      <c r="CP167" s="39"/>
      <c r="CQ167" s="19">
        <f t="shared" si="523"/>
        <v>31184.338835447117</v>
      </c>
      <c r="CR167" s="19">
        <f t="shared" si="552"/>
        <v>32629</v>
      </c>
      <c r="CS167" s="19">
        <f t="shared" si="524"/>
        <v>21.151186925191723</v>
      </c>
      <c r="CT167" s="2"/>
      <c r="CU167" s="2"/>
      <c r="CV167" s="2"/>
      <c r="CW167" s="2"/>
      <c r="CX167" s="2"/>
      <c r="CY167" s="2"/>
      <c r="CZ167" s="2"/>
      <c r="DA167" s="2"/>
      <c r="DB167" s="16">
        <f t="shared" si="553"/>
        <v>31164.137220573393</v>
      </c>
      <c r="DC167" s="16">
        <f t="shared" si="554"/>
        <v>1091.014739351278</v>
      </c>
      <c r="DD167" s="16" t="e">
        <f t="shared" si="555"/>
        <v>#N/A</v>
      </c>
      <c r="DE167" s="16">
        <f t="shared" si="565"/>
        <v>32255.151959924671</v>
      </c>
      <c r="DF167" s="16">
        <f t="shared" si="566"/>
        <v>31551.467522298673</v>
      </c>
      <c r="DG167" s="16">
        <f t="shared" si="567"/>
        <v>856.88055841091409</v>
      </c>
      <c r="DH167" s="16" t="e">
        <f t="shared" si="568"/>
        <v>#N/A</v>
      </c>
      <c r="DI167" s="16">
        <f t="shared" si="569"/>
        <v>32408.348080709588</v>
      </c>
      <c r="DJ167" s="16">
        <f t="shared" si="570"/>
        <v>31184.338835447117</v>
      </c>
      <c r="DK167" s="16">
        <f t="shared" si="571"/>
        <v>1072.7286920525476</v>
      </c>
      <c r="DL167" s="16" t="e">
        <f t="shared" si="572"/>
        <v>#N/A</v>
      </c>
      <c r="DM167" s="16">
        <f t="shared" si="573"/>
        <v>32257.067527499665</v>
      </c>
      <c r="DN167" s="16">
        <f t="shared" si="525"/>
        <v>31170.459672491979</v>
      </c>
      <c r="DO167" s="16">
        <f t="shared" si="556"/>
        <v>1237.8884082176082</v>
      </c>
      <c r="DP167" s="16" t="e">
        <f t="shared" si="526"/>
        <v>#N/A</v>
      </c>
      <c r="DQ167" s="16">
        <f t="shared" si="527"/>
        <v>32408.348080709588</v>
      </c>
      <c r="DR167" s="101"/>
      <c r="DS167" s="16">
        <f t="shared" si="574"/>
        <v>30708.303106489726</v>
      </c>
      <c r="DT167" s="16">
        <f t="shared" si="575"/>
        <v>31170.459672491979</v>
      </c>
      <c r="DV167" s="16">
        <f t="shared" si="557"/>
        <v>1951977</v>
      </c>
      <c r="DW167" s="16">
        <f t="shared" si="576"/>
        <v>1951977</v>
      </c>
      <c r="DX167" s="16">
        <f t="shared" si="577"/>
        <v>1949809.9757961407</v>
      </c>
      <c r="DY167" s="16">
        <f t="shared" si="578"/>
        <v>1949605.6156491733</v>
      </c>
      <c r="DZ167" s="16">
        <f t="shared" si="579"/>
        <v>1949310.8969727599</v>
      </c>
      <c r="EA167" s="16">
        <f t="shared" si="558"/>
        <v>2371.384350826731</v>
      </c>
    </row>
    <row r="168" spans="1:131" x14ac:dyDescent="0.2">
      <c r="A168" s="2">
        <v>41671</v>
      </c>
      <c r="B168" s="5">
        <f>Inputs!B168</f>
        <v>26424</v>
      </c>
      <c r="C168" s="5"/>
      <c r="D168" s="19">
        <f t="shared" si="528"/>
        <v>26424</v>
      </c>
      <c r="E168" s="20">
        <f>Inputs!E168</f>
        <v>0.92369818950919147</v>
      </c>
      <c r="F168" s="19">
        <f t="shared" si="529"/>
        <v>28606.746554348487</v>
      </c>
      <c r="G168" s="24">
        <f t="shared" ref="G168:H168" si="661">G156</f>
        <v>0.88</v>
      </c>
      <c r="H168" s="24">
        <f t="shared" si="661"/>
        <v>0.88432880479802423</v>
      </c>
      <c r="I168" s="29">
        <f t="shared" si="507"/>
        <v>0.88432880479802423</v>
      </c>
      <c r="J168" s="19">
        <f t="shared" si="531"/>
        <v>32348.540948954058</v>
      </c>
      <c r="K168" s="19">
        <f t="shared" si="532"/>
        <v>32400.177547595955</v>
      </c>
      <c r="L168" s="40">
        <f>SalesTrend!$P$12</f>
        <v>0.05</v>
      </c>
      <c r="M168" s="40">
        <f>SalesTrend!$P$32</f>
        <v>0</v>
      </c>
      <c r="N168" s="16">
        <f t="shared" si="533"/>
        <v>32391.471975530912</v>
      </c>
      <c r="O168" s="16">
        <f t="shared" si="508"/>
        <v>26459.06833424286</v>
      </c>
      <c r="R168" s="16">
        <f t="shared" si="509"/>
        <v>32391.471975530912</v>
      </c>
      <c r="S168" s="16">
        <f t="shared" si="510"/>
        <v>26424</v>
      </c>
      <c r="T168" s="16">
        <f t="shared" si="534"/>
        <v>35.068334242860146</v>
      </c>
      <c r="AA168" s="56"/>
      <c r="AB168" s="51"/>
      <c r="AC168" s="51"/>
      <c r="AD168" s="51"/>
      <c r="AE168" s="52"/>
      <c r="AF168" s="51">
        <f t="shared" si="535"/>
        <v>0</v>
      </c>
      <c r="AG168" s="51"/>
      <c r="AH168" s="56">
        <f t="shared" si="619"/>
        <v>0</v>
      </c>
      <c r="AI168" s="56">
        <f t="shared" si="536"/>
        <v>0</v>
      </c>
      <c r="AJ168" s="56">
        <f t="shared" si="537"/>
        <v>0</v>
      </c>
      <c r="AK168" s="56">
        <f t="shared" si="538"/>
        <v>0</v>
      </c>
      <c r="AL168" s="56">
        <f t="shared" si="539"/>
        <v>0</v>
      </c>
      <c r="AM168" s="56">
        <f t="shared" si="512"/>
        <v>0</v>
      </c>
      <c r="AN168" s="51"/>
      <c r="AO168" s="51">
        <f t="shared" si="540"/>
        <v>0</v>
      </c>
      <c r="BB168" s="5">
        <f>Inputs!C168</f>
        <v>1947503</v>
      </c>
      <c r="BC168" s="19">
        <f t="shared" si="560"/>
        <v>30898</v>
      </c>
      <c r="BD168" s="82">
        <f t="shared" si="541"/>
        <v>0.17567984398165193</v>
      </c>
      <c r="BE168" s="23">
        <f>Inputs!F168</f>
        <v>0.92369818950919147</v>
      </c>
      <c r="BF168" s="19">
        <f t="shared" si="561"/>
        <v>33450.319975638042</v>
      </c>
      <c r="BG168" s="19">
        <f t="shared" si="562"/>
        <v>28606.746554348487</v>
      </c>
      <c r="BH168" s="82">
        <f t="shared" si="542"/>
        <v>0.18901889987976464</v>
      </c>
      <c r="BI168" s="29">
        <f t="shared" si="608"/>
        <v>1</v>
      </c>
      <c r="BJ168" s="29">
        <f t="shared" ref="BJ168" si="662">BJ156</f>
        <v>1.0614460265295658</v>
      </c>
      <c r="BK168" s="29">
        <f t="shared" si="608"/>
        <v>1.0637633708504286</v>
      </c>
      <c r="BL168" s="29">
        <f t="shared" si="544"/>
        <v>1.0637633708504286</v>
      </c>
      <c r="BM168" s="39">
        <f t="shared" si="514"/>
        <v>0.17768885925133232</v>
      </c>
      <c r="BN168" s="39">
        <f t="shared" si="545"/>
        <v>0.17489253320940515</v>
      </c>
      <c r="BO168" s="40">
        <f>AttrRateTrend!$P$12</f>
        <v>-5.0000000000000001E-3</v>
      </c>
      <c r="BP168" s="40">
        <f>AttrRateTrend!$P$32</f>
        <v>0</v>
      </c>
      <c r="BQ168" s="39">
        <f t="shared" si="546"/>
        <v>0.17490973538208934</v>
      </c>
      <c r="BR168" s="39">
        <f t="shared" si="515"/>
        <v>0.171865658771574</v>
      </c>
      <c r="BS168" s="39"/>
      <c r="BT168" s="39"/>
      <c r="BU168" s="39">
        <f t="shared" si="516"/>
        <v>0.17490973538208934</v>
      </c>
      <c r="BV168" s="39">
        <f t="shared" si="517"/>
        <v>0.17567984398165193</v>
      </c>
      <c r="BW168" s="39">
        <f t="shared" si="518"/>
        <v>-3.814185210077925E-3</v>
      </c>
      <c r="BX168" s="39">
        <f t="shared" si="610"/>
        <v>0.18140584925204423</v>
      </c>
      <c r="CB168" s="19">
        <f t="shared" si="547"/>
        <v>30898</v>
      </c>
      <c r="CC168" s="23">
        <f>Inputs!F168</f>
        <v>0.92369818950919147</v>
      </c>
      <c r="CD168" s="19">
        <f t="shared" si="519"/>
        <v>33450.319975638042</v>
      </c>
      <c r="CE168" s="29">
        <f t="shared" ref="CE168" si="663">CE156</f>
        <v>1.0614460265295658</v>
      </c>
      <c r="CF168" s="29">
        <f t="shared" si="660"/>
        <v>1.0460735031613095</v>
      </c>
      <c r="CG168" s="29">
        <f t="shared" si="660"/>
        <v>1.0476496316129991</v>
      </c>
      <c r="CH168" s="29">
        <f t="shared" si="549"/>
        <v>1.0460735031613095</v>
      </c>
      <c r="CI168" s="19">
        <f t="shared" si="550"/>
        <v>31977.026350967462</v>
      </c>
      <c r="CJ168" s="19">
        <f t="shared" si="521"/>
        <v>31401.441427148238</v>
      </c>
      <c r="CK168" s="40">
        <f>AttrTrend!$P$12</f>
        <v>0.01</v>
      </c>
      <c r="CL168" s="40">
        <f>AttrTrend!$P$32</f>
        <v>0</v>
      </c>
      <c r="CM168" s="19">
        <f t="shared" si="551"/>
        <v>31210.325784476652</v>
      </c>
      <c r="CN168" s="19">
        <f t="shared" si="522"/>
        <v>30157.170823345918</v>
      </c>
      <c r="CO168" s="39"/>
      <c r="CP168" s="39"/>
      <c r="CQ168" s="19">
        <f t="shared" si="523"/>
        <v>31210.325784476652</v>
      </c>
      <c r="CR168" s="19">
        <f t="shared" si="552"/>
        <v>30898</v>
      </c>
      <c r="CS168" s="19">
        <f t="shared" si="524"/>
        <v>-740.8291766540824</v>
      </c>
      <c r="CT168" s="2"/>
      <c r="CU168" s="2"/>
      <c r="CV168" s="2"/>
      <c r="CW168" s="2"/>
      <c r="CX168" s="2"/>
      <c r="CY168" s="2"/>
      <c r="CZ168" s="2"/>
      <c r="DA168" s="2"/>
      <c r="DB168" s="16">
        <f t="shared" si="553"/>
        <v>31977.026350967462</v>
      </c>
      <c r="DC168" s="16">
        <f t="shared" si="554"/>
        <v>371.51459798659562</v>
      </c>
      <c r="DD168" s="16" t="e">
        <f t="shared" si="555"/>
        <v>#N/A</v>
      </c>
      <c r="DE168" s="16">
        <f t="shared" si="565"/>
        <v>32348.540948954058</v>
      </c>
      <c r="DF168" s="16">
        <f t="shared" si="566"/>
        <v>31401.441427148238</v>
      </c>
      <c r="DG168" s="16">
        <f t="shared" si="567"/>
        <v>998.73612044771653</v>
      </c>
      <c r="DH168" s="16" t="e">
        <f t="shared" si="568"/>
        <v>#N/A</v>
      </c>
      <c r="DI168" s="16">
        <f t="shared" si="569"/>
        <v>32400.177547595955</v>
      </c>
      <c r="DJ168" s="16">
        <f t="shared" si="570"/>
        <v>31210.325784476652</v>
      </c>
      <c r="DK168" s="16">
        <f t="shared" si="571"/>
        <v>1181.1461910542603</v>
      </c>
      <c r="DL168" s="16" t="e">
        <f t="shared" si="572"/>
        <v>#N/A</v>
      </c>
      <c r="DM168" s="16">
        <f t="shared" si="573"/>
        <v>32391.471975530912</v>
      </c>
      <c r="DN168" s="16">
        <f t="shared" si="525"/>
        <v>30926.940679388208</v>
      </c>
      <c r="DO168" s="16">
        <f t="shared" si="556"/>
        <v>1473.2368682077467</v>
      </c>
      <c r="DP168" s="16" t="e">
        <f t="shared" si="526"/>
        <v>#N/A</v>
      </c>
      <c r="DQ168" s="16">
        <f t="shared" si="527"/>
        <v>32400.177547595955</v>
      </c>
      <c r="DR168" s="101"/>
      <c r="DS168" s="16">
        <f t="shared" si="574"/>
        <v>31251.339076331762</v>
      </c>
      <c r="DT168" s="16">
        <f t="shared" si="575"/>
        <v>30926.940679388208</v>
      </c>
      <c r="DV168" s="16">
        <f t="shared" si="557"/>
        <v>1947503</v>
      </c>
      <c r="DW168" s="16">
        <f t="shared" si="576"/>
        <v>1947503</v>
      </c>
      <c r="DX168" s="16">
        <f t="shared" si="577"/>
        <v>1950181.4903941273</v>
      </c>
      <c r="DY168" s="16">
        <f t="shared" si="578"/>
        <v>1950604.351769621</v>
      </c>
      <c r="DZ168" s="16">
        <f t="shared" si="579"/>
        <v>1950492.0431638141</v>
      </c>
      <c r="EA168" s="16">
        <f t="shared" si="558"/>
        <v>-3101.3517696210183</v>
      </c>
    </row>
    <row r="169" spans="1:131" x14ac:dyDescent="0.2">
      <c r="A169" s="2">
        <v>41699</v>
      </c>
      <c r="B169" s="5">
        <f>Inputs!B169</f>
        <v>31380</v>
      </c>
      <c r="C169" s="5"/>
      <c r="D169" s="19">
        <f t="shared" si="528"/>
        <v>31380</v>
      </c>
      <c r="E169" s="20">
        <f>Inputs!E169</f>
        <v>1.0212149832176927</v>
      </c>
      <c r="F169" s="19">
        <f t="shared" si="529"/>
        <v>30728.103793705028</v>
      </c>
      <c r="G169" s="24">
        <f t="shared" ref="G169:H169" si="664">G157</f>
        <v>0.94</v>
      </c>
      <c r="H169" s="24">
        <f t="shared" si="664"/>
        <v>0.94267125416271147</v>
      </c>
      <c r="I169" s="29">
        <f t="shared" si="507"/>
        <v>0.94267125416271147</v>
      </c>
      <c r="J169" s="19">
        <f t="shared" si="531"/>
        <v>32596.839733909132</v>
      </c>
      <c r="K169" s="19">
        <f t="shared" si="532"/>
        <v>32507.620560698982</v>
      </c>
      <c r="L169" s="40">
        <f>SalesTrend!$P$13</f>
        <v>0.05</v>
      </c>
      <c r="M169" s="40">
        <f>SalesTrend!$P$33</f>
        <v>0</v>
      </c>
      <c r="N169" s="16">
        <f t="shared" si="533"/>
        <v>32526.436442095623</v>
      </c>
      <c r="O169" s="16">
        <f t="shared" si="508"/>
        <v>31312.224862436287</v>
      </c>
      <c r="R169" s="16">
        <f t="shared" si="509"/>
        <v>32526.436442095623</v>
      </c>
      <c r="S169" s="16">
        <f t="shared" si="510"/>
        <v>31380</v>
      </c>
      <c r="T169" s="16">
        <f t="shared" si="534"/>
        <v>-67.775137563712633</v>
      </c>
      <c r="AA169" s="56"/>
      <c r="AB169" s="51"/>
      <c r="AC169" s="51"/>
      <c r="AD169" s="51"/>
      <c r="AE169" s="52"/>
      <c r="AF169" s="51">
        <f t="shared" si="535"/>
        <v>0</v>
      </c>
      <c r="AG169" s="51"/>
      <c r="AH169" s="56">
        <f t="shared" si="619"/>
        <v>0</v>
      </c>
      <c r="AI169" s="56">
        <f t="shared" si="536"/>
        <v>0</v>
      </c>
      <c r="AJ169" s="56">
        <f t="shared" si="537"/>
        <v>0</v>
      </c>
      <c r="AK169" s="56">
        <f t="shared" si="538"/>
        <v>0</v>
      </c>
      <c r="AL169" s="56">
        <f t="shared" si="539"/>
        <v>0</v>
      </c>
      <c r="AM169" s="56">
        <f t="shared" si="512"/>
        <v>0</v>
      </c>
      <c r="AN169" s="51"/>
      <c r="AO169" s="51">
        <f t="shared" si="540"/>
        <v>0</v>
      </c>
      <c r="BB169" s="5">
        <f>Inputs!C169</f>
        <v>1945540</v>
      </c>
      <c r="BC169" s="19">
        <f t="shared" si="560"/>
        <v>33343</v>
      </c>
      <c r="BD169" s="82">
        <f t="shared" si="541"/>
        <v>0.18733925684397712</v>
      </c>
      <c r="BE169" s="23">
        <f>Inputs!F169</f>
        <v>1.0212149832176927</v>
      </c>
      <c r="BF169" s="19">
        <f t="shared" si="561"/>
        <v>32650.323925860637</v>
      </c>
      <c r="BG169" s="19">
        <f t="shared" si="562"/>
        <v>30728.103793705028</v>
      </c>
      <c r="BH169" s="82">
        <f t="shared" si="542"/>
        <v>0.18378399661921196</v>
      </c>
      <c r="BI169" s="29">
        <f t="shared" si="608"/>
        <v>1</v>
      </c>
      <c r="BJ169" s="29">
        <f t="shared" ref="BJ169" si="665">BJ157</f>
        <v>1.0610964637018976</v>
      </c>
      <c r="BK169" s="29">
        <f t="shared" si="608"/>
        <v>1.061290584087647</v>
      </c>
      <c r="BL169" s="29">
        <f t="shared" si="544"/>
        <v>1.061290584087647</v>
      </c>
      <c r="BM169" s="39">
        <f t="shared" si="514"/>
        <v>0.17317028849097385</v>
      </c>
      <c r="BN169" s="39">
        <f t="shared" si="545"/>
        <v>0.17453567409208115</v>
      </c>
      <c r="BO169" s="40">
        <f>AttrRateTrend!$P$13</f>
        <v>-5.0000000000000001E-3</v>
      </c>
      <c r="BP169" s="40">
        <f>AttrRateTrend!$P$33</f>
        <v>0</v>
      </c>
      <c r="BQ169" s="39">
        <f t="shared" si="546"/>
        <v>0.17483685632568013</v>
      </c>
      <c r="BR169" s="39">
        <f t="shared" si="515"/>
        <v>0.18948920698520955</v>
      </c>
      <c r="BS169" s="39"/>
      <c r="BT169" s="39"/>
      <c r="BU169" s="39">
        <f t="shared" si="516"/>
        <v>0.17483685632568013</v>
      </c>
      <c r="BV169" s="39">
        <f t="shared" si="517"/>
        <v>0.18733925684397712</v>
      </c>
      <c r="BW169" s="39">
        <f t="shared" si="518"/>
        <v>2.1499501412324262E-3</v>
      </c>
      <c r="BX169" s="39">
        <f t="shared" si="610"/>
        <v>0.18092662788339836</v>
      </c>
      <c r="CB169" s="19">
        <f t="shared" si="547"/>
        <v>33343</v>
      </c>
      <c r="CC169" s="23">
        <f>Inputs!F169</f>
        <v>1.0212149832176927</v>
      </c>
      <c r="CD169" s="19">
        <f t="shared" si="519"/>
        <v>32650.323925860637</v>
      </c>
      <c r="CE169" s="29">
        <f t="shared" ref="CE169" si="666">CE157</f>
        <v>1.0610964637018976</v>
      </c>
      <c r="CF169" s="29">
        <f t="shared" si="660"/>
        <v>1.0510947108949782</v>
      </c>
      <c r="CG169" s="29">
        <f t="shared" si="660"/>
        <v>1.0502436880673314</v>
      </c>
      <c r="CH169" s="29">
        <f t="shared" si="549"/>
        <v>1.0510947108949782</v>
      </c>
      <c r="CI169" s="19">
        <f t="shared" si="550"/>
        <v>31063.160709903856</v>
      </c>
      <c r="CJ169" s="19">
        <f t="shared" si="521"/>
        <v>31360.856040415154</v>
      </c>
      <c r="CK169" s="40">
        <f>AttrTrend!$P$13</f>
        <v>0.01</v>
      </c>
      <c r="CL169" s="40">
        <f>AttrTrend!$P$33</f>
        <v>0</v>
      </c>
      <c r="CM169" s="19">
        <f t="shared" si="551"/>
        <v>31236.334389297048</v>
      </c>
      <c r="CN169" s="19">
        <f t="shared" si="522"/>
        <v>33528.88353084644</v>
      </c>
      <c r="CO169" s="39"/>
      <c r="CP169" s="39"/>
      <c r="CQ169" s="19">
        <f t="shared" si="523"/>
        <v>31236.334389297048</v>
      </c>
      <c r="CR169" s="19">
        <f t="shared" si="552"/>
        <v>33343</v>
      </c>
      <c r="CS169" s="19">
        <f t="shared" si="524"/>
        <v>185.88353084644041</v>
      </c>
      <c r="CT169" s="2"/>
      <c r="CU169" s="2"/>
      <c r="CV169" s="2"/>
      <c r="CW169" s="2"/>
      <c r="CX169" s="2"/>
      <c r="CY169" s="2"/>
      <c r="CZ169" s="2"/>
      <c r="DA169" s="2"/>
      <c r="DB169" s="16">
        <f t="shared" si="553"/>
        <v>31063.160709903856</v>
      </c>
      <c r="DC169" s="16">
        <f t="shared" si="554"/>
        <v>1533.679024005276</v>
      </c>
      <c r="DD169" s="16" t="e">
        <f t="shared" si="555"/>
        <v>#N/A</v>
      </c>
      <c r="DE169" s="16">
        <f t="shared" si="565"/>
        <v>32596.839733909132</v>
      </c>
      <c r="DF169" s="16">
        <f t="shared" si="566"/>
        <v>31360.856040415154</v>
      </c>
      <c r="DG169" s="16">
        <f t="shared" si="567"/>
        <v>1146.7645202838285</v>
      </c>
      <c r="DH169" s="16" t="e">
        <f t="shared" si="568"/>
        <v>#N/A</v>
      </c>
      <c r="DI169" s="16">
        <f t="shared" si="569"/>
        <v>32507.620560698982</v>
      </c>
      <c r="DJ169" s="16">
        <f t="shared" si="570"/>
        <v>31236.334389297048</v>
      </c>
      <c r="DK169" s="16">
        <f t="shared" si="571"/>
        <v>1290.1020527985747</v>
      </c>
      <c r="DL169" s="16" t="e">
        <f t="shared" si="572"/>
        <v>#N/A</v>
      </c>
      <c r="DM169" s="16">
        <f t="shared" si="573"/>
        <v>32526.436442095623</v>
      </c>
      <c r="DN169" s="16">
        <f t="shared" si="525"/>
        <v>31047.900073157274</v>
      </c>
      <c r="DO169" s="16">
        <f t="shared" si="556"/>
        <v>1459.7204875417083</v>
      </c>
      <c r="DP169" s="16" t="e">
        <f t="shared" si="526"/>
        <v>#N/A</v>
      </c>
      <c r="DQ169" s="16">
        <f t="shared" si="527"/>
        <v>32507.620560698982</v>
      </c>
      <c r="DR169" s="101"/>
      <c r="DS169" s="16">
        <f t="shared" si="574"/>
        <v>30821.179855343133</v>
      </c>
      <c r="DT169" s="16">
        <f t="shared" si="575"/>
        <v>31047.900073157274</v>
      </c>
      <c r="DV169" s="16">
        <f t="shared" si="557"/>
        <v>1945540</v>
      </c>
      <c r="DW169" s="16">
        <f t="shared" si="576"/>
        <v>1945540</v>
      </c>
      <c r="DX169" s="16">
        <f t="shared" si="577"/>
        <v>1951715.1694181326</v>
      </c>
      <c r="DY169" s="16">
        <f t="shared" si="578"/>
        <v>1951751.1162899048</v>
      </c>
      <c r="DZ169" s="16">
        <f t="shared" si="579"/>
        <v>1951782.1452166126</v>
      </c>
      <c r="EA169" s="16">
        <f t="shared" si="558"/>
        <v>-6211.1162899048068</v>
      </c>
    </row>
    <row r="170" spans="1:131" x14ac:dyDescent="0.2">
      <c r="A170" s="2">
        <v>41730</v>
      </c>
      <c r="B170" s="5">
        <f>Inputs!B170</f>
        <v>35472</v>
      </c>
      <c r="C170" s="5"/>
      <c r="D170" s="19">
        <f t="shared" si="528"/>
        <v>35472</v>
      </c>
      <c r="E170" s="20">
        <f>Inputs!E170</f>
        <v>1.0038025206560297</v>
      </c>
      <c r="F170" s="19">
        <f t="shared" si="529"/>
        <v>35337.627939823731</v>
      </c>
      <c r="G170" s="24">
        <f t="shared" ref="G170:H170" si="667">G158</f>
        <v>1.08</v>
      </c>
      <c r="H170" s="24">
        <f t="shared" si="667"/>
        <v>1.0847256097134981</v>
      </c>
      <c r="I170" s="29">
        <f t="shared" si="507"/>
        <v>1.0847256097134981</v>
      </c>
      <c r="J170" s="19">
        <f t="shared" si="531"/>
        <v>32577.480999233754</v>
      </c>
      <c r="K170" s="19">
        <f t="shared" si="532"/>
        <v>32639.992427123561</v>
      </c>
      <c r="L170" s="40">
        <f>SalesTrend!$P$14</f>
        <v>0.05</v>
      </c>
      <c r="M170" s="40">
        <f>SalesTrend!$P$34</f>
        <v>0</v>
      </c>
      <c r="N170" s="16">
        <f t="shared" si="533"/>
        <v>32661.963260604352</v>
      </c>
      <c r="O170" s="16">
        <f t="shared" si="508"/>
        <v>35563.988535743709</v>
      </c>
      <c r="R170" s="16">
        <f t="shared" si="509"/>
        <v>32661.963260604352</v>
      </c>
      <c r="S170" s="16">
        <f t="shared" si="510"/>
        <v>35472</v>
      </c>
      <c r="T170" s="16">
        <f t="shared" si="534"/>
        <v>91.988535743708781</v>
      </c>
      <c r="AA170" s="56"/>
      <c r="AB170" s="51"/>
      <c r="AC170" s="51"/>
      <c r="AD170" s="51"/>
      <c r="AE170" s="52"/>
      <c r="AF170" s="51">
        <f t="shared" si="535"/>
        <v>0</v>
      </c>
      <c r="AG170" s="51"/>
      <c r="AH170" s="56">
        <f t="shared" si="619"/>
        <v>0</v>
      </c>
      <c r="AI170" s="56">
        <f t="shared" si="536"/>
        <v>0</v>
      </c>
      <c r="AJ170" s="56">
        <f t="shared" si="537"/>
        <v>0</v>
      </c>
      <c r="AK170" s="56">
        <f t="shared" si="538"/>
        <v>0</v>
      </c>
      <c r="AL170" s="56">
        <f t="shared" si="539"/>
        <v>0</v>
      </c>
      <c r="AM170" s="56">
        <f t="shared" si="512"/>
        <v>0</v>
      </c>
      <c r="AN170" s="51"/>
      <c r="AO170" s="51">
        <f t="shared" si="540"/>
        <v>0</v>
      </c>
      <c r="BB170" s="5">
        <f>Inputs!C170</f>
        <v>1949286</v>
      </c>
      <c r="BC170" s="19">
        <f t="shared" si="560"/>
        <v>31726</v>
      </c>
      <c r="BD170" s="82">
        <f t="shared" si="541"/>
        <v>0.17638850022146321</v>
      </c>
      <c r="BE170" s="23">
        <f>Inputs!F170</f>
        <v>1.0038025206560297</v>
      </c>
      <c r="BF170" s="19">
        <f t="shared" si="561"/>
        <v>31605.818223354974</v>
      </c>
      <c r="BG170" s="19">
        <f t="shared" si="562"/>
        <v>35337.627939823731</v>
      </c>
      <c r="BH170" s="82">
        <f t="shared" si="542"/>
        <v>0.1757859826888617</v>
      </c>
      <c r="BI170" s="29">
        <f t="shared" si="608"/>
        <v>1</v>
      </c>
      <c r="BJ170" s="29">
        <f t="shared" ref="BJ170" si="668">BJ158</f>
        <v>1.0182207657395119</v>
      </c>
      <c r="BK170" s="29">
        <f t="shared" si="608"/>
        <v>1.0175869495536261</v>
      </c>
      <c r="BL170" s="29">
        <f t="shared" si="544"/>
        <v>1.0175869495536261</v>
      </c>
      <c r="BM170" s="39">
        <f t="shared" si="514"/>
        <v>0.17274787453393722</v>
      </c>
      <c r="BN170" s="39">
        <f t="shared" si="545"/>
        <v>0.17553569570682992</v>
      </c>
      <c r="BO170" s="40">
        <f>AttrRateTrend!$P$14</f>
        <v>-5.0000000000000001E-3</v>
      </c>
      <c r="BP170" s="40">
        <f>AttrRateTrend!$P$34</f>
        <v>0</v>
      </c>
      <c r="BQ170" s="39">
        <f t="shared" si="546"/>
        <v>0.17476400763554445</v>
      </c>
      <c r="BR170" s="39">
        <f t="shared" si="515"/>
        <v>0.17851380446797419</v>
      </c>
      <c r="BS170" s="39"/>
      <c r="BT170" s="39"/>
      <c r="BU170" s="39">
        <f t="shared" si="516"/>
        <v>0.17476400763554445</v>
      </c>
      <c r="BV170" s="39">
        <f t="shared" si="517"/>
        <v>0.17638850022146321</v>
      </c>
      <c r="BW170" s="39">
        <f t="shared" si="518"/>
        <v>2.1253042465109728E-3</v>
      </c>
      <c r="BX170" s="39">
        <f t="shared" si="610"/>
        <v>0.17993698807681649</v>
      </c>
      <c r="CB170" s="19">
        <f t="shared" si="547"/>
        <v>31726</v>
      </c>
      <c r="CC170" s="23">
        <f>Inputs!F170</f>
        <v>1.0038025206560297</v>
      </c>
      <c r="CD170" s="19">
        <f t="shared" si="519"/>
        <v>31605.818223354974</v>
      </c>
      <c r="CE170" s="29">
        <f t="shared" ref="CE170" si="669">CE158</f>
        <v>1.0182207657395119</v>
      </c>
      <c r="CF170" s="29">
        <f t="shared" si="660"/>
        <v>1.0181505781365485</v>
      </c>
      <c r="CG170" s="29">
        <f t="shared" si="660"/>
        <v>1.0198183309302309</v>
      </c>
      <c r="CH170" s="29">
        <f t="shared" si="549"/>
        <v>1.0181505781365485</v>
      </c>
      <c r="CI170" s="19">
        <f t="shared" si="550"/>
        <v>31042.38106037414</v>
      </c>
      <c r="CJ170" s="19">
        <f t="shared" si="521"/>
        <v>31523.558936912003</v>
      </c>
      <c r="CK170" s="40">
        <f>AttrTrend!$P$14</f>
        <v>0.01</v>
      </c>
      <c r="CL170" s="40">
        <f>AttrTrend!$P$34</f>
        <v>0</v>
      </c>
      <c r="CM170" s="19">
        <f t="shared" si="551"/>
        <v>31262.364667954793</v>
      </c>
      <c r="CN170" s="19">
        <f t="shared" si="522"/>
        <v>31950.828112267875</v>
      </c>
      <c r="CO170" s="39"/>
      <c r="CP170" s="39"/>
      <c r="CQ170" s="19">
        <f t="shared" si="523"/>
        <v>31262.364667954793</v>
      </c>
      <c r="CR170" s="19">
        <f t="shared" si="552"/>
        <v>31726</v>
      </c>
      <c r="CS170" s="19">
        <f t="shared" si="524"/>
        <v>224.82811226787453</v>
      </c>
      <c r="CT170" s="2"/>
      <c r="CU170" s="2"/>
      <c r="CV170" s="2"/>
      <c r="CW170" s="2"/>
      <c r="CX170" s="2"/>
      <c r="CY170" s="2"/>
      <c r="CZ170" s="2"/>
      <c r="DA170" s="2"/>
      <c r="DB170" s="16">
        <f t="shared" si="553"/>
        <v>31042.38106037414</v>
      </c>
      <c r="DC170" s="16">
        <f t="shared" si="554"/>
        <v>1535.0999388596138</v>
      </c>
      <c r="DD170" s="16" t="e">
        <f t="shared" si="555"/>
        <v>#N/A</v>
      </c>
      <c r="DE170" s="16">
        <f t="shared" si="565"/>
        <v>32577.480999233754</v>
      </c>
      <c r="DF170" s="16">
        <f t="shared" si="566"/>
        <v>31523.558936912003</v>
      </c>
      <c r="DG170" s="16">
        <f t="shared" si="567"/>
        <v>1116.4334902115588</v>
      </c>
      <c r="DH170" s="16" t="e">
        <f t="shared" si="568"/>
        <v>#N/A</v>
      </c>
      <c r="DI170" s="16">
        <f t="shared" si="569"/>
        <v>32639.992427123561</v>
      </c>
      <c r="DJ170" s="16">
        <f t="shared" si="570"/>
        <v>31262.364667954793</v>
      </c>
      <c r="DK170" s="16">
        <f t="shared" si="571"/>
        <v>1399.5985926495596</v>
      </c>
      <c r="DL170" s="16" t="e">
        <f t="shared" si="572"/>
        <v>#N/A</v>
      </c>
      <c r="DM170" s="16">
        <f t="shared" si="573"/>
        <v>32661.963260604352</v>
      </c>
      <c r="DN170" s="16">
        <f t="shared" si="525"/>
        <v>31552.498949849931</v>
      </c>
      <c r="DO170" s="16">
        <f t="shared" si="556"/>
        <v>1087.4934772736306</v>
      </c>
      <c r="DP170" s="16" t="e">
        <f t="shared" si="526"/>
        <v>#N/A</v>
      </c>
      <c r="DQ170" s="16">
        <f t="shared" si="527"/>
        <v>32639.992427123561</v>
      </c>
      <c r="DR170" s="101"/>
      <c r="DS170" s="16">
        <f t="shared" si="574"/>
        <v>31071.181287796931</v>
      </c>
      <c r="DT170" s="16">
        <f t="shared" si="575"/>
        <v>31552.498949849931</v>
      </c>
      <c r="DV170" s="16">
        <f t="shared" si="557"/>
        <v>1949286</v>
      </c>
      <c r="DW170" s="16">
        <f t="shared" si="576"/>
        <v>1949286</v>
      </c>
      <c r="DX170" s="16">
        <f t="shared" si="577"/>
        <v>1953250.2693569921</v>
      </c>
      <c r="DY170" s="16">
        <f t="shared" si="578"/>
        <v>1952867.5497801162</v>
      </c>
      <c r="DZ170" s="16">
        <f t="shared" si="579"/>
        <v>1953181.7438092621</v>
      </c>
      <c r="EA170" s="16">
        <f t="shared" si="558"/>
        <v>-3581.5497801161837</v>
      </c>
    </row>
    <row r="171" spans="1:131" x14ac:dyDescent="0.2">
      <c r="A171" s="2">
        <v>41760</v>
      </c>
      <c r="B171" s="5">
        <f>Inputs!B171</f>
        <v>37788</v>
      </c>
      <c r="C171" s="5"/>
      <c r="D171" s="19">
        <f t="shared" si="528"/>
        <v>37788</v>
      </c>
      <c r="E171" s="20">
        <f>Inputs!E171</f>
        <v>1.0284772636827126</v>
      </c>
      <c r="F171" s="19">
        <f t="shared" si="529"/>
        <v>36741.697006203998</v>
      </c>
      <c r="G171" s="24">
        <f t="shared" ref="G171:H171" si="670">G159</f>
        <v>1.1200000000000001</v>
      </c>
      <c r="H171" s="24">
        <f t="shared" si="670"/>
        <v>1.1220326870554826</v>
      </c>
      <c r="I171" s="29">
        <f t="shared" si="507"/>
        <v>1.1220326870554826</v>
      </c>
      <c r="J171" s="19">
        <f t="shared" si="531"/>
        <v>32745.656548227798</v>
      </c>
      <c r="K171" s="19">
        <f t="shared" si="532"/>
        <v>32786.729259601503</v>
      </c>
      <c r="L171" s="40">
        <f>SalesTrend!$P$15</f>
        <v>0.05</v>
      </c>
      <c r="M171" s="40">
        <f>SalesTrend!$P$35</f>
        <v>0</v>
      </c>
      <c r="N171" s="16">
        <f t="shared" si="533"/>
        <v>32798.054774190205</v>
      </c>
      <c r="O171" s="16">
        <f t="shared" si="508"/>
        <v>37848.466772432897</v>
      </c>
      <c r="R171" s="16">
        <f t="shared" si="509"/>
        <v>32798.054774190205</v>
      </c>
      <c r="S171" s="16">
        <f t="shared" si="510"/>
        <v>37788</v>
      </c>
      <c r="T171" s="16">
        <f t="shared" si="534"/>
        <v>60.466772432897415</v>
      </c>
      <c r="AA171" s="56"/>
      <c r="AB171" s="51"/>
      <c r="AC171" s="51"/>
      <c r="AD171" s="51"/>
      <c r="AE171" s="52"/>
      <c r="AF171" s="51">
        <f t="shared" si="535"/>
        <v>0</v>
      </c>
      <c r="AG171" s="51"/>
      <c r="AH171" s="56">
        <f t="shared" si="619"/>
        <v>0</v>
      </c>
      <c r="AI171" s="56">
        <f t="shared" si="536"/>
        <v>0</v>
      </c>
      <c r="AJ171" s="56">
        <f t="shared" si="537"/>
        <v>0</v>
      </c>
      <c r="AK171" s="56">
        <f t="shared" si="538"/>
        <v>0</v>
      </c>
      <c r="AL171" s="56">
        <f t="shared" si="539"/>
        <v>0</v>
      </c>
      <c r="AM171" s="56">
        <f t="shared" si="512"/>
        <v>0</v>
      </c>
      <c r="AN171" s="51"/>
      <c r="AO171" s="51">
        <f t="shared" si="540"/>
        <v>0</v>
      </c>
      <c r="BB171" s="5">
        <f>Inputs!C171</f>
        <v>1952977</v>
      </c>
      <c r="BC171" s="19">
        <f t="shared" si="560"/>
        <v>34097</v>
      </c>
      <c r="BD171" s="82">
        <f t="shared" si="541"/>
        <v>0.18803371669483745</v>
      </c>
      <c r="BE171" s="23">
        <f>Inputs!F171</f>
        <v>1.0284772636827126</v>
      </c>
      <c r="BF171" s="19">
        <f t="shared" si="561"/>
        <v>33152.896232151412</v>
      </c>
      <c r="BG171" s="19">
        <f t="shared" si="562"/>
        <v>36741.697006203998</v>
      </c>
      <c r="BH171" s="82">
        <f t="shared" si="542"/>
        <v>0.183356279938273</v>
      </c>
      <c r="BI171" s="29">
        <f t="shared" si="608"/>
        <v>1</v>
      </c>
      <c r="BJ171" s="29">
        <f t="shared" ref="BJ171" si="671">BJ159</f>
        <v>1.0153534458706819</v>
      </c>
      <c r="BK171" s="29">
        <f t="shared" si="608"/>
        <v>1.0147621435904024</v>
      </c>
      <c r="BL171" s="29">
        <f t="shared" si="544"/>
        <v>1.0147621435904024</v>
      </c>
      <c r="BM171" s="39">
        <f t="shared" ref="BM171:BM202" si="672">BH171/BL171</f>
        <v>0.18068892409557874</v>
      </c>
      <c r="BN171" s="39">
        <f t="shared" si="545"/>
        <v>0.17926409295724802</v>
      </c>
      <c r="BO171" s="40">
        <f>AttrRateTrend!$P$15</f>
        <v>-5.0000000000000001E-3</v>
      </c>
      <c r="BP171" s="40">
        <f>AttrRateTrend!$P$35</f>
        <v>4.4999999999999998E-2</v>
      </c>
      <c r="BQ171" s="39">
        <f t="shared" si="546"/>
        <v>0.18255229281748597</v>
      </c>
      <c r="BR171" s="39">
        <f t="shared" ref="BR171:BR202" si="673">BQ171*BE171*BL171</f>
        <v>0.19052248808403924</v>
      </c>
      <c r="BS171" s="39"/>
      <c r="BT171" s="39"/>
      <c r="BU171" s="39">
        <f t="shared" si="516"/>
        <v>0.18255229281748597</v>
      </c>
      <c r="BV171" s="39">
        <f t="shared" si="517"/>
        <v>0.18803371669483745</v>
      </c>
      <c r="BW171" s="39">
        <f t="shared" si="518"/>
        <v>2.4887713892017826E-3</v>
      </c>
      <c r="BX171" s="39">
        <f t="shared" si="610"/>
        <v>0.17967378432409353</v>
      </c>
      <c r="CB171" s="19">
        <f t="shared" si="547"/>
        <v>34097</v>
      </c>
      <c r="CC171" s="23">
        <f>Inputs!F171</f>
        <v>1.0284772636827126</v>
      </c>
      <c r="CD171" s="19">
        <f t="shared" si="519"/>
        <v>33152.896232151412</v>
      </c>
      <c r="CE171" s="29">
        <f t="shared" ref="CE171" si="674">CE159</f>
        <v>1.0153534458706819</v>
      </c>
      <c r="CF171" s="29">
        <f t="shared" si="660"/>
        <v>1.0211846089916554</v>
      </c>
      <c r="CG171" s="29">
        <f t="shared" si="660"/>
        <v>1.0198824623701856</v>
      </c>
      <c r="CH171" s="29">
        <f t="shared" si="549"/>
        <v>1.0211846089916554</v>
      </c>
      <c r="CI171" s="19">
        <f t="shared" si="550"/>
        <v>32465.135040458019</v>
      </c>
      <c r="CJ171" s="19">
        <f t="shared" si="521"/>
        <v>32245.739263424217</v>
      </c>
      <c r="CK171" s="40">
        <f>AttrTrend!$P$15</f>
        <v>0.01</v>
      </c>
      <c r="CL171" s="40">
        <f>AttrTrend!$P$35</f>
        <v>5.5E-2</v>
      </c>
      <c r="CM171" s="19">
        <f t="shared" si="551"/>
        <v>33009.279553629545</v>
      </c>
      <c r="CN171" s="19">
        <f t="shared" ref="CN171:CN202" si="675">CM171*CC171*CH171</f>
        <v>34668.496020037739</v>
      </c>
      <c r="CO171" s="39"/>
      <c r="CP171" s="39"/>
      <c r="CQ171" s="19">
        <f t="shared" si="523"/>
        <v>33009.279553629545</v>
      </c>
      <c r="CR171" s="19">
        <f t="shared" si="552"/>
        <v>34097</v>
      </c>
      <c r="CS171" s="19">
        <f t="shared" si="524"/>
        <v>571.49602003773907</v>
      </c>
      <c r="CT171" s="2"/>
      <c r="CU171" s="2"/>
      <c r="CV171" s="2"/>
      <c r="CW171" s="2"/>
      <c r="CX171" s="2"/>
      <c r="CY171" s="2"/>
      <c r="CZ171" s="2"/>
      <c r="DA171" s="2"/>
      <c r="DB171" s="16">
        <f t="shared" si="553"/>
        <v>32465.135040458019</v>
      </c>
      <c r="DC171" s="16">
        <f t="shared" si="554"/>
        <v>280.52150776977942</v>
      </c>
      <c r="DD171" s="16" t="e">
        <f t="shared" si="555"/>
        <v>#N/A</v>
      </c>
      <c r="DE171" s="16">
        <f t="shared" si="565"/>
        <v>32745.656548227798</v>
      </c>
      <c r="DF171" s="16">
        <f t="shared" si="566"/>
        <v>32245.739263424217</v>
      </c>
      <c r="DG171" s="16">
        <f t="shared" si="567"/>
        <v>540.98999617728623</v>
      </c>
      <c r="DH171" s="16" t="e">
        <f t="shared" si="568"/>
        <v>#N/A</v>
      </c>
      <c r="DI171" s="16">
        <f t="shared" si="569"/>
        <v>32786.729259601503</v>
      </c>
      <c r="DJ171" s="16">
        <f t="shared" si="570"/>
        <v>32798.054774190205</v>
      </c>
      <c r="DK171" s="16" t="e">
        <f t="shared" si="571"/>
        <v>#N/A</v>
      </c>
      <c r="DL171" s="16">
        <f t="shared" si="572"/>
        <v>211.22477943934064</v>
      </c>
      <c r="DM171" s="16">
        <f t="shared" si="573"/>
        <v>32798.054774190205</v>
      </c>
      <c r="DN171" s="16">
        <f t="shared" si="525"/>
        <v>32454.652471978639</v>
      </c>
      <c r="DO171" s="16">
        <f t="shared" si="556"/>
        <v>332.07678762286378</v>
      </c>
      <c r="DP171" s="16" t="e">
        <f t="shared" si="526"/>
        <v>#N/A</v>
      </c>
      <c r="DQ171" s="16">
        <f t="shared" si="527"/>
        <v>32786.729259601503</v>
      </c>
      <c r="DR171" s="101"/>
      <c r="DS171" s="16">
        <f t="shared" si="574"/>
        <v>32765.135706409725</v>
      </c>
      <c r="DT171" s="16">
        <f t="shared" si="575"/>
        <v>32454.652471978639</v>
      </c>
      <c r="DV171" s="16">
        <f t="shared" si="557"/>
        <v>1952977</v>
      </c>
      <c r="DW171" s="16">
        <f t="shared" si="576"/>
        <v>1952977</v>
      </c>
      <c r="DX171" s="16">
        <f t="shared" si="577"/>
        <v>1953530.7908647619</v>
      </c>
      <c r="DY171" s="16">
        <f t="shared" si="578"/>
        <v>1953408.5397762936</v>
      </c>
      <c r="DZ171" s="16">
        <f t="shared" si="579"/>
        <v>1952970.5190298229</v>
      </c>
      <c r="EA171" s="16">
        <f t="shared" si="558"/>
        <v>-431.53977629356086</v>
      </c>
    </row>
    <row r="172" spans="1:131" x14ac:dyDescent="0.2">
      <c r="A172" s="2">
        <v>41791</v>
      </c>
      <c r="B172" s="5">
        <f>Inputs!B172</f>
        <v>38232</v>
      </c>
      <c r="C172" s="5"/>
      <c r="D172" s="19">
        <f t="shared" si="528"/>
        <v>38232</v>
      </c>
      <c r="E172" s="20">
        <f>Inputs!E172</f>
        <v>0.99692440607006461</v>
      </c>
      <c r="F172" s="19">
        <f t="shared" si="529"/>
        <v>38349.948869957778</v>
      </c>
      <c r="G172" s="24">
        <f t="shared" ref="G172:H172" si="676">G160</f>
        <v>1.1599999999999999</v>
      </c>
      <c r="H172" s="24">
        <f t="shared" si="676"/>
        <v>1.1608163743860633</v>
      </c>
      <c r="I172" s="29">
        <f t="shared" si="507"/>
        <v>1.1608163743860633</v>
      </c>
      <c r="J172" s="19">
        <f t="shared" si="531"/>
        <v>33037.050231342953</v>
      </c>
      <c r="K172" s="19">
        <f t="shared" si="532"/>
        <v>32962.085236075698</v>
      </c>
      <c r="L172" s="40">
        <f>SalesTrend!$P$16</f>
        <v>0.05</v>
      </c>
      <c r="M172" s="40">
        <f>SalesTrend!$P$36</f>
        <v>0</v>
      </c>
      <c r="N172" s="16">
        <f t="shared" si="533"/>
        <v>32934.713335749329</v>
      </c>
      <c r="O172" s="16">
        <f t="shared" si="508"/>
        <v>38113.571019054747</v>
      </c>
      <c r="R172" s="16">
        <f t="shared" si="509"/>
        <v>32934.713335749329</v>
      </c>
      <c r="S172" s="16">
        <f t="shared" si="510"/>
        <v>38232</v>
      </c>
      <c r="T172" s="16">
        <f t="shared" si="534"/>
        <v>-118.42898094525299</v>
      </c>
      <c r="AA172" s="56"/>
      <c r="AB172" s="51"/>
      <c r="AC172" s="51"/>
      <c r="AD172" s="51"/>
      <c r="AE172" s="52"/>
      <c r="AF172" s="51">
        <f t="shared" si="535"/>
        <v>0</v>
      </c>
      <c r="AG172" s="51"/>
      <c r="AH172" s="56">
        <f t="shared" si="619"/>
        <v>0</v>
      </c>
      <c r="AI172" s="56">
        <f t="shared" si="536"/>
        <v>0</v>
      </c>
      <c r="AJ172" s="56">
        <f t="shared" si="537"/>
        <v>0</v>
      </c>
      <c r="AK172" s="56">
        <f t="shared" si="538"/>
        <v>0</v>
      </c>
      <c r="AL172" s="56">
        <f t="shared" si="539"/>
        <v>0</v>
      </c>
      <c r="AM172" s="56">
        <f t="shared" si="512"/>
        <v>0</v>
      </c>
      <c r="AN172" s="51"/>
      <c r="AO172" s="51">
        <f t="shared" si="540"/>
        <v>0</v>
      </c>
      <c r="BB172" s="5">
        <f>Inputs!C172</f>
        <v>1959837</v>
      </c>
      <c r="BC172" s="19">
        <f t="shared" si="560"/>
        <v>31372</v>
      </c>
      <c r="BD172" s="82">
        <f t="shared" ref="BD172:BD203" si="677">12*BC172/(BB171+NewBusMonths*$S172)</f>
        <v>0.17250245031889658</v>
      </c>
      <c r="BE172" s="23">
        <f>Inputs!F172</f>
        <v>0.99692440607006461</v>
      </c>
      <c r="BF172" s="19">
        <f t="shared" si="561"/>
        <v>31468.785204758195</v>
      </c>
      <c r="BG172" s="19">
        <f t="shared" si="562"/>
        <v>38349.948869957778</v>
      </c>
      <c r="BH172" s="82">
        <f t="shared" ref="BH172:BH203" si="678">12*BF172/(BB171+NewBusMonths*BG172)</f>
        <v>0.17297854153724268</v>
      </c>
      <c r="BI172" s="29">
        <f t="shared" si="608"/>
        <v>1</v>
      </c>
      <c r="BJ172" s="29">
        <f t="shared" ref="BJ172" si="679">BJ160</f>
        <v>0.93698194478176766</v>
      </c>
      <c r="BK172" s="29">
        <f t="shared" si="608"/>
        <v>0.93828803629793345</v>
      </c>
      <c r="BL172" s="29">
        <f t="shared" si="544"/>
        <v>0.93828803629793345</v>
      </c>
      <c r="BM172" s="39">
        <f t="shared" si="672"/>
        <v>0.18435548024222811</v>
      </c>
      <c r="BN172" s="39">
        <f t="shared" si="545"/>
        <v>0.18309584200364837</v>
      </c>
      <c r="BO172" s="40">
        <f>AttrRateTrend!$P$16</f>
        <v>0</v>
      </c>
      <c r="BP172" s="40">
        <f>AttrRateTrend!$P$36</f>
        <v>0</v>
      </c>
      <c r="BQ172" s="39">
        <f t="shared" si="546"/>
        <v>0.18255229281748597</v>
      </c>
      <c r="BR172" s="39">
        <f t="shared" si="673"/>
        <v>0.17075982422267136</v>
      </c>
      <c r="BS172" s="39"/>
      <c r="BT172" s="39"/>
      <c r="BU172" s="39">
        <f t="shared" si="516"/>
        <v>0.18255229281748597</v>
      </c>
      <c r="BV172" s="39">
        <f t="shared" si="517"/>
        <v>0.17250245031889658</v>
      </c>
      <c r="BW172" s="39">
        <f t="shared" si="518"/>
        <v>-1.7426260962252194E-3</v>
      </c>
      <c r="BX172" s="39">
        <f t="shared" si="610"/>
        <v>0.17921833241751584</v>
      </c>
      <c r="CB172" s="19">
        <f t="shared" si="547"/>
        <v>31372</v>
      </c>
      <c r="CC172" s="23">
        <f>Inputs!F172</f>
        <v>0.99692440607006461</v>
      </c>
      <c r="CD172" s="19">
        <f t="shared" si="519"/>
        <v>31468.785204758195</v>
      </c>
      <c r="CE172" s="29">
        <f t="shared" ref="CE172" si="680">CE160</f>
        <v>0.93698194478176766</v>
      </c>
      <c r="CF172" s="29">
        <f t="shared" si="660"/>
        <v>0.94700775525644054</v>
      </c>
      <c r="CG172" s="29">
        <f t="shared" si="660"/>
        <v>0.94800834264764722</v>
      </c>
      <c r="CH172" s="29">
        <f t="shared" si="549"/>
        <v>0.94700775525644054</v>
      </c>
      <c r="CI172" s="19">
        <f t="shared" si="550"/>
        <v>33229.701689440495</v>
      </c>
      <c r="CJ172" s="19">
        <f t="shared" si="521"/>
        <v>32923.56765155348</v>
      </c>
      <c r="CK172" s="40">
        <f>AttrTrend!$P$16</f>
        <v>0.01</v>
      </c>
      <c r="CL172" s="40">
        <f>AttrTrend!$P$36</f>
        <v>0</v>
      </c>
      <c r="CM172" s="19">
        <f t="shared" si="551"/>
        <v>33036.787286590901</v>
      </c>
      <c r="CN172" s="19">
        <f t="shared" si="675"/>
        <v>31189.870449071146</v>
      </c>
      <c r="CO172" s="39"/>
      <c r="CP172" s="39"/>
      <c r="CQ172" s="19">
        <f t="shared" si="523"/>
        <v>33036.787286590901</v>
      </c>
      <c r="CR172" s="19">
        <f t="shared" si="552"/>
        <v>31372</v>
      </c>
      <c r="CS172" s="19">
        <f t="shared" si="524"/>
        <v>-182.12955092885386</v>
      </c>
      <c r="CT172" s="2"/>
      <c r="CU172" s="2"/>
      <c r="CV172" s="2"/>
      <c r="CW172" s="2"/>
      <c r="CX172" s="2"/>
      <c r="CY172" s="2"/>
      <c r="CZ172" s="2"/>
      <c r="DA172" s="2"/>
      <c r="DB172" s="16">
        <f t="shared" si="553"/>
        <v>33037.050231342953</v>
      </c>
      <c r="DC172" s="16" t="e">
        <f t="shared" ref="DC172:DC205" si="681">IF(DE172&gt;$CI172,DE172-$CI172,NA())</f>
        <v>#N/A</v>
      </c>
      <c r="DD172" s="16">
        <f t="shared" ref="DD172:DD203" si="682">IF(DE172&lt;$CI172,$CI172-DE172,NA())</f>
        <v>192.65145809754176</v>
      </c>
      <c r="DE172" s="16">
        <f t="shared" si="565"/>
        <v>33037.050231342953</v>
      </c>
      <c r="DF172" s="16">
        <f t="shared" si="566"/>
        <v>32923.56765155348</v>
      </c>
      <c r="DG172" s="16">
        <f t="shared" si="567"/>
        <v>38.517584522218385</v>
      </c>
      <c r="DH172" s="16" t="e">
        <f t="shared" si="568"/>
        <v>#N/A</v>
      </c>
      <c r="DI172" s="16">
        <f t="shared" si="569"/>
        <v>32962.085236075698</v>
      </c>
      <c r="DJ172" s="16">
        <f t="shared" si="570"/>
        <v>32934.713335749329</v>
      </c>
      <c r="DK172" s="16" t="e">
        <f t="shared" si="571"/>
        <v>#N/A</v>
      </c>
      <c r="DL172" s="16">
        <f t="shared" si="572"/>
        <v>102.07395084157179</v>
      </c>
      <c r="DM172" s="16">
        <f t="shared" si="573"/>
        <v>32934.713335749329</v>
      </c>
      <c r="DN172" s="16">
        <f t="shared" si="525"/>
        <v>32962.085236075698</v>
      </c>
      <c r="DO172" s="16" t="e">
        <f t="shared" si="556"/>
        <v>#N/A</v>
      </c>
      <c r="DP172" s="16">
        <f t="shared" si="526"/>
        <v>327.40129345249443</v>
      </c>
      <c r="DQ172" s="16">
        <f t="shared" si="527"/>
        <v>32962.085236075698</v>
      </c>
      <c r="DR172" s="101"/>
      <c r="DS172" s="16">
        <f t="shared" si="574"/>
        <v>33527.640421729258</v>
      </c>
      <c r="DT172" s="16">
        <f t="shared" si="575"/>
        <v>33289.486529528192</v>
      </c>
      <c r="DV172" s="16">
        <f t="shared" si="557"/>
        <v>1959837</v>
      </c>
      <c r="DW172" s="16">
        <f t="shared" si="576"/>
        <v>1959837</v>
      </c>
      <c r="DX172" s="16">
        <f t="shared" si="577"/>
        <v>1953338.1394066643</v>
      </c>
      <c r="DY172" s="16">
        <f t="shared" si="578"/>
        <v>1953447.0573608158</v>
      </c>
      <c r="DZ172" s="16">
        <f t="shared" si="579"/>
        <v>1952868.4450789811</v>
      </c>
      <c r="EA172" s="16">
        <f t="shared" si="558"/>
        <v>6389.9426391841844</v>
      </c>
    </row>
    <row r="173" spans="1:131" x14ac:dyDescent="0.2">
      <c r="A173" s="2">
        <v>41821</v>
      </c>
      <c r="B173" s="5">
        <f>Inputs!B173</f>
        <v>37832</v>
      </c>
      <c r="C173" s="5"/>
      <c r="D173" s="19">
        <f t="shared" si="528"/>
        <v>37832</v>
      </c>
      <c r="E173" s="20">
        <f>Inputs!E173</f>
        <v>0.98765129831499365</v>
      </c>
      <c r="F173" s="19">
        <f t="shared" si="529"/>
        <v>38305.017230822457</v>
      </c>
      <c r="G173" s="24">
        <f t="shared" ref="G173:H173" si="683">G161</f>
        <v>1.1599999999999999</v>
      </c>
      <c r="H173" s="24">
        <f t="shared" si="683"/>
        <v>1.1571272105409649</v>
      </c>
      <c r="I173" s="29">
        <f t="shared" si="507"/>
        <v>1.1571272105409649</v>
      </c>
      <c r="J173" s="19">
        <f t="shared" si="531"/>
        <v>33103.548928656339</v>
      </c>
      <c r="K173" s="19">
        <f t="shared" si="532"/>
        <v>34080.906666258648</v>
      </c>
      <c r="L173" s="40">
        <f>SalesTrend!$P$17</f>
        <v>0.05</v>
      </c>
      <c r="M173" s="40">
        <f>SalesTrend!$P$37</f>
        <v>0</v>
      </c>
      <c r="N173" s="16">
        <f t="shared" si="533"/>
        <v>33071.941307981615</v>
      </c>
      <c r="O173" s="16">
        <f t="shared" si="508"/>
        <v>37795.877603940797</v>
      </c>
      <c r="R173" s="16">
        <f t="shared" si="509"/>
        <v>33071.941307981615</v>
      </c>
      <c r="S173" s="16">
        <f t="shared" si="510"/>
        <v>37832</v>
      </c>
      <c r="T173" s="16">
        <f t="shared" si="534"/>
        <v>-36.122396059203311</v>
      </c>
      <c r="AA173" s="56"/>
      <c r="AB173" s="51"/>
      <c r="AC173" s="51"/>
      <c r="AD173" s="51"/>
      <c r="AE173" s="52"/>
      <c r="AF173" s="51">
        <f t="shared" si="535"/>
        <v>0</v>
      </c>
      <c r="AG173" s="51"/>
      <c r="AH173" s="56">
        <f t="shared" si="619"/>
        <v>0</v>
      </c>
      <c r="AI173" s="56">
        <f t="shared" si="536"/>
        <v>0</v>
      </c>
      <c r="AJ173" s="56">
        <f t="shared" si="537"/>
        <v>0</v>
      </c>
      <c r="AK173" s="56">
        <f t="shared" si="538"/>
        <v>0</v>
      </c>
      <c r="AL173" s="56">
        <f t="shared" si="539"/>
        <v>0</v>
      </c>
      <c r="AM173" s="56">
        <f t="shared" si="512"/>
        <v>0</v>
      </c>
      <c r="AN173" s="51"/>
      <c r="AO173" s="51">
        <f t="shared" si="540"/>
        <v>0</v>
      </c>
      <c r="BB173" s="5">
        <f>Inputs!C173</f>
        <v>1967315</v>
      </c>
      <c r="BC173" s="19">
        <f t="shared" si="560"/>
        <v>30354</v>
      </c>
      <c r="BD173" s="82">
        <f t="shared" si="677"/>
        <v>0.16656446388812293</v>
      </c>
      <c r="BE173" s="23">
        <f>Inputs!F173</f>
        <v>0.98765129831499365</v>
      </c>
      <c r="BF173" s="19">
        <f t="shared" si="561"/>
        <v>30733.519058584923</v>
      </c>
      <c r="BG173" s="19">
        <f t="shared" si="562"/>
        <v>38305.017230822457</v>
      </c>
      <c r="BH173" s="82">
        <f t="shared" si="678"/>
        <v>0.16842844655833747</v>
      </c>
      <c r="BI173" s="29">
        <f t="shared" si="608"/>
        <v>1</v>
      </c>
      <c r="BJ173" s="29">
        <f t="shared" ref="BJ173" si="684">BJ161</f>
        <v>0.9145269668889856</v>
      </c>
      <c r="BK173" s="29">
        <f t="shared" si="608"/>
        <v>0.91416409485908934</v>
      </c>
      <c r="BL173" s="29">
        <f t="shared" si="544"/>
        <v>0.91416409485908934</v>
      </c>
      <c r="BM173" s="39">
        <f t="shared" si="672"/>
        <v>0.18424312167313822</v>
      </c>
      <c r="BN173" s="39">
        <f t="shared" si="545"/>
        <v>0.18320953259740813</v>
      </c>
      <c r="BO173" s="40">
        <f>AttrRateTrend!$P$17</f>
        <v>0</v>
      </c>
      <c r="BP173" s="40">
        <f>AttrRateTrend!$P$37</f>
        <v>0</v>
      </c>
      <c r="BQ173" s="39">
        <f t="shared" si="546"/>
        <v>0.18255229281748597</v>
      </c>
      <c r="BR173" s="39">
        <f t="shared" si="673"/>
        <v>0.16482196621295683</v>
      </c>
      <c r="BS173" s="39"/>
      <c r="BT173" s="39"/>
      <c r="BU173" s="39">
        <f t="shared" si="516"/>
        <v>0.18255229281748597</v>
      </c>
      <c r="BV173" s="39">
        <f t="shared" si="517"/>
        <v>0.16656446388812293</v>
      </c>
      <c r="BW173" s="39">
        <f t="shared" si="518"/>
        <v>-1.7424976751660992E-3</v>
      </c>
      <c r="BX173" s="39">
        <f t="shared" si="610"/>
        <v>0.17889650237280738</v>
      </c>
      <c r="CB173" s="19">
        <f t="shared" si="547"/>
        <v>30354</v>
      </c>
      <c r="CC173" s="23">
        <f>Inputs!F173</f>
        <v>0.98765129831499365</v>
      </c>
      <c r="CD173" s="19">
        <f t="shared" si="519"/>
        <v>30733.519058584923</v>
      </c>
      <c r="CE173" s="29">
        <f t="shared" ref="CE173" si="685">CE161</f>
        <v>0.9145269668889856</v>
      </c>
      <c r="CF173" s="29">
        <f t="shared" si="660"/>
        <v>0.92918259040413531</v>
      </c>
      <c r="CG173" s="29">
        <f t="shared" si="660"/>
        <v>0.92674365295329264</v>
      </c>
      <c r="CH173" s="29">
        <f t="shared" si="549"/>
        <v>0.92918259040413531</v>
      </c>
      <c r="CI173" s="19">
        <f t="shared" si="550"/>
        <v>33075.866224761914</v>
      </c>
      <c r="CJ173" s="19">
        <f t="shared" si="521"/>
        <v>33024.419665409914</v>
      </c>
      <c r="CK173" s="40">
        <f>AttrTrend!$P$17</f>
        <v>0.01</v>
      </c>
      <c r="CL173" s="40">
        <f>AttrTrend!$P$37</f>
        <v>0</v>
      </c>
      <c r="CM173" s="19">
        <f t="shared" si="551"/>
        <v>33064.31794266306</v>
      </c>
      <c r="CN173" s="19">
        <f t="shared" si="675"/>
        <v>30343.402044607188</v>
      </c>
      <c r="CO173" s="39"/>
      <c r="CP173" s="39"/>
      <c r="CQ173" s="19">
        <f t="shared" si="523"/>
        <v>33064.31794266306</v>
      </c>
      <c r="CR173" s="19">
        <f t="shared" si="552"/>
        <v>30354</v>
      </c>
      <c r="CS173" s="19">
        <f t="shared" si="524"/>
        <v>-10.597955392811855</v>
      </c>
      <c r="CT173" s="2"/>
      <c r="CU173" s="2"/>
      <c r="CV173" s="2"/>
      <c r="CW173" s="2"/>
      <c r="CX173" s="2"/>
      <c r="CY173" s="2"/>
      <c r="CZ173" s="2"/>
      <c r="DA173" s="2"/>
      <c r="DB173" s="16">
        <f t="shared" si="553"/>
        <v>33075.866224761914</v>
      </c>
      <c r="DC173" s="16">
        <f t="shared" si="681"/>
        <v>27.682703894424776</v>
      </c>
      <c r="DD173" s="16" t="e">
        <f t="shared" si="682"/>
        <v>#N/A</v>
      </c>
      <c r="DE173" s="16">
        <f t="shared" si="565"/>
        <v>33103.548928656339</v>
      </c>
      <c r="DF173" s="16">
        <f t="shared" si="566"/>
        <v>33024.419665409914</v>
      </c>
      <c r="DG173" s="16">
        <f t="shared" ref="DG173:DG205" si="686">IF($DI173&gt;$CJ173,$DI173-$CJ173,NA())</f>
        <v>1056.4870008487342</v>
      </c>
      <c r="DH173" s="16" t="e">
        <f t="shared" ref="DH173:DH205" si="687">IF($DI173&lt;$CJ173,$CJ173-$DI173,NA())</f>
        <v>#N/A</v>
      </c>
      <c r="DI173" s="16">
        <f t="shared" si="569"/>
        <v>34080.906666258648</v>
      </c>
      <c r="DJ173" s="16">
        <f t="shared" si="570"/>
        <v>33064.31794266306</v>
      </c>
      <c r="DK173" s="16">
        <f t="shared" si="571"/>
        <v>7.6233653185554431</v>
      </c>
      <c r="DL173" s="16" t="e">
        <f t="shared" si="572"/>
        <v>#N/A</v>
      </c>
      <c r="DM173" s="16">
        <f t="shared" si="573"/>
        <v>33071.941307981615</v>
      </c>
      <c r="DN173" s="16">
        <f t="shared" si="525"/>
        <v>33536.17382107555</v>
      </c>
      <c r="DO173" s="16">
        <f t="shared" si="556"/>
        <v>544.73284518309811</v>
      </c>
      <c r="DP173" s="16" t="e">
        <f t="shared" si="526"/>
        <v>#N/A</v>
      </c>
      <c r="DQ173" s="16">
        <f t="shared" si="527"/>
        <v>34080.906666258648</v>
      </c>
      <c r="DR173" s="101"/>
      <c r="DS173" s="16">
        <f t="shared" ref="DS173:DS205" si="688">($BB172+6*$S173)*BM173/12</f>
        <v>33575.683460445602</v>
      </c>
      <c r="DT173" s="16">
        <f t="shared" si="575"/>
        <v>33536.17382107555</v>
      </c>
      <c r="DV173" s="16">
        <f t="shared" si="557"/>
        <v>1967315</v>
      </c>
      <c r="DW173" s="16">
        <f t="shared" si="576"/>
        <v>1967315</v>
      </c>
      <c r="DX173" s="16">
        <f t="shared" si="577"/>
        <v>1953365.8221105589</v>
      </c>
      <c r="DY173" s="16">
        <f t="shared" si="578"/>
        <v>1954503.5443616644</v>
      </c>
      <c r="DZ173" s="16">
        <f t="shared" si="579"/>
        <v>1952876.0684442995</v>
      </c>
      <c r="EA173" s="16">
        <f t="shared" si="558"/>
        <v>12811.455638335552</v>
      </c>
    </row>
    <row r="174" spans="1:131" x14ac:dyDescent="0.2">
      <c r="A174" s="2">
        <v>41852</v>
      </c>
      <c r="B174" s="5">
        <f>Inputs!B174</f>
        <v>42276</v>
      </c>
      <c r="C174" s="5"/>
      <c r="D174" s="19">
        <f t="shared" si="528"/>
        <v>42276</v>
      </c>
      <c r="E174" s="20">
        <f>Inputs!E174</f>
        <v>1.030159641258382</v>
      </c>
      <c r="F174" s="19">
        <f t="shared" si="529"/>
        <v>41038.299606028188</v>
      </c>
      <c r="G174" s="24">
        <f t="shared" ref="G174:H174" si="689">G162</f>
        <v>1.1399999999999999</v>
      </c>
      <c r="H174" s="24">
        <f t="shared" si="689"/>
        <v>1.1367282212946797</v>
      </c>
      <c r="I174" s="29">
        <f t="shared" si="507"/>
        <v>1.1367282212946797</v>
      </c>
      <c r="J174" s="19">
        <f t="shared" si="531"/>
        <v>36102.120838776667</v>
      </c>
      <c r="K174" s="19">
        <f t="shared" si="532"/>
        <v>34240.828573891711</v>
      </c>
      <c r="L174" s="40">
        <f>SalesTrend!$P$18</f>
        <v>0.05</v>
      </c>
      <c r="M174" s="40">
        <f>SalesTrend!$P$38</f>
        <v>8.5000000000000006E-2</v>
      </c>
      <c r="N174" s="16">
        <f t="shared" si="533"/>
        <v>36032.569053823216</v>
      </c>
      <c r="O174" s="16">
        <f t="shared" si="508"/>
        <v>42194.554057424401</v>
      </c>
      <c r="R174" s="16">
        <f t="shared" si="509"/>
        <v>36032.569053823216</v>
      </c>
      <c r="S174" s="16">
        <f t="shared" si="510"/>
        <v>42276</v>
      </c>
      <c r="T174" s="16">
        <f t="shared" si="534"/>
        <v>-81.445942575599474</v>
      </c>
      <c r="AA174" s="56"/>
      <c r="AB174" s="51"/>
      <c r="AC174" s="51"/>
      <c r="AD174" s="51"/>
      <c r="AE174" s="52"/>
      <c r="AF174" s="51">
        <f t="shared" si="535"/>
        <v>0</v>
      </c>
      <c r="AG174" s="51"/>
      <c r="AH174" s="56">
        <f t="shared" si="619"/>
        <v>0</v>
      </c>
      <c r="AI174" s="56">
        <f t="shared" si="536"/>
        <v>0</v>
      </c>
      <c r="AJ174" s="56">
        <f t="shared" si="537"/>
        <v>0</v>
      </c>
      <c r="AK174" s="56">
        <f t="shared" si="538"/>
        <v>0</v>
      </c>
      <c r="AL174" s="56">
        <f t="shared" si="539"/>
        <v>0</v>
      </c>
      <c r="AM174" s="56">
        <f t="shared" si="512"/>
        <v>0</v>
      </c>
      <c r="AN174" s="51"/>
      <c r="AO174" s="51">
        <f t="shared" si="540"/>
        <v>0</v>
      </c>
      <c r="BB174" s="5">
        <f>Inputs!C174</f>
        <v>1977647</v>
      </c>
      <c r="BC174" s="19">
        <f t="shared" si="560"/>
        <v>31944</v>
      </c>
      <c r="BD174" s="82">
        <f t="shared" si="677"/>
        <v>0.17259477949059218</v>
      </c>
      <c r="BE174" s="23">
        <f>Inputs!F174</f>
        <v>1.030159641258382</v>
      </c>
      <c r="BF174" s="19">
        <f t="shared" si="561"/>
        <v>31008.786134330698</v>
      </c>
      <c r="BG174" s="19">
        <f t="shared" si="562"/>
        <v>41038.299606028188</v>
      </c>
      <c r="BH174" s="82">
        <f t="shared" si="678"/>
        <v>0.16810386399648991</v>
      </c>
      <c r="BI174" s="29">
        <f t="shared" si="608"/>
        <v>1</v>
      </c>
      <c r="BJ174" s="29">
        <f t="shared" ref="BJ174" si="690">BJ162</f>
        <v>0.92843078718831584</v>
      </c>
      <c r="BK174" s="29">
        <f t="shared" si="608"/>
        <v>0.92859673990623681</v>
      </c>
      <c r="BL174" s="29">
        <f t="shared" si="544"/>
        <v>0.92859673990623681</v>
      </c>
      <c r="BM174" s="39">
        <f t="shared" si="672"/>
        <v>0.18102999587685809</v>
      </c>
      <c r="BN174" s="39">
        <f t="shared" si="545"/>
        <v>0.18008876697200835</v>
      </c>
      <c r="BO174" s="40">
        <f>AttrRateTrend!$P$18</f>
        <v>0</v>
      </c>
      <c r="BP174" s="40">
        <f>AttrRateTrend!$P$38</f>
        <v>0</v>
      </c>
      <c r="BQ174" s="39">
        <f t="shared" si="546"/>
        <v>0.18255229281748597</v>
      </c>
      <c r="BR174" s="39">
        <f t="shared" si="673"/>
        <v>0.17463004987317432</v>
      </c>
      <c r="BS174" s="39"/>
      <c r="BT174" s="39"/>
      <c r="BU174" s="39">
        <f t="shared" si="516"/>
        <v>0.18255229281748597</v>
      </c>
      <c r="BV174" s="39">
        <f t="shared" si="517"/>
        <v>0.17259477949059218</v>
      </c>
      <c r="BW174" s="39">
        <f t="shared" si="518"/>
        <v>2.0352703825821383E-3</v>
      </c>
      <c r="BX174" s="39">
        <f t="shared" si="610"/>
        <v>0.17823644780821238</v>
      </c>
      <c r="CB174" s="19">
        <f t="shared" si="547"/>
        <v>31944</v>
      </c>
      <c r="CC174" s="23">
        <f>Inputs!F174</f>
        <v>1.030159641258382</v>
      </c>
      <c r="CD174" s="19">
        <f t="shared" si="519"/>
        <v>31008.786134330698</v>
      </c>
      <c r="CE174" s="29">
        <f t="shared" ref="CE174" si="691">CE162</f>
        <v>0.92843078718831584</v>
      </c>
      <c r="CF174" s="29">
        <f t="shared" si="660"/>
        <v>0.94632197479848124</v>
      </c>
      <c r="CG174" s="29">
        <f t="shared" si="660"/>
        <v>0.94560278244728402</v>
      </c>
      <c r="CH174" s="29">
        <f t="shared" si="549"/>
        <v>0.94632197479848124</v>
      </c>
      <c r="CI174" s="19">
        <f t="shared" si="550"/>
        <v>32767.691082027344</v>
      </c>
      <c r="CJ174" s="19">
        <f t="shared" si="521"/>
        <v>32457.279588387828</v>
      </c>
      <c r="CK174" s="40">
        <f>AttrTrend!$P$18</f>
        <v>0.01</v>
      </c>
      <c r="CL174" s="40">
        <f>AttrTrend!$P$38</f>
        <v>0</v>
      </c>
      <c r="CM174" s="19">
        <f t="shared" si="551"/>
        <v>33091.87154094861</v>
      </c>
      <c r="CN174" s="19">
        <f t="shared" si="675"/>
        <v>32260.031439440081</v>
      </c>
      <c r="CO174" s="39"/>
      <c r="CP174" s="39"/>
      <c r="CQ174" s="19">
        <f t="shared" si="523"/>
        <v>33091.87154094861</v>
      </c>
      <c r="CR174" s="19">
        <f t="shared" si="552"/>
        <v>31944</v>
      </c>
      <c r="CS174" s="19">
        <f t="shared" si="524"/>
        <v>316.03143944008116</v>
      </c>
      <c r="CT174" s="2"/>
      <c r="CU174" s="2"/>
      <c r="CV174" s="2"/>
      <c r="CW174" s="2"/>
      <c r="CX174" s="2"/>
      <c r="CY174" s="2"/>
      <c r="CZ174" s="2"/>
      <c r="DA174" s="2"/>
      <c r="DB174" s="16">
        <f t="shared" si="553"/>
        <v>32767.691082027344</v>
      </c>
      <c r="DC174" s="16">
        <f t="shared" si="681"/>
        <v>3334.4297567493231</v>
      </c>
      <c r="DD174" s="16" t="e">
        <f t="shared" si="682"/>
        <v>#N/A</v>
      </c>
      <c r="DE174" s="16">
        <f t="shared" si="565"/>
        <v>36102.120838776667</v>
      </c>
      <c r="DF174" s="16">
        <f t="shared" si="566"/>
        <v>32457.279588387828</v>
      </c>
      <c r="DG174" s="16">
        <f t="shared" si="686"/>
        <v>1783.5489855038832</v>
      </c>
      <c r="DH174" s="16" t="e">
        <f t="shared" si="687"/>
        <v>#N/A</v>
      </c>
      <c r="DI174" s="16">
        <f t="shared" si="569"/>
        <v>34240.828573891711</v>
      </c>
      <c r="DJ174" s="16">
        <f t="shared" si="570"/>
        <v>33091.87154094861</v>
      </c>
      <c r="DK174" s="16">
        <f t="shared" si="571"/>
        <v>2940.6975128746053</v>
      </c>
      <c r="DL174" s="16" t="e">
        <f t="shared" si="572"/>
        <v>#N/A</v>
      </c>
      <c r="DM174" s="16">
        <f t="shared" si="573"/>
        <v>36032.569053823216</v>
      </c>
      <c r="DN174" s="16">
        <f t="shared" si="525"/>
        <v>32930.577067618964</v>
      </c>
      <c r="DO174" s="16">
        <f t="shared" si="556"/>
        <v>1310.2515062727471</v>
      </c>
      <c r="DP174" s="16" t="e">
        <f t="shared" si="526"/>
        <v>#N/A</v>
      </c>
      <c r="DQ174" s="16">
        <f t="shared" si="527"/>
        <v>34240.828573891711</v>
      </c>
      <c r="DR174" s="101"/>
      <c r="DS174" s="16">
        <f t="shared" si="688"/>
        <v>33505.197581051783</v>
      </c>
      <c r="DT174" s="16">
        <f t="shared" si="575"/>
        <v>32930.577067618964</v>
      </c>
      <c r="DV174" s="16">
        <f t="shared" si="557"/>
        <v>1977647</v>
      </c>
      <c r="DW174" s="16">
        <f t="shared" si="576"/>
        <v>1977647</v>
      </c>
      <c r="DX174" s="16">
        <f t="shared" si="577"/>
        <v>1956700.2518673083</v>
      </c>
      <c r="DY174" s="16">
        <f t="shared" si="578"/>
        <v>1956287.0933471683</v>
      </c>
      <c r="DZ174" s="16">
        <f t="shared" si="579"/>
        <v>1955816.7659571741</v>
      </c>
      <c r="EA174" s="16">
        <f t="shared" si="558"/>
        <v>21359.906652831705</v>
      </c>
    </row>
    <row r="175" spans="1:131" x14ac:dyDescent="0.2">
      <c r="A175" s="2">
        <v>41883</v>
      </c>
      <c r="B175" s="5">
        <f>Inputs!B175</f>
        <v>32816</v>
      </c>
      <c r="C175" s="5"/>
      <c r="D175" s="19">
        <f t="shared" si="528"/>
        <v>32816</v>
      </c>
      <c r="E175" s="20">
        <f>Inputs!E175</f>
        <v>0.98167464955498573</v>
      </c>
      <c r="F175" s="19">
        <f t="shared" si="529"/>
        <v>33428.59063833033</v>
      </c>
      <c r="G175" s="24">
        <f t="shared" ref="G175:H175" si="692">G163</f>
        <v>1</v>
      </c>
      <c r="H175" s="24">
        <f t="shared" si="692"/>
        <v>0.9973677297977156</v>
      </c>
      <c r="I175" s="29">
        <f t="shared" si="507"/>
        <v>0.9973677297977156</v>
      </c>
      <c r="J175" s="19">
        <f t="shared" si="531"/>
        <v>33516.815954242134</v>
      </c>
      <c r="K175" s="19">
        <f t="shared" si="532"/>
        <v>34378.465245868741</v>
      </c>
      <c r="L175" s="40">
        <f>SalesTrend!$P$19</f>
        <v>0.05</v>
      </c>
      <c r="M175" s="40">
        <f>SalesTrend!$P$39</f>
        <v>-7.4999999999999997E-2</v>
      </c>
      <c r="N175" s="16">
        <f t="shared" si="533"/>
        <v>33469.001901348085</v>
      </c>
      <c r="O175" s="16">
        <f t="shared" si="508"/>
        <v>32769.185709468555</v>
      </c>
      <c r="R175" s="16">
        <f t="shared" si="509"/>
        <v>33469.001901348085</v>
      </c>
      <c r="S175" s="16">
        <f t="shared" si="510"/>
        <v>32816</v>
      </c>
      <c r="T175" s="16">
        <f t="shared" si="534"/>
        <v>-46.814290531445295</v>
      </c>
      <c r="AA175" s="56"/>
      <c r="AB175" s="51"/>
      <c r="AC175" s="51"/>
      <c r="AD175" s="51"/>
      <c r="AE175" s="52"/>
      <c r="AF175" s="51">
        <f t="shared" si="535"/>
        <v>0</v>
      </c>
      <c r="AG175" s="51"/>
      <c r="AH175" s="56">
        <f t="shared" si="619"/>
        <v>0</v>
      </c>
      <c r="AI175" s="56">
        <f t="shared" si="536"/>
        <v>0</v>
      </c>
      <c r="AJ175" s="56">
        <f t="shared" si="537"/>
        <v>0</v>
      </c>
      <c r="AK175" s="56">
        <f t="shared" si="538"/>
        <v>0</v>
      </c>
      <c r="AL175" s="56">
        <f t="shared" si="539"/>
        <v>0</v>
      </c>
      <c r="AM175" s="56">
        <f t="shared" si="512"/>
        <v>0</v>
      </c>
      <c r="AN175" s="51"/>
      <c r="AO175" s="51">
        <f t="shared" si="540"/>
        <v>0</v>
      </c>
      <c r="BB175" s="5">
        <f>Inputs!C175</f>
        <v>1980857</v>
      </c>
      <c r="BC175" s="19">
        <f t="shared" si="560"/>
        <v>29606</v>
      </c>
      <c r="BD175" s="82">
        <f t="shared" si="677"/>
        <v>0.16337777638795831</v>
      </c>
      <c r="BE175" s="23">
        <f>Inputs!F175</f>
        <v>0.98167464955498573</v>
      </c>
      <c r="BF175" s="19">
        <f t="shared" si="561"/>
        <v>30158.66816304265</v>
      </c>
      <c r="BG175" s="19">
        <f t="shared" si="562"/>
        <v>33428.59063833033</v>
      </c>
      <c r="BH175" s="82">
        <f t="shared" si="678"/>
        <v>0.16614678953204234</v>
      </c>
      <c r="BI175" s="29">
        <f t="shared" si="608"/>
        <v>1</v>
      </c>
      <c r="BJ175" s="29">
        <f t="shared" ref="BJ175" si="693">BJ163</f>
        <v>0.94971354705726874</v>
      </c>
      <c r="BK175" s="29">
        <f t="shared" si="608"/>
        <v>0.94944720894937618</v>
      </c>
      <c r="BL175" s="29">
        <f t="shared" si="544"/>
        <v>0.94944720894937618</v>
      </c>
      <c r="BM175" s="39">
        <f t="shared" si="672"/>
        <v>0.1749931833660287</v>
      </c>
      <c r="BN175" s="39">
        <f t="shared" si="545"/>
        <v>0.17735234948451392</v>
      </c>
      <c r="BO175" s="40">
        <f>AttrRateTrend!$P$19</f>
        <v>0</v>
      </c>
      <c r="BP175" s="40">
        <f>AttrRateTrend!$P$39</f>
        <v>-3.2000000000000001E-2</v>
      </c>
      <c r="BQ175" s="39">
        <f t="shared" si="546"/>
        <v>0.17671061944732641</v>
      </c>
      <c r="BR175" s="39">
        <f t="shared" si="673"/>
        <v>0.16470282469311845</v>
      </c>
      <c r="BS175" s="39"/>
      <c r="BT175" s="39"/>
      <c r="BU175" s="39">
        <f t="shared" si="516"/>
        <v>0.17671061944732641</v>
      </c>
      <c r="BV175" s="39">
        <f t="shared" si="517"/>
        <v>0.16337777638795831</v>
      </c>
      <c r="BW175" s="39">
        <f t="shared" si="518"/>
        <v>1.3250483051601425E-3</v>
      </c>
      <c r="BX175" s="39">
        <f t="shared" si="610"/>
        <v>0.17763378651912967</v>
      </c>
      <c r="CB175" s="19">
        <f t="shared" si="547"/>
        <v>29606</v>
      </c>
      <c r="CC175" s="23">
        <f>Inputs!F175</f>
        <v>0.98167464955498573</v>
      </c>
      <c r="CD175" s="19">
        <f t="shared" si="519"/>
        <v>30158.66816304265</v>
      </c>
      <c r="CE175" s="29">
        <f t="shared" ref="CE175" si="694">CE163</f>
        <v>0.94971354705726874</v>
      </c>
      <c r="CF175" s="29">
        <f t="shared" si="660"/>
        <v>0.95655921502921648</v>
      </c>
      <c r="CG175" s="29">
        <f t="shared" si="660"/>
        <v>0.95638120796616566</v>
      </c>
      <c r="CH175" s="29">
        <f t="shared" si="549"/>
        <v>0.95655921502921648</v>
      </c>
      <c r="CI175" s="19">
        <f t="shared" si="550"/>
        <v>31528.281458374226</v>
      </c>
      <c r="CJ175" s="19">
        <f t="shared" si="521"/>
        <v>32018.503533989966</v>
      </c>
      <c r="CK175" s="40">
        <f>AttrTrend!$P$19</f>
        <v>0.01</v>
      </c>
      <c r="CL175" s="40">
        <f>AttrTrend!$P$39</f>
        <v>-0.04</v>
      </c>
      <c r="CM175" s="19">
        <f t="shared" si="551"/>
        <v>31794.670176543419</v>
      </c>
      <c r="CN175" s="19">
        <f t="shared" si="675"/>
        <v>29856.146979959238</v>
      </c>
      <c r="CO175" s="39"/>
      <c r="CP175" s="39"/>
      <c r="CQ175" s="19">
        <f t="shared" si="523"/>
        <v>31794.670176543419</v>
      </c>
      <c r="CR175" s="19">
        <f t="shared" si="552"/>
        <v>29606</v>
      </c>
      <c r="CS175" s="19">
        <f t="shared" si="524"/>
        <v>250.1469799592378</v>
      </c>
      <c r="CT175" s="2"/>
      <c r="CU175" s="2"/>
      <c r="CV175" s="2"/>
      <c r="CW175" s="2"/>
      <c r="CX175" s="2"/>
      <c r="CY175" s="2"/>
      <c r="CZ175" s="2"/>
      <c r="DA175" s="2"/>
      <c r="DB175" s="16">
        <f t="shared" si="553"/>
        <v>31528.281458374226</v>
      </c>
      <c r="DC175" s="16">
        <f t="shared" si="681"/>
        <v>1988.5344958679088</v>
      </c>
      <c r="DD175" s="16" t="e">
        <f t="shared" si="682"/>
        <v>#N/A</v>
      </c>
      <c r="DE175" s="16">
        <f t="shared" si="565"/>
        <v>33516.815954242134</v>
      </c>
      <c r="DF175" s="16">
        <f t="shared" si="566"/>
        <v>32018.503533989966</v>
      </c>
      <c r="DG175" s="16">
        <f t="shared" si="686"/>
        <v>2359.9617118787755</v>
      </c>
      <c r="DH175" s="16" t="e">
        <f t="shared" si="687"/>
        <v>#N/A</v>
      </c>
      <c r="DI175" s="16">
        <f t="shared" si="569"/>
        <v>34378.465245868741</v>
      </c>
      <c r="DJ175" s="16">
        <f t="shared" si="570"/>
        <v>31794.670176543419</v>
      </c>
      <c r="DK175" s="16">
        <f t="shared" si="571"/>
        <v>1674.331724804666</v>
      </c>
      <c r="DL175" s="16" t="e">
        <f t="shared" si="572"/>
        <v>#N/A</v>
      </c>
      <c r="DM175" s="16">
        <f t="shared" si="573"/>
        <v>33469.001901348085</v>
      </c>
      <c r="DN175" s="16">
        <f t="shared" si="525"/>
        <v>32270.226645261719</v>
      </c>
      <c r="DO175" s="16">
        <f t="shared" si="556"/>
        <v>2108.2386006070228</v>
      </c>
      <c r="DP175" s="16" t="e">
        <f t="shared" si="526"/>
        <v>#N/A</v>
      </c>
      <c r="DQ175" s="16">
        <f t="shared" si="527"/>
        <v>34378.465245868741</v>
      </c>
      <c r="DR175" s="101"/>
      <c r="DS175" s="16">
        <f t="shared" si="688"/>
        <v>31710.850161359514</v>
      </c>
      <c r="DT175" s="16">
        <f t="shared" si="575"/>
        <v>32270.226645261719</v>
      </c>
      <c r="DV175" s="16">
        <f t="shared" si="557"/>
        <v>1980857</v>
      </c>
      <c r="DW175" s="16">
        <f t="shared" si="576"/>
        <v>1980857</v>
      </c>
      <c r="DX175" s="16">
        <f t="shared" si="577"/>
        <v>1958688.7863631763</v>
      </c>
      <c r="DY175" s="16">
        <f t="shared" si="578"/>
        <v>1958647.0550590472</v>
      </c>
      <c r="DZ175" s="16">
        <f t="shared" si="579"/>
        <v>1957491.0976819787</v>
      </c>
      <c r="EA175" s="16">
        <f t="shared" si="558"/>
        <v>22209.944940952817</v>
      </c>
    </row>
    <row r="176" spans="1:131" x14ac:dyDescent="0.2">
      <c r="A176" s="2">
        <v>41913</v>
      </c>
      <c r="B176" s="5">
        <f>Inputs!B176</f>
        <v>28818</v>
      </c>
      <c r="C176" s="5"/>
      <c r="D176" s="19">
        <f t="shared" si="528"/>
        <v>28818</v>
      </c>
      <c r="E176" s="20">
        <f>Inputs!E176</f>
        <v>1.0514156504446528</v>
      </c>
      <c r="F176" s="19">
        <f t="shared" si="529"/>
        <v>27408.760738736026</v>
      </c>
      <c r="G176" s="24">
        <f t="shared" ref="G176:H176" si="695">G164</f>
        <v>0.82</v>
      </c>
      <c r="H176" s="24">
        <f t="shared" si="695"/>
        <v>0.81777018222750719</v>
      </c>
      <c r="I176" s="29">
        <f t="shared" si="507"/>
        <v>0.81777018222750719</v>
      </c>
      <c r="J176" s="19">
        <f t="shared" si="531"/>
        <v>33516.45894458743</v>
      </c>
      <c r="K176" s="19">
        <f t="shared" si="532"/>
        <v>33622.77881477648</v>
      </c>
      <c r="L176" s="40">
        <f>SalesTrend!$P$20</f>
        <v>0.04</v>
      </c>
      <c r="M176" s="40">
        <f>SalesTrend!$P$40</f>
        <v>0</v>
      </c>
      <c r="N176" s="16">
        <f t="shared" si="533"/>
        <v>33580.565241019249</v>
      </c>
      <c r="O176" s="16">
        <f t="shared" si="508"/>
        <v>28873.119642967846</v>
      </c>
      <c r="R176" s="16">
        <f t="shared" si="509"/>
        <v>33580.565241019249</v>
      </c>
      <c r="S176" s="16">
        <f t="shared" si="510"/>
        <v>28818</v>
      </c>
      <c r="T176" s="16">
        <f t="shared" si="534"/>
        <v>55.119642967845721</v>
      </c>
      <c r="AA176" s="56"/>
      <c r="AB176" s="51"/>
      <c r="AC176" s="51"/>
      <c r="AD176" s="51"/>
      <c r="AE176" s="52"/>
      <c r="AF176" s="51">
        <f t="shared" si="535"/>
        <v>0</v>
      </c>
      <c r="AG176" s="51"/>
      <c r="AH176" s="56">
        <f t="shared" si="619"/>
        <v>0</v>
      </c>
      <c r="AI176" s="56">
        <f t="shared" si="536"/>
        <v>0</v>
      </c>
      <c r="AJ176" s="56">
        <f t="shared" si="537"/>
        <v>0</v>
      </c>
      <c r="AK176" s="56">
        <f t="shared" si="538"/>
        <v>0</v>
      </c>
      <c r="AL176" s="56">
        <f t="shared" si="539"/>
        <v>0</v>
      </c>
      <c r="AM176" s="56">
        <f t="shared" si="512"/>
        <v>0</v>
      </c>
      <c r="AN176" s="51"/>
      <c r="AO176" s="51">
        <f t="shared" si="540"/>
        <v>0</v>
      </c>
      <c r="BB176" s="5">
        <f>Inputs!C176</f>
        <v>1976964</v>
      </c>
      <c r="BC176" s="19">
        <f t="shared" si="560"/>
        <v>32711</v>
      </c>
      <c r="BD176" s="82">
        <f t="shared" si="677"/>
        <v>0.18225386706534835</v>
      </c>
      <c r="BE176" s="23">
        <f>Inputs!F176</f>
        <v>1.0514156504446528</v>
      </c>
      <c r="BF176" s="19">
        <f t="shared" si="561"/>
        <v>31111.387761981889</v>
      </c>
      <c r="BG176" s="19">
        <f t="shared" si="562"/>
        <v>27408.760738736026</v>
      </c>
      <c r="BH176" s="82">
        <f t="shared" si="678"/>
        <v>0.17402460667374883</v>
      </c>
      <c r="BI176" s="29">
        <f t="shared" si="608"/>
        <v>1</v>
      </c>
      <c r="BJ176" s="29">
        <f t="shared" ref="BJ176" si="696">BJ164</f>
        <v>0.98882875967055073</v>
      </c>
      <c r="BK176" s="29">
        <f t="shared" si="608"/>
        <v>0.98858593209411483</v>
      </c>
      <c r="BL176" s="29">
        <f t="shared" si="544"/>
        <v>0.98858593209411483</v>
      </c>
      <c r="BM176" s="39">
        <f t="shared" si="672"/>
        <v>0.17603386921065495</v>
      </c>
      <c r="BN176" s="39">
        <f t="shared" si="545"/>
        <v>0.17651416098888148</v>
      </c>
      <c r="BO176" s="40">
        <f>AttrRateTrend!$P$20</f>
        <v>0</v>
      </c>
      <c r="BP176" s="40">
        <f>AttrRateTrend!$P$40</f>
        <v>0</v>
      </c>
      <c r="BQ176" s="39">
        <f t="shared" si="546"/>
        <v>0.17671061944732641</v>
      </c>
      <c r="BR176" s="39">
        <f t="shared" si="673"/>
        <v>0.18367561917756461</v>
      </c>
      <c r="BS176" s="39"/>
      <c r="BT176" s="39"/>
      <c r="BU176" s="39">
        <f t="shared" si="516"/>
        <v>0.17671061944732641</v>
      </c>
      <c r="BV176" s="39">
        <f t="shared" si="517"/>
        <v>0.18225386706534835</v>
      </c>
      <c r="BW176" s="39">
        <f t="shared" si="518"/>
        <v>1.4217521122162624E-3</v>
      </c>
      <c r="BX176" s="39">
        <f t="shared" si="610"/>
        <v>0.17760471326061505</v>
      </c>
      <c r="CB176" s="19">
        <f t="shared" si="547"/>
        <v>32711</v>
      </c>
      <c r="CC176" s="23">
        <f>Inputs!F176</f>
        <v>1.0514156504446528</v>
      </c>
      <c r="CD176" s="19">
        <f t="shared" si="519"/>
        <v>31111.387761981889</v>
      </c>
      <c r="CE176" s="29">
        <f t="shared" ref="CE176" si="697">CE164</f>
        <v>0.98882875967055073</v>
      </c>
      <c r="CF176" s="29">
        <f t="shared" si="660"/>
        <v>0.97959194814704309</v>
      </c>
      <c r="CG176" s="29">
        <f t="shared" si="660"/>
        <v>0.97922550463391755</v>
      </c>
      <c r="CH176" s="29">
        <f t="shared" si="549"/>
        <v>0.97959194814704309</v>
      </c>
      <c r="CI176" s="19">
        <f t="shared" si="550"/>
        <v>31759.538061568335</v>
      </c>
      <c r="CJ176" s="19">
        <f t="shared" si="521"/>
        <v>31834.35218721272</v>
      </c>
      <c r="CK176" s="40">
        <f>AttrTrend!$P$20</f>
        <v>0.01</v>
      </c>
      <c r="CL176" s="40">
        <f>AttrTrend!$P$40</f>
        <v>0</v>
      </c>
      <c r="CM176" s="19">
        <f t="shared" si="551"/>
        <v>31821.165735023867</v>
      </c>
      <c r="CN176" s="19">
        <f t="shared" si="675"/>
        <v>32774.473934113776</v>
      </c>
      <c r="CO176" s="39"/>
      <c r="CP176" s="39"/>
      <c r="CQ176" s="19">
        <f t="shared" si="523"/>
        <v>31821.165735023867</v>
      </c>
      <c r="CR176" s="19">
        <f t="shared" si="552"/>
        <v>32711</v>
      </c>
      <c r="CS176" s="19">
        <f t="shared" si="524"/>
        <v>63.473934113775613</v>
      </c>
      <c r="CT176" s="2"/>
      <c r="CU176" s="2"/>
      <c r="CV176" s="2"/>
      <c r="CW176" s="2"/>
      <c r="CX176" s="2"/>
      <c r="CY176" s="2"/>
      <c r="CZ176" s="2"/>
      <c r="DA176" s="2"/>
      <c r="DB176" s="16">
        <f t="shared" si="553"/>
        <v>31759.538061568335</v>
      </c>
      <c r="DC176" s="16">
        <f t="shared" si="681"/>
        <v>1756.9208830190946</v>
      </c>
      <c r="DD176" s="16" t="e">
        <f t="shared" si="682"/>
        <v>#N/A</v>
      </c>
      <c r="DE176" s="16">
        <f t="shared" si="565"/>
        <v>33516.45894458743</v>
      </c>
      <c r="DF176" s="16">
        <f t="shared" si="566"/>
        <v>31834.35218721272</v>
      </c>
      <c r="DG176" s="16">
        <f t="shared" si="686"/>
        <v>1788.4266275637601</v>
      </c>
      <c r="DH176" s="16" t="e">
        <f t="shared" si="687"/>
        <v>#N/A</v>
      </c>
      <c r="DI176" s="16">
        <f t="shared" si="569"/>
        <v>33622.77881477648</v>
      </c>
      <c r="DJ176" s="16">
        <f t="shared" si="570"/>
        <v>31821.165735023867</v>
      </c>
      <c r="DK176" s="16">
        <f t="shared" si="571"/>
        <v>1759.3995059953813</v>
      </c>
      <c r="DL176" s="16" t="e">
        <f t="shared" si="572"/>
        <v>#N/A</v>
      </c>
      <c r="DM176" s="16">
        <f t="shared" si="573"/>
        <v>33580.565241019249</v>
      </c>
      <c r="DN176" s="16">
        <f t="shared" si="525"/>
        <v>31745.125679429369</v>
      </c>
      <c r="DO176" s="16">
        <f t="shared" si="556"/>
        <v>1877.6531353471109</v>
      </c>
      <c r="DP176" s="16" t="e">
        <f t="shared" si="526"/>
        <v>#N/A</v>
      </c>
      <c r="DQ176" s="16">
        <f t="shared" si="527"/>
        <v>33622.77881477648</v>
      </c>
      <c r="DR176" s="101"/>
      <c r="DS176" s="16">
        <f t="shared" si="688"/>
        <v>31594.632193373855</v>
      </c>
      <c r="DT176" s="16">
        <f t="shared" si="575"/>
        <v>31745.125679429369</v>
      </c>
      <c r="DV176" s="16">
        <f t="shared" si="557"/>
        <v>1976964</v>
      </c>
      <c r="DW176" s="16">
        <f t="shared" si="576"/>
        <v>1976964</v>
      </c>
      <c r="DX176" s="16">
        <f t="shared" si="577"/>
        <v>1960445.7072461955</v>
      </c>
      <c r="DY176" s="16">
        <f t="shared" si="578"/>
        <v>1960435.481686611</v>
      </c>
      <c r="DZ176" s="16">
        <f t="shared" si="579"/>
        <v>1959250.4971879742</v>
      </c>
      <c r="EA176" s="16">
        <f t="shared" si="558"/>
        <v>16528.518313389039</v>
      </c>
    </row>
    <row r="177" spans="1:131" x14ac:dyDescent="0.2">
      <c r="A177" s="2">
        <v>41944</v>
      </c>
      <c r="B177" s="5">
        <f>Inputs!B177</f>
        <v>28233</v>
      </c>
      <c r="C177" s="5"/>
      <c r="D177" s="19">
        <f t="shared" si="528"/>
        <v>28233</v>
      </c>
      <c r="E177" s="20">
        <f>Inputs!E177</f>
        <v>0.95203073466559562</v>
      </c>
      <c r="F177" s="19">
        <f t="shared" si="529"/>
        <v>29655.555195827736</v>
      </c>
      <c r="G177" s="24">
        <f t="shared" ref="G177:H177" si="698">G165</f>
        <v>0.88</v>
      </c>
      <c r="H177" s="24">
        <f t="shared" si="698"/>
        <v>0.87647410234346035</v>
      </c>
      <c r="I177" s="29">
        <f t="shared" si="507"/>
        <v>0.87647410234346035</v>
      </c>
      <c r="J177" s="19">
        <f t="shared" si="531"/>
        <v>33835.06154549987</v>
      </c>
      <c r="K177" s="19">
        <f t="shared" si="532"/>
        <v>33704.176049770038</v>
      </c>
      <c r="L177" s="40">
        <f>SalesTrend!$P$21</f>
        <v>0.04</v>
      </c>
      <c r="M177" s="40">
        <f>SalesTrend!$P$41</f>
        <v>0</v>
      </c>
      <c r="N177" s="16">
        <f t="shared" si="533"/>
        <v>33692.500458489318</v>
      </c>
      <c r="O177" s="16">
        <f t="shared" si="508"/>
        <v>28114.042711739821</v>
      </c>
      <c r="R177" s="16">
        <f t="shared" si="509"/>
        <v>33692.500458489318</v>
      </c>
      <c r="S177" s="16">
        <f t="shared" si="510"/>
        <v>28233</v>
      </c>
      <c r="T177" s="16">
        <f t="shared" si="534"/>
        <v>-118.95728826017876</v>
      </c>
      <c r="AA177" s="56"/>
      <c r="AB177" s="51"/>
      <c r="AC177" s="51"/>
      <c r="AD177" s="51"/>
      <c r="AE177" s="52"/>
      <c r="AF177" s="51">
        <f t="shared" si="535"/>
        <v>0</v>
      </c>
      <c r="AG177" s="51"/>
      <c r="AH177" s="56">
        <f t="shared" si="619"/>
        <v>0</v>
      </c>
      <c r="AI177" s="56">
        <f t="shared" si="536"/>
        <v>0</v>
      </c>
      <c r="AJ177" s="56">
        <f t="shared" si="537"/>
        <v>0</v>
      </c>
      <c r="AK177" s="56">
        <f t="shared" si="538"/>
        <v>0</v>
      </c>
      <c r="AL177" s="56">
        <f t="shared" si="539"/>
        <v>0</v>
      </c>
      <c r="AM177" s="56">
        <f t="shared" si="512"/>
        <v>0</v>
      </c>
      <c r="AN177" s="51"/>
      <c r="AO177" s="51">
        <f t="shared" si="540"/>
        <v>0</v>
      </c>
      <c r="BB177" s="5">
        <f>Inputs!C177</f>
        <v>1973984</v>
      </c>
      <c r="BC177" s="19">
        <f t="shared" si="560"/>
        <v>31213</v>
      </c>
      <c r="BD177" s="82">
        <f t="shared" si="677"/>
        <v>0.17450737573624581</v>
      </c>
      <c r="BE177" s="23">
        <f>Inputs!F177</f>
        <v>0.95203073466559562</v>
      </c>
      <c r="BF177" s="19">
        <f t="shared" si="561"/>
        <v>32785.706241893211</v>
      </c>
      <c r="BG177" s="19">
        <f t="shared" si="562"/>
        <v>29655.555195827736</v>
      </c>
      <c r="BH177" s="82">
        <f t="shared" si="678"/>
        <v>0.18257411581098396</v>
      </c>
      <c r="BI177" s="29">
        <f t="shared" si="608"/>
        <v>1</v>
      </c>
      <c r="BJ177" s="29">
        <f t="shared" ref="BJ177" si="699">BJ165</f>
        <v>1.0243246402286739</v>
      </c>
      <c r="BK177" s="29">
        <f t="shared" si="608"/>
        <v>1.0227357680630584</v>
      </c>
      <c r="BL177" s="29">
        <f t="shared" si="544"/>
        <v>1.0227357680630584</v>
      </c>
      <c r="BM177" s="39">
        <f t="shared" si="672"/>
        <v>0.17851543038996076</v>
      </c>
      <c r="BN177" s="39">
        <f t="shared" si="545"/>
        <v>0.17675635561024591</v>
      </c>
      <c r="BO177" s="40">
        <f>AttrRateTrend!$P$21</f>
        <v>0</v>
      </c>
      <c r="BP177" s="40">
        <f>AttrRateTrend!$P$41</f>
        <v>0</v>
      </c>
      <c r="BQ177" s="39">
        <f t="shared" si="546"/>
        <v>0.17671061944732641</v>
      </c>
      <c r="BR177" s="39">
        <f t="shared" si="673"/>
        <v>0.17205886871527903</v>
      </c>
      <c r="BS177" s="39"/>
      <c r="BT177" s="39"/>
      <c r="BU177" s="39">
        <f t="shared" si="516"/>
        <v>0.17671061944732641</v>
      </c>
      <c r="BV177" s="39">
        <f t="shared" si="517"/>
        <v>0.17450737573624581</v>
      </c>
      <c r="BW177" s="39">
        <f t="shared" si="518"/>
        <v>-2.4485070209667725E-3</v>
      </c>
      <c r="BX177" s="39">
        <f t="shared" si="610"/>
        <v>0.17775585227745741</v>
      </c>
      <c r="CB177" s="19">
        <f t="shared" si="547"/>
        <v>31213</v>
      </c>
      <c r="CC177" s="23">
        <f>Inputs!F177</f>
        <v>0.95203073466559562</v>
      </c>
      <c r="CD177" s="19">
        <f t="shared" si="519"/>
        <v>32785.706241893211</v>
      </c>
      <c r="CE177" s="29">
        <f t="shared" ref="CE177" si="700">CE165</f>
        <v>1.0243246402286739</v>
      </c>
      <c r="CF177" s="29">
        <f t="shared" si="660"/>
        <v>1.0177080553360278</v>
      </c>
      <c r="CG177" s="29">
        <f t="shared" si="660"/>
        <v>1.0158685232408595</v>
      </c>
      <c r="CH177" s="29">
        <f t="shared" si="549"/>
        <v>1.0177080553360278</v>
      </c>
      <c r="CI177" s="19">
        <f t="shared" si="550"/>
        <v>32215.237041695611</v>
      </c>
      <c r="CJ177" s="19">
        <f t="shared" si="521"/>
        <v>31909.626956068983</v>
      </c>
      <c r="CK177" s="40">
        <f>AttrTrend!$P$21</f>
        <v>0.01</v>
      </c>
      <c r="CL177" s="40">
        <f>AttrTrend!$P$41</f>
        <v>0</v>
      </c>
      <c r="CM177" s="19">
        <f t="shared" si="551"/>
        <v>31847.683373136384</v>
      </c>
      <c r="CN177" s="19">
        <f t="shared" si="675"/>
        <v>30856.881165862891</v>
      </c>
      <c r="CO177" s="39"/>
      <c r="CP177" s="39"/>
      <c r="CQ177" s="19">
        <f t="shared" si="523"/>
        <v>31847.683373136384</v>
      </c>
      <c r="CR177" s="19">
        <f t="shared" si="552"/>
        <v>31213</v>
      </c>
      <c r="CS177" s="19">
        <f t="shared" si="524"/>
        <v>-356.11883413710893</v>
      </c>
      <c r="CT177" s="2"/>
      <c r="CU177" s="2"/>
      <c r="CV177" s="2"/>
      <c r="CW177" s="2"/>
      <c r="CX177" s="2"/>
      <c r="CY177" s="2"/>
      <c r="CZ177" s="2"/>
      <c r="DA177" s="2"/>
      <c r="DB177" s="16">
        <f t="shared" si="553"/>
        <v>32215.237041695611</v>
      </c>
      <c r="DC177" s="16">
        <f t="shared" si="681"/>
        <v>1619.8245038042587</v>
      </c>
      <c r="DD177" s="16" t="e">
        <f t="shared" si="682"/>
        <v>#N/A</v>
      </c>
      <c r="DE177" s="16">
        <f t="shared" si="565"/>
        <v>33835.06154549987</v>
      </c>
      <c r="DF177" s="16">
        <f t="shared" si="566"/>
        <v>31909.626956068983</v>
      </c>
      <c r="DG177" s="16">
        <f t="shared" si="686"/>
        <v>1794.5490937010545</v>
      </c>
      <c r="DH177" s="16" t="e">
        <f t="shared" si="687"/>
        <v>#N/A</v>
      </c>
      <c r="DI177" s="16">
        <f t="shared" si="569"/>
        <v>33704.176049770038</v>
      </c>
      <c r="DJ177" s="16">
        <f t="shared" si="570"/>
        <v>31847.683373136384</v>
      </c>
      <c r="DK177" s="16">
        <f t="shared" si="571"/>
        <v>1844.8170853529336</v>
      </c>
      <c r="DL177" s="16" t="e">
        <f t="shared" si="572"/>
        <v>#N/A</v>
      </c>
      <c r="DM177" s="16">
        <f t="shared" si="573"/>
        <v>33692.500458489318</v>
      </c>
      <c r="DN177" s="16">
        <f t="shared" si="525"/>
        <v>31742.199556320284</v>
      </c>
      <c r="DO177" s="16">
        <f t="shared" si="556"/>
        <v>1961.9764934497543</v>
      </c>
      <c r="DP177" s="16" t="e">
        <f t="shared" si="526"/>
        <v>#N/A</v>
      </c>
      <c r="DQ177" s="16">
        <f t="shared" si="527"/>
        <v>33704.176049770038</v>
      </c>
      <c r="DR177" s="101"/>
      <c r="DS177" s="16">
        <f t="shared" si="688"/>
        <v>31929.894683554743</v>
      </c>
      <c r="DT177" s="16">
        <f t="shared" si="575"/>
        <v>31742.199556320284</v>
      </c>
      <c r="DV177" s="16">
        <f t="shared" si="557"/>
        <v>1973984</v>
      </c>
      <c r="DW177" s="16">
        <f t="shared" si="576"/>
        <v>1973984</v>
      </c>
      <c r="DX177" s="16">
        <f t="shared" si="577"/>
        <v>1962065.5317499998</v>
      </c>
      <c r="DY177" s="16">
        <f t="shared" si="578"/>
        <v>1962230.0307803121</v>
      </c>
      <c r="DZ177" s="16">
        <f t="shared" si="579"/>
        <v>1961095.3142733271</v>
      </c>
      <c r="EA177" s="16">
        <f t="shared" si="558"/>
        <v>11753.96921968786</v>
      </c>
    </row>
    <row r="178" spans="1:131" x14ac:dyDescent="0.2">
      <c r="A178" s="2">
        <v>41974</v>
      </c>
      <c r="B178" s="5">
        <f>Inputs!B178</f>
        <v>31828</v>
      </c>
      <c r="C178" s="5"/>
      <c r="D178" s="19">
        <f t="shared" si="528"/>
        <v>31828</v>
      </c>
      <c r="E178" s="20">
        <f>Inputs!E178</f>
        <v>0.96421492431570344</v>
      </c>
      <c r="F178" s="19">
        <f t="shared" si="529"/>
        <v>33009.238083084128</v>
      </c>
      <c r="G178" s="24">
        <f t="shared" ref="G178:H178" si="701">G166</f>
        <v>0.98</v>
      </c>
      <c r="H178" s="24">
        <f t="shared" si="701"/>
        <v>0.97773260846575172</v>
      </c>
      <c r="I178" s="29">
        <f t="shared" si="507"/>
        <v>0.97773260846575172</v>
      </c>
      <c r="J178" s="19">
        <f t="shared" si="531"/>
        <v>33761.0076592228</v>
      </c>
      <c r="K178" s="19">
        <f t="shared" si="532"/>
        <v>33826.590390764351</v>
      </c>
      <c r="L178" s="40">
        <f>SalesTrend!$P$22</f>
        <v>0.04</v>
      </c>
      <c r="M178" s="40">
        <f>SalesTrend!$P$42</f>
        <v>0</v>
      </c>
      <c r="N178" s="16">
        <f t="shared" si="533"/>
        <v>33804.808793350952</v>
      </c>
      <c r="O178" s="16">
        <f t="shared" si="508"/>
        <v>31869.293272733525</v>
      </c>
      <c r="R178" s="16">
        <f t="shared" si="509"/>
        <v>33804.808793350952</v>
      </c>
      <c r="S178" s="16">
        <f t="shared" si="510"/>
        <v>31828</v>
      </c>
      <c r="T178" s="16">
        <f t="shared" si="534"/>
        <v>41.293272733524645</v>
      </c>
      <c r="AA178" s="56"/>
      <c r="AB178" s="51"/>
      <c r="AC178" s="51"/>
      <c r="AD178" s="51"/>
      <c r="AE178" s="52"/>
      <c r="AF178" s="51">
        <f t="shared" si="535"/>
        <v>0</v>
      </c>
      <c r="AG178" s="51"/>
      <c r="AH178" s="56">
        <f t="shared" si="619"/>
        <v>0</v>
      </c>
      <c r="AI178" s="56">
        <f t="shared" si="536"/>
        <v>0</v>
      </c>
      <c r="AJ178" s="56">
        <f t="shared" si="537"/>
        <v>0</v>
      </c>
      <c r="AK178" s="56">
        <f t="shared" si="538"/>
        <v>0</v>
      </c>
      <c r="AL178" s="56">
        <f t="shared" si="539"/>
        <v>0</v>
      </c>
      <c r="AM178" s="56">
        <f t="shared" si="512"/>
        <v>0</v>
      </c>
      <c r="AN178" s="51"/>
      <c r="AO178" s="51">
        <f t="shared" si="540"/>
        <v>0</v>
      </c>
      <c r="BB178" s="5">
        <f>Inputs!C178</f>
        <v>1974063</v>
      </c>
      <c r="BC178" s="19">
        <f t="shared" si="560"/>
        <v>31749</v>
      </c>
      <c r="BD178" s="82">
        <f t="shared" si="677"/>
        <v>0.17597988315676283</v>
      </c>
      <c r="BE178" s="23">
        <f>Inputs!F178</f>
        <v>0.96421492431570344</v>
      </c>
      <c r="BF178" s="19">
        <f t="shared" si="561"/>
        <v>32927.306142385263</v>
      </c>
      <c r="BG178" s="19">
        <f t="shared" si="562"/>
        <v>33009.238083084128</v>
      </c>
      <c r="BH178" s="82">
        <f t="shared" si="678"/>
        <v>0.1819155161385668</v>
      </c>
      <c r="BI178" s="29">
        <f t="shared" si="608"/>
        <v>1</v>
      </c>
      <c r="BJ178" s="29">
        <f t="shared" ref="BJ178" si="702">BJ166</f>
        <v>1.0370387596642554</v>
      </c>
      <c r="BK178" s="29">
        <f t="shared" si="608"/>
        <v>1.0352592597071386</v>
      </c>
      <c r="BL178" s="29">
        <f t="shared" si="544"/>
        <v>1.0352592597071386</v>
      </c>
      <c r="BM178" s="39">
        <f t="shared" si="672"/>
        <v>0.17571976723012198</v>
      </c>
      <c r="BN178" s="39">
        <f t="shared" si="545"/>
        <v>0.17742020600454625</v>
      </c>
      <c r="BO178" s="40">
        <f>AttrRateTrend!$P$22</f>
        <v>0</v>
      </c>
      <c r="BP178" s="40">
        <f>AttrRateTrend!$P$42</f>
        <v>0</v>
      </c>
      <c r="BQ178" s="39">
        <f t="shared" si="546"/>
        <v>0.17671061944732641</v>
      </c>
      <c r="BR178" s="39">
        <f t="shared" si="673"/>
        <v>0.17639473662366395</v>
      </c>
      <c r="BS178" s="39"/>
      <c r="BT178" s="39"/>
      <c r="BU178" s="39">
        <f t="shared" si="516"/>
        <v>0.17671061944732641</v>
      </c>
      <c r="BV178" s="39">
        <f t="shared" si="517"/>
        <v>0.17597988315676283</v>
      </c>
      <c r="BW178" s="39">
        <f t="shared" si="518"/>
        <v>4.1485346690112168E-4</v>
      </c>
      <c r="BX178" s="39">
        <f t="shared" si="610"/>
        <v>0.17788990326587184</v>
      </c>
      <c r="CB178" s="19">
        <f t="shared" si="547"/>
        <v>31749</v>
      </c>
      <c r="CC178" s="23">
        <f>Inputs!F178</f>
        <v>0.96421492431570344</v>
      </c>
      <c r="CD178" s="19">
        <f t="shared" si="519"/>
        <v>32927.306142385263</v>
      </c>
      <c r="CE178" s="29">
        <f t="shared" ref="CE178" si="703">CE166</f>
        <v>1.0370387596642554</v>
      </c>
      <c r="CF178" s="29">
        <f t="shared" si="660"/>
        <v>1.0369464152486854</v>
      </c>
      <c r="CG178" s="29">
        <f t="shared" si="660"/>
        <v>1.0391872227392958</v>
      </c>
      <c r="CH178" s="29">
        <f t="shared" si="549"/>
        <v>1.0369464152486854</v>
      </c>
      <c r="CI178" s="19">
        <f t="shared" si="550"/>
        <v>31754.105764943004</v>
      </c>
      <c r="CJ178" s="19">
        <f t="shared" si="521"/>
        <v>32086.868252690707</v>
      </c>
      <c r="CK178" s="40">
        <f>AttrTrend!$P$22</f>
        <v>0.01</v>
      </c>
      <c r="CL178" s="40">
        <f>AttrTrend!$P$42</f>
        <v>0</v>
      </c>
      <c r="CM178" s="19">
        <f t="shared" si="551"/>
        <v>31874.223109280661</v>
      </c>
      <c r="CN178" s="19">
        <f t="shared" si="675"/>
        <v>31869.098030585596</v>
      </c>
      <c r="CO178" s="39"/>
      <c r="CP178" s="39"/>
      <c r="CQ178" s="19">
        <f t="shared" si="523"/>
        <v>31874.223109280661</v>
      </c>
      <c r="CR178" s="19">
        <f t="shared" si="552"/>
        <v>31749</v>
      </c>
      <c r="CS178" s="19">
        <f t="shared" si="524"/>
        <v>120.09803058559555</v>
      </c>
      <c r="CT178" s="2"/>
      <c r="CU178" s="2"/>
      <c r="CV178" s="2"/>
      <c r="CW178" s="2"/>
      <c r="CX178" s="2"/>
      <c r="CY178" s="2"/>
      <c r="CZ178" s="2"/>
      <c r="DA178" s="2"/>
      <c r="DB178" s="16">
        <f t="shared" si="553"/>
        <v>31754.105764943004</v>
      </c>
      <c r="DC178" s="16">
        <f t="shared" si="681"/>
        <v>2006.9018942797957</v>
      </c>
      <c r="DD178" s="16" t="e">
        <f t="shared" si="682"/>
        <v>#N/A</v>
      </c>
      <c r="DE178" s="16">
        <f t="shared" si="565"/>
        <v>33761.0076592228</v>
      </c>
      <c r="DF178" s="16">
        <f t="shared" si="566"/>
        <v>32086.868252690707</v>
      </c>
      <c r="DG178" s="16">
        <f t="shared" si="686"/>
        <v>1739.7221380736446</v>
      </c>
      <c r="DH178" s="16" t="e">
        <f t="shared" si="687"/>
        <v>#N/A</v>
      </c>
      <c r="DI178" s="16">
        <f t="shared" si="569"/>
        <v>33826.590390764351</v>
      </c>
      <c r="DJ178" s="16">
        <f t="shared" si="570"/>
        <v>31874.223109280661</v>
      </c>
      <c r="DK178" s="16">
        <f t="shared" si="571"/>
        <v>1930.5856840702909</v>
      </c>
      <c r="DL178" s="16" t="e">
        <f t="shared" si="572"/>
        <v>#N/A</v>
      </c>
      <c r="DM178" s="16">
        <f t="shared" si="573"/>
        <v>33804.808793350952</v>
      </c>
      <c r="DN178" s="16">
        <f t="shared" si="525"/>
        <v>31810.155503029368</v>
      </c>
      <c r="DO178" s="16">
        <f t="shared" si="556"/>
        <v>2016.4348877349839</v>
      </c>
      <c r="DP178" s="16" t="e">
        <f t="shared" si="526"/>
        <v>#N/A</v>
      </c>
      <c r="DQ178" s="16">
        <f t="shared" si="527"/>
        <v>33826.590390764351</v>
      </c>
      <c r="DR178" s="101"/>
      <c r="DS178" s="16">
        <f t="shared" si="688"/>
        <v>31702.071792032253</v>
      </c>
      <c r="DT178" s="16">
        <f t="shared" si="575"/>
        <v>31810.155503029368</v>
      </c>
      <c r="DV178" s="16">
        <f t="shared" si="557"/>
        <v>1974063</v>
      </c>
      <c r="DW178" s="16">
        <f t="shared" si="576"/>
        <v>1974063</v>
      </c>
      <c r="DX178" s="16">
        <f t="shared" si="577"/>
        <v>1964072.4336442796</v>
      </c>
      <c r="DY178" s="16">
        <f t="shared" si="578"/>
        <v>1963969.7529183859</v>
      </c>
      <c r="DZ178" s="16">
        <f t="shared" si="579"/>
        <v>1963025.8999573975</v>
      </c>
      <c r="EA178" s="16">
        <f t="shared" si="558"/>
        <v>10093.247081614099</v>
      </c>
    </row>
    <row r="179" spans="1:131" x14ac:dyDescent="0.2">
      <c r="A179" s="2">
        <v>42005</v>
      </c>
      <c r="B179" s="5">
        <f>Inputs!B179</f>
        <v>28225</v>
      </c>
      <c r="C179" s="5"/>
      <c r="D179" s="19">
        <f t="shared" si="528"/>
        <v>28225</v>
      </c>
      <c r="E179" s="20">
        <f>Inputs!E179</f>
        <v>0.98904228118475024</v>
      </c>
      <c r="F179" s="19">
        <f t="shared" si="529"/>
        <v>28537.708181888789</v>
      </c>
      <c r="G179" s="24">
        <f t="shared" ref="G179:H179" si="704">G167</f>
        <v>0.84</v>
      </c>
      <c r="H179" s="24">
        <f t="shared" si="704"/>
        <v>0.84222521521414129</v>
      </c>
      <c r="I179" s="29">
        <f t="shared" si="507"/>
        <v>0.84222521521414129</v>
      </c>
      <c r="J179" s="19">
        <f t="shared" si="531"/>
        <v>33883.701967570385</v>
      </c>
      <c r="K179" s="19">
        <f t="shared" si="532"/>
        <v>33874.250592324905</v>
      </c>
      <c r="L179" s="40">
        <f>SalesTrend!$Q$11</f>
        <v>0.04</v>
      </c>
      <c r="M179" s="40">
        <f>SalesTrend!$Q$31</f>
        <v>0</v>
      </c>
      <c r="N179" s="16">
        <f t="shared" si="533"/>
        <v>33917.491489328793</v>
      </c>
      <c r="O179" s="16">
        <f t="shared" si="508"/>
        <v>28253.146548229703</v>
      </c>
      <c r="R179" s="16">
        <f t="shared" si="509"/>
        <v>33917.491489328793</v>
      </c>
      <c r="S179" s="16">
        <f t="shared" si="510"/>
        <v>28225</v>
      </c>
      <c r="T179" s="16">
        <f t="shared" si="534"/>
        <v>28.146548229702603</v>
      </c>
      <c r="AA179" s="56"/>
      <c r="AB179" s="51"/>
      <c r="AC179" s="51"/>
      <c r="AD179" s="51"/>
      <c r="AE179" s="52"/>
      <c r="AF179" s="51">
        <f t="shared" si="535"/>
        <v>0</v>
      </c>
      <c r="AG179" s="51"/>
      <c r="AH179" s="56">
        <f t="shared" si="619"/>
        <v>0</v>
      </c>
      <c r="AI179" s="56">
        <f t="shared" si="536"/>
        <v>0</v>
      </c>
      <c r="AJ179" s="56">
        <f t="shared" si="537"/>
        <v>0</v>
      </c>
      <c r="AK179" s="56">
        <f t="shared" si="538"/>
        <v>0</v>
      </c>
      <c r="AL179" s="56">
        <f t="shared" si="539"/>
        <v>0</v>
      </c>
      <c r="AM179" s="56">
        <f t="shared" si="512"/>
        <v>0</v>
      </c>
      <c r="AN179" s="51"/>
      <c r="AO179" s="51">
        <f t="shared" si="540"/>
        <v>0</v>
      </c>
      <c r="BB179" s="5">
        <f>Inputs!C179</f>
        <v>1968748</v>
      </c>
      <c r="BC179" s="19">
        <f t="shared" si="560"/>
        <v>33540</v>
      </c>
      <c r="BD179" s="82">
        <f t="shared" si="677"/>
        <v>0.1877752910894914</v>
      </c>
      <c r="BE179" s="23">
        <f>Inputs!F179</f>
        <v>0.98904228118475024</v>
      </c>
      <c r="BF179" s="19">
        <f t="shared" si="561"/>
        <v>33911.593708434011</v>
      </c>
      <c r="BG179" s="19">
        <f t="shared" si="562"/>
        <v>28537.708181888789</v>
      </c>
      <c r="BH179" s="82">
        <f t="shared" si="678"/>
        <v>0.18968963027879476</v>
      </c>
      <c r="BI179" s="29">
        <f t="shared" si="608"/>
        <v>1</v>
      </c>
      <c r="BJ179" s="29">
        <f t="shared" ref="BJ179" si="705">BJ167</f>
        <v>1.0640378926785252</v>
      </c>
      <c r="BK179" s="29">
        <f t="shared" si="608"/>
        <v>1.0655199120409484</v>
      </c>
      <c r="BL179" s="29">
        <f t="shared" si="544"/>
        <v>1.0655199120409484</v>
      </c>
      <c r="BM179" s="39">
        <f t="shared" si="672"/>
        <v>0.17802542039355609</v>
      </c>
      <c r="BN179" s="39">
        <f t="shared" si="545"/>
        <v>0.17636832242715869</v>
      </c>
      <c r="BO179" s="40">
        <f>AttrRateTrend!$Q$11</f>
        <v>0</v>
      </c>
      <c r="BP179" s="40">
        <f>AttrRateTrend!$Q$31</f>
        <v>0</v>
      </c>
      <c r="BQ179" s="39">
        <f t="shared" si="546"/>
        <v>0.17671061944732641</v>
      </c>
      <c r="BR179" s="39">
        <f t="shared" si="673"/>
        <v>0.18622546923824587</v>
      </c>
      <c r="BS179" s="39"/>
      <c r="BT179" s="39"/>
      <c r="BU179" s="39">
        <f t="shared" si="516"/>
        <v>0.17671061944732641</v>
      </c>
      <c r="BV179" s="39">
        <f t="shared" si="517"/>
        <v>0.1877752910894914</v>
      </c>
      <c r="BW179" s="39">
        <f t="shared" si="518"/>
        <v>-1.5498218512455253E-3</v>
      </c>
      <c r="BX179" s="39">
        <f t="shared" si="610"/>
        <v>0.17884137189680463</v>
      </c>
      <c r="CB179" s="19">
        <f t="shared" si="547"/>
        <v>33540</v>
      </c>
      <c r="CC179" s="23">
        <f>Inputs!F179</f>
        <v>0.98904228118475024</v>
      </c>
      <c r="CD179" s="19">
        <f t="shared" si="519"/>
        <v>33911.593708434011</v>
      </c>
      <c r="CE179" s="29">
        <f t="shared" ref="CE179" si="706">CE167</f>
        <v>1.0640378926785252</v>
      </c>
      <c r="CF179" s="29">
        <f t="shared" si="660"/>
        <v>1.050178644595479</v>
      </c>
      <c r="CG179" s="29">
        <f t="shared" si="660"/>
        <v>1.0513886503907897</v>
      </c>
      <c r="CH179" s="29">
        <f t="shared" si="549"/>
        <v>1.050178644595479</v>
      </c>
      <c r="CI179" s="19">
        <f t="shared" si="550"/>
        <v>32291.261951433513</v>
      </c>
      <c r="CJ179" s="19">
        <f t="shared" si="521"/>
        <v>31993.653375015547</v>
      </c>
      <c r="CK179" s="40">
        <f>AttrTrend!$Q$11</f>
        <v>0.01</v>
      </c>
      <c r="CL179" s="40">
        <f>AttrTrend!$Q$31</f>
        <v>0</v>
      </c>
      <c r="CM179" s="19">
        <f t="shared" si="551"/>
        <v>31900.784961871726</v>
      </c>
      <c r="CN179" s="19">
        <f t="shared" si="675"/>
        <v>33134.422842637745</v>
      </c>
      <c r="CO179" s="39"/>
      <c r="CP179" s="39"/>
      <c r="CQ179" s="19">
        <f t="shared" si="523"/>
        <v>31900.784961871726</v>
      </c>
      <c r="CR179" s="19">
        <f t="shared" si="552"/>
        <v>33540</v>
      </c>
      <c r="CS179" s="19">
        <f t="shared" si="524"/>
        <v>-405.57715736225509</v>
      </c>
      <c r="CT179" s="2"/>
      <c r="CU179" s="2"/>
      <c r="CV179" s="2"/>
      <c r="CW179" s="2"/>
      <c r="CX179" s="2"/>
      <c r="CY179" s="2"/>
      <c r="CZ179" s="2"/>
      <c r="DA179" s="2"/>
      <c r="DB179" s="16">
        <f t="shared" si="553"/>
        <v>32291.261951433513</v>
      </c>
      <c r="DC179" s="16">
        <f t="shared" si="681"/>
        <v>1592.4400161368721</v>
      </c>
      <c r="DD179" s="16" t="e">
        <f t="shared" si="682"/>
        <v>#N/A</v>
      </c>
      <c r="DE179" s="16">
        <f t="shared" si="565"/>
        <v>33883.701967570385</v>
      </c>
      <c r="DF179" s="16">
        <f t="shared" si="566"/>
        <v>31993.653375015547</v>
      </c>
      <c r="DG179" s="16">
        <f t="shared" si="686"/>
        <v>1880.5972173093578</v>
      </c>
      <c r="DH179" s="16" t="e">
        <f t="shared" si="687"/>
        <v>#N/A</v>
      </c>
      <c r="DI179" s="16">
        <f t="shared" si="569"/>
        <v>33874.250592324905</v>
      </c>
      <c r="DJ179" s="16">
        <f t="shared" si="570"/>
        <v>31900.784961871726</v>
      </c>
      <c r="DK179" s="16">
        <f t="shared" si="571"/>
        <v>2016.7065274570668</v>
      </c>
      <c r="DL179" s="16" t="e">
        <f t="shared" si="572"/>
        <v>#N/A</v>
      </c>
      <c r="DM179" s="16">
        <f t="shared" si="573"/>
        <v>33917.491489328793</v>
      </c>
      <c r="DN179" s="16">
        <f t="shared" si="525"/>
        <v>31567.786784031119</v>
      </c>
      <c r="DO179" s="16">
        <f t="shared" si="556"/>
        <v>2306.4638082937854</v>
      </c>
      <c r="DP179" s="16" t="e">
        <f t="shared" si="526"/>
        <v>#N/A</v>
      </c>
      <c r="DQ179" s="16">
        <f t="shared" si="527"/>
        <v>33874.250592324905</v>
      </c>
      <c r="DR179" s="101"/>
      <c r="DS179" s="16">
        <f t="shared" si="688"/>
        <v>31798.500033501103</v>
      </c>
      <c r="DT179" s="16">
        <f t="shared" si="575"/>
        <v>31567.786784031119</v>
      </c>
      <c r="DV179" s="16">
        <f t="shared" si="557"/>
        <v>1968748</v>
      </c>
      <c r="DW179" s="16">
        <f t="shared" si="576"/>
        <v>1968748</v>
      </c>
      <c r="DX179" s="16">
        <f t="shared" si="577"/>
        <v>1965664.8736604166</v>
      </c>
      <c r="DY179" s="16">
        <f t="shared" si="578"/>
        <v>1965850.3501356952</v>
      </c>
      <c r="DZ179" s="16">
        <f t="shared" si="579"/>
        <v>1965042.6064848546</v>
      </c>
      <c r="EA179" s="16">
        <f t="shared" si="558"/>
        <v>2897.6498643048108</v>
      </c>
    </row>
    <row r="180" spans="1:131" x14ac:dyDescent="0.2">
      <c r="A180" s="2">
        <v>42036</v>
      </c>
      <c r="B180" s="5">
        <f>Inputs!B180</f>
        <v>27747</v>
      </c>
      <c r="C180" s="5"/>
      <c r="D180" s="19">
        <f t="shared" si="528"/>
        <v>27747</v>
      </c>
      <c r="E180" s="20">
        <f>Inputs!E180</f>
        <v>0.92342985645056952</v>
      </c>
      <c r="F180" s="19">
        <f t="shared" si="529"/>
        <v>30047.761404046909</v>
      </c>
      <c r="G180" s="24">
        <f t="shared" ref="G180:H180" si="707">G168</f>
        <v>0.88</v>
      </c>
      <c r="H180" s="24">
        <f t="shared" si="707"/>
        <v>0.88432880479802423</v>
      </c>
      <c r="I180" s="29">
        <f t="shared" si="507"/>
        <v>0.88432880479802423</v>
      </c>
      <c r="J180" s="19">
        <f t="shared" si="531"/>
        <v>33978.042150181514</v>
      </c>
      <c r="K180" s="19">
        <f t="shared" si="532"/>
        <v>34011.94457452825</v>
      </c>
      <c r="L180" s="40">
        <f>SalesTrend!$Q$12</f>
        <v>0.04</v>
      </c>
      <c r="M180" s="40">
        <f>SalesTrend!$Q$32</f>
        <v>0</v>
      </c>
      <c r="N180" s="16">
        <f t="shared" si="533"/>
        <v>34030.549794293227</v>
      </c>
      <c r="O180" s="16">
        <f t="shared" si="508"/>
        <v>27789.878562417696</v>
      </c>
      <c r="R180" s="16">
        <f t="shared" si="509"/>
        <v>34030.549794293227</v>
      </c>
      <c r="S180" s="16">
        <f t="shared" si="510"/>
        <v>27747</v>
      </c>
      <c r="T180" s="16">
        <f t="shared" si="534"/>
        <v>42.87856241769623</v>
      </c>
      <c r="AA180" s="56"/>
      <c r="AB180" s="51"/>
      <c r="AC180" s="51">
        <v>1</v>
      </c>
      <c r="AD180" s="51"/>
      <c r="AE180" s="52"/>
      <c r="AF180" s="51">
        <f t="shared" si="535"/>
        <v>0</v>
      </c>
      <c r="AG180" s="51"/>
      <c r="AH180" s="56">
        <f t="shared" si="619"/>
        <v>0</v>
      </c>
      <c r="AI180" s="56">
        <f t="shared" si="536"/>
        <v>0</v>
      </c>
      <c r="AJ180" s="56">
        <f t="shared" si="537"/>
        <v>0</v>
      </c>
      <c r="AK180" s="56">
        <f t="shared" si="538"/>
        <v>0</v>
      </c>
      <c r="AL180" s="56">
        <f t="shared" si="539"/>
        <v>0</v>
      </c>
      <c r="AM180" s="56">
        <f t="shared" si="512"/>
        <v>0</v>
      </c>
      <c r="AN180" s="51"/>
      <c r="AO180" s="51">
        <f t="shared" si="540"/>
        <v>0</v>
      </c>
      <c r="BB180" s="5">
        <f>Inputs!C180</f>
        <v>1965646</v>
      </c>
      <c r="BC180" s="19">
        <f t="shared" si="560"/>
        <v>30849</v>
      </c>
      <c r="BD180" s="82">
        <f t="shared" si="677"/>
        <v>0.17337148691241694</v>
      </c>
      <c r="BE180" s="23">
        <f>Inputs!F180</f>
        <v>0.92342985645056952</v>
      </c>
      <c r="BF180" s="19">
        <f t="shared" si="561"/>
        <v>33406.977026469278</v>
      </c>
      <c r="BG180" s="19">
        <f t="shared" si="562"/>
        <v>30047.761404046909</v>
      </c>
      <c r="BH180" s="82">
        <f t="shared" si="678"/>
        <v>0.18654131032036766</v>
      </c>
      <c r="BI180" s="29">
        <f t="shared" si="608"/>
        <v>1</v>
      </c>
      <c r="BJ180" s="29">
        <f t="shared" ref="BJ180" si="708">BJ168</f>
        <v>1.0614460265295658</v>
      </c>
      <c r="BK180" s="29">
        <f t="shared" si="608"/>
        <v>1.0637633708504286</v>
      </c>
      <c r="BL180" s="29">
        <f t="shared" si="544"/>
        <v>1.0637633708504286</v>
      </c>
      <c r="BM180" s="39">
        <f t="shared" si="672"/>
        <v>0.17535977965779803</v>
      </c>
      <c r="BN180" s="39">
        <f t="shared" si="545"/>
        <v>0.18104229536110086</v>
      </c>
      <c r="BO180" s="40">
        <f>AttrRateTrend!$Q$12</f>
        <v>0</v>
      </c>
      <c r="BP180" s="40">
        <f>AttrRateTrend!$Q$32</f>
        <v>0</v>
      </c>
      <c r="BQ180" s="39">
        <f t="shared" si="546"/>
        <v>0.17671061944732641</v>
      </c>
      <c r="BR180" s="39">
        <f t="shared" si="673"/>
        <v>0.17358476000234585</v>
      </c>
      <c r="BS180" s="39"/>
      <c r="BT180" s="39"/>
      <c r="BU180" s="39">
        <f t="shared" si="516"/>
        <v>0.17671061944732641</v>
      </c>
      <c r="BV180" s="39">
        <f t="shared" si="517"/>
        <v>0.17337148691241694</v>
      </c>
      <c r="BW180" s="39">
        <f t="shared" si="518"/>
        <v>2.1327308992891147E-4</v>
      </c>
      <c r="BX180" s="39">
        <f t="shared" si="610"/>
        <v>0.17913359902075918</v>
      </c>
      <c r="CB180" s="19">
        <f t="shared" si="547"/>
        <v>30849</v>
      </c>
      <c r="CC180" s="23">
        <f>Inputs!F180</f>
        <v>0.92342985645056952</v>
      </c>
      <c r="CD180" s="19">
        <f t="shared" si="519"/>
        <v>33406.977026469278</v>
      </c>
      <c r="CE180" s="29">
        <f t="shared" ref="CE180" si="709">CE168</f>
        <v>1.0614460265295658</v>
      </c>
      <c r="CF180" s="29">
        <f t="shared" si="660"/>
        <v>1.0460735031613095</v>
      </c>
      <c r="CG180" s="29">
        <f t="shared" si="660"/>
        <v>1.0476496316129991</v>
      </c>
      <c r="CH180" s="29">
        <f t="shared" si="549"/>
        <v>1.0460735031613095</v>
      </c>
      <c r="CI180" s="19">
        <f t="shared" si="550"/>
        <v>31935.592408670123</v>
      </c>
      <c r="CJ180" s="19">
        <f t="shared" si="521"/>
        <v>32898.220539717724</v>
      </c>
      <c r="CK180" s="40">
        <f>AttrTrend!$Q$12</f>
        <v>0.01</v>
      </c>
      <c r="CL180" s="40">
        <f>AttrTrend!$Q$32</f>
        <v>0</v>
      </c>
      <c r="CM180" s="19">
        <f t="shared" si="551"/>
        <v>31927.368949339951</v>
      </c>
      <c r="CN180" s="19">
        <f t="shared" si="675"/>
        <v>30841.056339721832</v>
      </c>
      <c r="CO180" s="39"/>
      <c r="CP180" s="39"/>
      <c r="CQ180" s="19">
        <f t="shared" si="523"/>
        <v>31927.368949339951</v>
      </c>
      <c r="CR180" s="19">
        <f t="shared" si="552"/>
        <v>30849</v>
      </c>
      <c r="CS180" s="19">
        <f t="shared" si="524"/>
        <v>-7.9436602781679539</v>
      </c>
      <c r="CT180" s="2"/>
      <c r="CU180" s="2"/>
      <c r="CV180" s="2"/>
      <c r="CW180" s="2"/>
      <c r="CX180" s="2"/>
      <c r="CY180" s="2"/>
      <c r="CZ180" s="2"/>
      <c r="DA180" s="2"/>
      <c r="DB180" s="16">
        <f t="shared" si="553"/>
        <v>31935.592408670123</v>
      </c>
      <c r="DC180" s="16">
        <f t="shared" si="681"/>
        <v>2042.449741511391</v>
      </c>
      <c r="DD180" s="16" t="e">
        <f t="shared" si="682"/>
        <v>#N/A</v>
      </c>
      <c r="DE180" s="16">
        <f t="shared" si="565"/>
        <v>33978.042150181514</v>
      </c>
      <c r="DF180" s="16">
        <f t="shared" si="566"/>
        <v>32898.220539717724</v>
      </c>
      <c r="DG180" s="16">
        <f t="shared" si="686"/>
        <v>1113.7240348105261</v>
      </c>
      <c r="DH180" s="16" t="e">
        <f t="shared" si="687"/>
        <v>#N/A</v>
      </c>
      <c r="DI180" s="16">
        <f t="shared" si="569"/>
        <v>34011.94457452825</v>
      </c>
      <c r="DJ180" s="16">
        <f t="shared" si="570"/>
        <v>31927.368949339951</v>
      </c>
      <c r="DK180" s="16">
        <f t="shared" si="571"/>
        <v>2103.1808449532764</v>
      </c>
      <c r="DL180" s="16" t="e">
        <f t="shared" si="572"/>
        <v>#N/A</v>
      </c>
      <c r="DM180" s="16">
        <f t="shared" si="573"/>
        <v>34030.549794293227</v>
      </c>
      <c r="DN180" s="16">
        <f t="shared" si="525"/>
        <v>32409.523312687979</v>
      </c>
      <c r="DO180" s="16">
        <f t="shared" si="556"/>
        <v>1602.4212618402707</v>
      </c>
      <c r="DP180" s="16" t="e">
        <f t="shared" si="526"/>
        <v>#N/A</v>
      </c>
      <c r="DQ180" s="16">
        <f t="shared" si="527"/>
        <v>34011.94457452825</v>
      </c>
      <c r="DR180" s="101"/>
      <c r="DS180" s="16">
        <f t="shared" si="688"/>
        <v>31202.788526560005</v>
      </c>
      <c r="DT180" s="16">
        <f t="shared" si="575"/>
        <v>32409.523312687979</v>
      </c>
      <c r="DV180" s="16">
        <f t="shared" si="557"/>
        <v>1965646</v>
      </c>
      <c r="DW180" s="16">
        <f t="shared" si="576"/>
        <v>1965646</v>
      </c>
      <c r="DX180" s="16">
        <f t="shared" si="577"/>
        <v>1967707.3234019279</v>
      </c>
      <c r="DY180" s="16">
        <f t="shared" si="578"/>
        <v>1966964.0741705056</v>
      </c>
      <c r="DZ180" s="16">
        <f t="shared" si="579"/>
        <v>1967145.7873298079</v>
      </c>
      <c r="EA180" s="16">
        <f t="shared" si="558"/>
        <v>-1318.074170505628</v>
      </c>
    </row>
    <row r="181" spans="1:131" x14ac:dyDescent="0.2">
      <c r="A181" s="2">
        <v>42064</v>
      </c>
      <c r="B181" s="5">
        <f>Inputs!B181</f>
        <v>33170</v>
      </c>
      <c r="C181" s="5"/>
      <c r="D181" s="19">
        <f t="shared" si="528"/>
        <v>33170</v>
      </c>
      <c r="E181" s="20">
        <f>Inputs!E181</f>
        <v>1.0296467518264631</v>
      </c>
      <c r="F181" s="19">
        <f t="shared" si="529"/>
        <v>32214.931908599345</v>
      </c>
      <c r="G181" s="24">
        <f t="shared" ref="G181:H181" si="710">G169</f>
        <v>0.94</v>
      </c>
      <c r="H181" s="24">
        <f t="shared" si="710"/>
        <v>0.94267125416271147</v>
      </c>
      <c r="I181" s="29">
        <f t="shared" si="507"/>
        <v>0.94267125416271147</v>
      </c>
      <c r="J181" s="19">
        <f t="shared" si="531"/>
        <v>34174.089605832858</v>
      </c>
      <c r="K181" s="19">
        <f t="shared" si="532"/>
        <v>34119.826540995826</v>
      </c>
      <c r="L181" s="40">
        <f>SalesTrend!$Q$13</f>
        <v>0.04</v>
      </c>
      <c r="M181" s="40">
        <f>SalesTrend!$Q$33</f>
        <v>0</v>
      </c>
      <c r="N181" s="16">
        <f t="shared" si="533"/>
        <v>34143.984960274211</v>
      </c>
      <c r="O181" s="16">
        <f t="shared" si="508"/>
        <v>33140.779877249166</v>
      </c>
      <c r="R181" s="16">
        <f t="shared" si="509"/>
        <v>34143.984960274211</v>
      </c>
      <c r="S181" s="16">
        <f t="shared" si="510"/>
        <v>33170</v>
      </c>
      <c r="T181" s="16">
        <f t="shared" si="534"/>
        <v>-29.22012275083398</v>
      </c>
      <c r="AA181" s="56">
        <v>-0.03</v>
      </c>
      <c r="AB181" s="51"/>
      <c r="AC181" s="35">
        <v>1</v>
      </c>
      <c r="AD181" s="51"/>
      <c r="AE181" s="52" t="s">
        <v>84</v>
      </c>
      <c r="AF181" s="51">
        <f t="shared" si="535"/>
        <v>0</v>
      </c>
      <c r="AG181" s="51"/>
      <c r="AH181" s="56">
        <f t="shared" si="619"/>
        <v>0</v>
      </c>
      <c r="AI181" s="56">
        <f t="shared" si="536"/>
        <v>0</v>
      </c>
      <c r="AJ181" s="56">
        <f t="shared" si="537"/>
        <v>0</v>
      </c>
      <c r="AK181" s="56">
        <f t="shared" si="538"/>
        <v>-0.03</v>
      </c>
      <c r="AL181" s="56">
        <f t="shared" si="539"/>
        <v>0</v>
      </c>
      <c r="AM181" s="56">
        <f t="shared" si="512"/>
        <v>0</v>
      </c>
      <c r="AN181" s="51"/>
      <c r="AO181" s="51">
        <f t="shared" si="540"/>
        <v>0</v>
      </c>
      <c r="BB181" s="5">
        <f>Inputs!C181</f>
        <v>1961513</v>
      </c>
      <c r="BC181" s="19">
        <f t="shared" si="560"/>
        <v>37303</v>
      </c>
      <c r="BD181" s="82">
        <f t="shared" si="677"/>
        <v>0.20679217948635031</v>
      </c>
      <c r="BE181" s="23">
        <f>Inputs!F181</f>
        <v>1.0296467518264631</v>
      </c>
      <c r="BF181" s="19">
        <f t="shared" si="561"/>
        <v>36228.929906134501</v>
      </c>
      <c r="BG181" s="19">
        <f t="shared" si="562"/>
        <v>32214.931908599345</v>
      </c>
      <c r="BH181" s="82">
        <f t="shared" si="678"/>
        <v>0.20137106479462161</v>
      </c>
      <c r="BI181" s="29">
        <f t="shared" si="608"/>
        <v>1</v>
      </c>
      <c r="BJ181" s="29">
        <f t="shared" ref="BJ181" si="711">BJ169</f>
        <v>1.0610964637018976</v>
      </c>
      <c r="BK181" s="29">
        <f t="shared" si="608"/>
        <v>1.061290584087647</v>
      </c>
      <c r="BL181" s="29">
        <f t="shared" si="544"/>
        <v>1.061290584087647</v>
      </c>
      <c r="BM181" s="39">
        <f t="shared" si="672"/>
        <v>0.18974168603194855</v>
      </c>
      <c r="BN181" s="39">
        <f t="shared" si="545"/>
        <v>0.18341944088241893</v>
      </c>
      <c r="BO181" s="40">
        <f>AttrRateTrend!$Q$13</f>
        <v>0</v>
      </c>
      <c r="BP181" s="40">
        <f>AttrRateTrend!$Q$33</f>
        <v>5.8000000000000003E-2</v>
      </c>
      <c r="BQ181" s="39">
        <f t="shared" si="546"/>
        <v>0.18695983537527136</v>
      </c>
      <c r="BR181" s="39">
        <f t="shared" si="673"/>
        <v>0.20430118322501997</v>
      </c>
      <c r="BS181" s="39"/>
      <c r="BT181" s="39"/>
      <c r="BU181" s="39">
        <f t="shared" si="516"/>
        <v>0.18695983537527136</v>
      </c>
      <c r="BV181" s="39">
        <f t="shared" si="517"/>
        <v>0.20679217948635031</v>
      </c>
      <c r="BW181" s="39">
        <f t="shared" si="518"/>
        <v>-2.4909962613303416E-3</v>
      </c>
      <c r="BX181" s="39">
        <f t="shared" si="610"/>
        <v>0.18090167243302915</v>
      </c>
      <c r="CB181" s="19">
        <f t="shared" si="547"/>
        <v>37303</v>
      </c>
      <c r="CC181" s="23">
        <f>Inputs!F181</f>
        <v>1.0296467518264631</v>
      </c>
      <c r="CD181" s="19">
        <f t="shared" si="519"/>
        <v>36228.929906134501</v>
      </c>
      <c r="CE181" s="29">
        <f t="shared" ref="CE181" si="712">CE169</f>
        <v>1.0610964637018976</v>
      </c>
      <c r="CF181" s="29">
        <f t="shared" si="660"/>
        <v>1.0510947108949782</v>
      </c>
      <c r="CG181" s="29">
        <f t="shared" si="660"/>
        <v>1.0502436880673314</v>
      </c>
      <c r="CH181" s="29">
        <f t="shared" si="549"/>
        <v>1.0510947108949782</v>
      </c>
      <c r="CI181" s="19">
        <f t="shared" si="550"/>
        <v>34467.807259049536</v>
      </c>
      <c r="CJ181" s="19">
        <f t="shared" si="521"/>
        <v>33361.850747651071</v>
      </c>
      <c r="CK181" s="40">
        <f>AttrTrend!$Q$13</f>
        <v>0.01</v>
      </c>
      <c r="CL181" s="40">
        <f>AttrTrend!$Q$33</f>
        <v>0.06</v>
      </c>
      <c r="CM181" s="19">
        <f t="shared" si="551"/>
        <v>33871.213595538931</v>
      </c>
      <c r="CN181" s="19">
        <f t="shared" si="675"/>
        <v>36657.33277601107</v>
      </c>
      <c r="CO181" s="39"/>
      <c r="CP181" s="39"/>
      <c r="CQ181" s="19">
        <f t="shared" si="523"/>
        <v>33871.213595538931</v>
      </c>
      <c r="CR181" s="19">
        <f t="shared" si="552"/>
        <v>37303</v>
      </c>
      <c r="CS181" s="19">
        <f t="shared" si="524"/>
        <v>-645.66722398893035</v>
      </c>
      <c r="CT181" s="2"/>
      <c r="CU181" s="2"/>
      <c r="CV181" s="2"/>
      <c r="CW181" s="2"/>
      <c r="CX181" s="2"/>
      <c r="CY181" s="2"/>
      <c r="CZ181" s="2"/>
      <c r="DA181" s="2"/>
      <c r="DB181" s="16">
        <f t="shared" si="553"/>
        <v>34174.089605832858</v>
      </c>
      <c r="DC181" s="16" t="e">
        <f t="shared" si="681"/>
        <v>#N/A</v>
      </c>
      <c r="DD181" s="16">
        <f t="shared" si="682"/>
        <v>293.71765321667772</v>
      </c>
      <c r="DE181" s="16">
        <f t="shared" si="565"/>
        <v>34174.089605832858</v>
      </c>
      <c r="DF181" s="16">
        <f t="shared" si="566"/>
        <v>33361.850747651071</v>
      </c>
      <c r="DG181" s="16">
        <f t="shared" si="686"/>
        <v>757.97579334475449</v>
      </c>
      <c r="DH181" s="16" t="e">
        <f t="shared" si="687"/>
        <v>#N/A</v>
      </c>
      <c r="DI181" s="16">
        <f t="shared" si="569"/>
        <v>34119.826540995826</v>
      </c>
      <c r="DJ181" s="16">
        <f t="shared" si="570"/>
        <v>33871.213595538931</v>
      </c>
      <c r="DK181" s="16">
        <f t="shared" si="571"/>
        <v>272.77136473527935</v>
      </c>
      <c r="DL181" s="16" t="e">
        <f t="shared" si="572"/>
        <v>#N/A</v>
      </c>
      <c r="DM181" s="16">
        <f t="shared" si="573"/>
        <v>34143.984960274211</v>
      </c>
      <c r="DN181" s="16">
        <f t="shared" si="525"/>
        <v>33050.921803641526</v>
      </c>
      <c r="DO181" s="16">
        <f t="shared" si="556"/>
        <v>1068.9047373542999</v>
      </c>
      <c r="DP181" s="16" t="e">
        <f t="shared" si="526"/>
        <v>#N/A</v>
      </c>
      <c r="DQ181" s="16">
        <f t="shared" si="527"/>
        <v>34119.826540995826</v>
      </c>
      <c r="DR181" s="101"/>
      <c r="DS181" s="16">
        <f t="shared" si="688"/>
        <v>34227.28137800283</v>
      </c>
      <c r="DT181" s="16">
        <f t="shared" si="575"/>
        <v>33050.921803641526</v>
      </c>
      <c r="DV181" s="16">
        <f t="shared" si="557"/>
        <v>1961513</v>
      </c>
      <c r="DW181" s="16">
        <f t="shared" si="576"/>
        <v>1961513</v>
      </c>
      <c r="DX181" s="16">
        <f t="shared" si="577"/>
        <v>1967413.6057487114</v>
      </c>
      <c r="DY181" s="16">
        <f t="shared" si="578"/>
        <v>1967722.0499638505</v>
      </c>
      <c r="DZ181" s="16">
        <f t="shared" si="579"/>
        <v>1967418.5586945433</v>
      </c>
      <c r="EA181" s="16">
        <f t="shared" si="558"/>
        <v>-6209.049963850528</v>
      </c>
    </row>
    <row r="182" spans="1:131" x14ac:dyDescent="0.2">
      <c r="A182" s="2">
        <v>42095</v>
      </c>
      <c r="B182" s="5">
        <f>Inputs!B182</f>
        <v>37342</v>
      </c>
      <c r="C182" s="5"/>
      <c r="D182" s="19">
        <f t="shared" si="528"/>
        <v>37342</v>
      </c>
      <c r="E182" s="20">
        <f>Inputs!E182</f>
        <v>1.0063713783306067</v>
      </c>
      <c r="F182" s="19">
        <f t="shared" si="529"/>
        <v>37105.586271684129</v>
      </c>
      <c r="G182" s="24">
        <f t="shared" ref="G182:H182" si="713">G170</f>
        <v>1.08</v>
      </c>
      <c r="H182" s="24">
        <f t="shared" si="713"/>
        <v>1.0847256097134981</v>
      </c>
      <c r="I182" s="29">
        <f t="shared" si="507"/>
        <v>1.0847256097134981</v>
      </c>
      <c r="J182" s="19">
        <f t="shared" si="531"/>
        <v>34207.347866973105</v>
      </c>
      <c r="K182" s="19">
        <f t="shared" si="532"/>
        <v>34297.569702834509</v>
      </c>
      <c r="L182" s="40">
        <f>SalesTrend!$Q$14</f>
        <v>0.04</v>
      </c>
      <c r="M182" s="40">
        <f>SalesTrend!$Q$34</f>
        <v>0</v>
      </c>
      <c r="N182" s="16">
        <f t="shared" si="533"/>
        <v>34257.798243475125</v>
      </c>
      <c r="O182" s="16">
        <f t="shared" si="508"/>
        <v>37397.073487914487</v>
      </c>
      <c r="R182" s="16">
        <f t="shared" si="509"/>
        <v>34257.798243475125</v>
      </c>
      <c r="S182" s="16">
        <f t="shared" si="510"/>
        <v>37342</v>
      </c>
      <c r="T182" s="16">
        <f t="shared" si="534"/>
        <v>55.073487914487487</v>
      </c>
      <c r="AA182" s="56"/>
      <c r="AB182" s="51"/>
      <c r="AC182" s="51">
        <v>1</v>
      </c>
      <c r="AD182" s="51"/>
      <c r="AE182" s="52"/>
      <c r="AF182" s="51">
        <f t="shared" si="535"/>
        <v>0</v>
      </c>
      <c r="AG182" s="51"/>
      <c r="AH182" s="56">
        <f t="shared" si="619"/>
        <v>0</v>
      </c>
      <c r="AI182" s="56">
        <f t="shared" si="536"/>
        <v>0</v>
      </c>
      <c r="AJ182" s="56">
        <f t="shared" si="537"/>
        <v>0</v>
      </c>
      <c r="AK182" s="56">
        <f t="shared" si="538"/>
        <v>0</v>
      </c>
      <c r="AL182" s="56">
        <f t="shared" si="539"/>
        <v>0</v>
      </c>
      <c r="AM182" s="56">
        <f t="shared" si="512"/>
        <v>0</v>
      </c>
      <c r="AN182" s="51"/>
      <c r="AO182" s="51">
        <f t="shared" si="540"/>
        <v>0</v>
      </c>
      <c r="BB182" s="5">
        <f>Inputs!C182</f>
        <v>1964343</v>
      </c>
      <c r="BC182" s="19">
        <f t="shared" si="560"/>
        <v>34512</v>
      </c>
      <c r="BD182" s="82">
        <f t="shared" si="677"/>
        <v>0.18949058938992891</v>
      </c>
      <c r="BE182" s="23">
        <f>Inputs!F182</f>
        <v>1.0063713783306067</v>
      </c>
      <c r="BF182" s="19">
        <f t="shared" si="561"/>
        <v>34293.503117357475</v>
      </c>
      <c r="BG182" s="19">
        <f t="shared" si="562"/>
        <v>37105.586271684129</v>
      </c>
      <c r="BH182" s="82">
        <f t="shared" si="678"/>
        <v>0.18841320126032993</v>
      </c>
      <c r="BI182" s="29">
        <f t="shared" si="608"/>
        <v>1</v>
      </c>
      <c r="BJ182" s="29">
        <f t="shared" ref="BJ182" si="714">BJ170</f>
        <v>1.0182207657395119</v>
      </c>
      <c r="BK182" s="29">
        <f t="shared" si="608"/>
        <v>1.0175869495536261</v>
      </c>
      <c r="BL182" s="29">
        <f t="shared" si="544"/>
        <v>1.0175869495536261</v>
      </c>
      <c r="BM182" s="39">
        <f t="shared" si="672"/>
        <v>0.18515685695751025</v>
      </c>
      <c r="BN182" s="39">
        <f t="shared" si="545"/>
        <v>0.18700034683924924</v>
      </c>
      <c r="BO182" s="40">
        <f>AttrRateTrend!$Q$14</f>
        <v>0</v>
      </c>
      <c r="BP182" s="40">
        <f>AttrRateTrend!$Q$34</f>
        <v>0</v>
      </c>
      <c r="BQ182" s="39">
        <f t="shared" si="546"/>
        <v>0.18695983537527136</v>
      </c>
      <c r="BR182" s="39">
        <f t="shared" si="673"/>
        <v>0.19146002984323998</v>
      </c>
      <c r="BS182" s="39"/>
      <c r="BT182" s="39"/>
      <c r="BU182" s="39">
        <f t="shared" si="516"/>
        <v>0.18695983537527136</v>
      </c>
      <c r="BV182" s="39">
        <f t="shared" si="517"/>
        <v>0.18949058938992891</v>
      </c>
      <c r="BW182" s="39">
        <f t="shared" si="518"/>
        <v>1.9694404533110721E-3</v>
      </c>
      <c r="BX182" s="39">
        <f t="shared" si="610"/>
        <v>0.18176130789042108</v>
      </c>
      <c r="CB182" s="19">
        <f t="shared" si="547"/>
        <v>34512</v>
      </c>
      <c r="CC182" s="23">
        <f>Inputs!F182</f>
        <v>1.0063713783306067</v>
      </c>
      <c r="CD182" s="19">
        <f t="shared" si="519"/>
        <v>34293.503117357475</v>
      </c>
      <c r="CE182" s="29">
        <f t="shared" ref="CE182" si="715">CE170</f>
        <v>1.0182207657395119</v>
      </c>
      <c r="CF182" s="29">
        <f t="shared" si="660"/>
        <v>1.0181505781365485</v>
      </c>
      <c r="CG182" s="29">
        <f t="shared" si="660"/>
        <v>1.0198183309302309</v>
      </c>
      <c r="CH182" s="29">
        <f t="shared" si="549"/>
        <v>1.0181505781365485</v>
      </c>
      <c r="CI182" s="19">
        <f t="shared" si="550"/>
        <v>33682.152575233551</v>
      </c>
      <c r="CJ182" s="19">
        <f t="shared" si="521"/>
        <v>34001.000053860414</v>
      </c>
      <c r="CK182" s="40">
        <f>AttrTrend!$Q$14</f>
        <v>0</v>
      </c>
      <c r="CL182" s="40">
        <f>AttrTrend!$Q$34</f>
        <v>0</v>
      </c>
      <c r="CM182" s="19">
        <f t="shared" si="551"/>
        <v>33871.213595538931</v>
      </c>
      <c r="CN182" s="19">
        <f t="shared" si="675"/>
        <v>34705.719030225431</v>
      </c>
      <c r="CO182" s="39"/>
      <c r="CP182" s="39"/>
      <c r="CQ182" s="19">
        <f t="shared" si="523"/>
        <v>33871.213595538931</v>
      </c>
      <c r="CR182" s="19">
        <f t="shared" si="552"/>
        <v>34512</v>
      </c>
      <c r="CS182" s="19">
        <f t="shared" si="524"/>
        <v>193.7190302254312</v>
      </c>
      <c r="CT182" s="2"/>
      <c r="CU182" s="2"/>
      <c r="CV182" s="2"/>
      <c r="CW182" s="2"/>
      <c r="CX182" s="2"/>
      <c r="CY182" s="2"/>
      <c r="CZ182" s="2"/>
      <c r="DA182" s="2"/>
      <c r="DB182" s="16">
        <f t="shared" si="553"/>
        <v>33682.152575233551</v>
      </c>
      <c r="DC182" s="16">
        <f t="shared" si="681"/>
        <v>525.1952917395538</v>
      </c>
      <c r="DD182" s="16" t="e">
        <f t="shared" si="682"/>
        <v>#N/A</v>
      </c>
      <c r="DE182" s="16">
        <f t="shared" si="565"/>
        <v>34207.347866973105</v>
      </c>
      <c r="DF182" s="16">
        <f t="shared" si="566"/>
        <v>34001.000053860414</v>
      </c>
      <c r="DG182" s="16">
        <f t="shared" si="686"/>
        <v>296.56964897409489</v>
      </c>
      <c r="DH182" s="16" t="e">
        <f t="shared" si="687"/>
        <v>#N/A</v>
      </c>
      <c r="DI182" s="16">
        <f t="shared" si="569"/>
        <v>34297.569702834509</v>
      </c>
      <c r="DJ182" s="16">
        <f t="shared" si="570"/>
        <v>33871.213595538931</v>
      </c>
      <c r="DK182" s="16">
        <f t="shared" si="571"/>
        <v>386.58464793619351</v>
      </c>
      <c r="DL182" s="16" t="e">
        <f t="shared" si="572"/>
        <v>#N/A</v>
      </c>
      <c r="DM182" s="16">
        <f t="shared" si="573"/>
        <v>34257.798243475125</v>
      </c>
      <c r="DN182" s="16">
        <f t="shared" si="525"/>
        <v>34021.211590220242</v>
      </c>
      <c r="DO182" s="16">
        <f t="shared" si="556"/>
        <v>276.35811261426716</v>
      </c>
      <c r="DP182" s="16" t="e">
        <f t="shared" si="526"/>
        <v>#N/A</v>
      </c>
      <c r="DQ182" s="16">
        <f t="shared" si="527"/>
        <v>34297.569702834509</v>
      </c>
      <c r="DR182" s="101"/>
      <c r="DS182" s="16">
        <f t="shared" si="688"/>
        <v>33722.695506361742</v>
      </c>
      <c r="DT182" s="16">
        <f t="shared" si="575"/>
        <v>34021.211590220242</v>
      </c>
      <c r="DV182" s="16">
        <f t="shared" si="557"/>
        <v>1964343</v>
      </c>
      <c r="DW182" s="16">
        <f t="shared" si="576"/>
        <v>1964343</v>
      </c>
      <c r="DX182" s="16">
        <f t="shared" si="577"/>
        <v>1967938.801040451</v>
      </c>
      <c r="DY182" s="16">
        <f t="shared" si="578"/>
        <v>1968018.6196128246</v>
      </c>
      <c r="DZ182" s="16">
        <f t="shared" si="579"/>
        <v>1967805.1433424796</v>
      </c>
      <c r="EA182" s="16">
        <f t="shared" si="558"/>
        <v>-3675.6196128246374</v>
      </c>
    </row>
    <row r="183" spans="1:131" x14ac:dyDescent="0.2">
      <c r="A183" s="2">
        <v>42125</v>
      </c>
      <c r="B183" s="5">
        <f>Inputs!B183</f>
        <v>39221</v>
      </c>
      <c r="C183" s="5"/>
      <c r="D183" s="19">
        <f t="shared" si="528"/>
        <v>39221</v>
      </c>
      <c r="E183" s="20">
        <f>Inputs!E183</f>
        <v>1.0128664630792561</v>
      </c>
      <c r="F183" s="19">
        <f t="shared" si="529"/>
        <v>38722.774847103399</v>
      </c>
      <c r="G183" s="24">
        <f t="shared" ref="G183:H183" si="716">G171</f>
        <v>1.1200000000000001</v>
      </c>
      <c r="H183" s="24">
        <f t="shared" si="716"/>
        <v>1.1220326870554826</v>
      </c>
      <c r="I183" s="29">
        <f t="shared" si="507"/>
        <v>1.1220326870554826</v>
      </c>
      <c r="J183" s="19">
        <f t="shared" si="531"/>
        <v>34511.271635697565</v>
      </c>
      <c r="K183" s="19">
        <f t="shared" si="532"/>
        <v>34426.738070287895</v>
      </c>
      <c r="L183" s="40">
        <f>SalesTrend!$Q$15</f>
        <v>0.04</v>
      </c>
      <c r="M183" s="40">
        <f>SalesTrend!$Q$35</f>
        <v>0</v>
      </c>
      <c r="N183" s="16">
        <f t="shared" si="533"/>
        <v>34371.990904286708</v>
      </c>
      <c r="O183" s="16">
        <f t="shared" si="508"/>
        <v>39062.711727567454</v>
      </c>
      <c r="R183" s="16">
        <f t="shared" si="509"/>
        <v>34371.990904286708</v>
      </c>
      <c r="S183" s="16">
        <f t="shared" si="510"/>
        <v>39221</v>
      </c>
      <c r="T183" s="16">
        <f t="shared" si="534"/>
        <v>-158.28827243254636</v>
      </c>
      <c r="AA183" s="56"/>
      <c r="AB183" s="35"/>
      <c r="AC183" s="51"/>
      <c r="AD183" s="51"/>
      <c r="AE183" s="52"/>
      <c r="AF183" s="51">
        <f t="shared" si="535"/>
        <v>0</v>
      </c>
      <c r="AG183" s="51"/>
      <c r="AH183" s="56">
        <f t="shared" si="619"/>
        <v>0</v>
      </c>
      <c r="AI183" s="56">
        <f t="shared" si="536"/>
        <v>0</v>
      </c>
      <c r="AJ183" s="56">
        <f t="shared" si="537"/>
        <v>0</v>
      </c>
      <c r="AK183" s="56">
        <f t="shared" si="538"/>
        <v>0</v>
      </c>
      <c r="AL183" s="56">
        <f t="shared" si="539"/>
        <v>0</v>
      </c>
      <c r="AM183" s="56">
        <f t="shared" si="512"/>
        <v>0</v>
      </c>
      <c r="AN183" s="51"/>
      <c r="AO183" s="51">
        <f t="shared" si="540"/>
        <v>0</v>
      </c>
      <c r="BB183" s="5">
        <f>Inputs!C183</f>
        <v>1968549</v>
      </c>
      <c r="BC183" s="19">
        <f t="shared" si="560"/>
        <v>35015</v>
      </c>
      <c r="BD183" s="82">
        <f t="shared" si="677"/>
        <v>0.19101964886535203</v>
      </c>
      <c r="BE183" s="23">
        <f>Inputs!F183</f>
        <v>1.0128664630792561</v>
      </c>
      <c r="BF183" s="19">
        <f t="shared" si="561"/>
        <v>34570.203749810702</v>
      </c>
      <c r="BG183" s="19">
        <f t="shared" si="562"/>
        <v>38722.774847103399</v>
      </c>
      <c r="BH183" s="82">
        <f t="shared" si="678"/>
        <v>0.188849769319334</v>
      </c>
      <c r="BI183" s="29">
        <f t="shared" si="608"/>
        <v>1</v>
      </c>
      <c r="BJ183" s="29">
        <f t="shared" ref="BJ183" si="717">BJ171</f>
        <v>1.0153534458706819</v>
      </c>
      <c r="BK183" s="29">
        <f t="shared" si="608"/>
        <v>1.0147621435904024</v>
      </c>
      <c r="BL183" s="29">
        <f t="shared" si="544"/>
        <v>1.0147621435904024</v>
      </c>
      <c r="BM183" s="39">
        <f t="shared" si="672"/>
        <v>0.18610249752828889</v>
      </c>
      <c r="BN183" s="39">
        <f t="shared" si="545"/>
        <v>0.18562316451877128</v>
      </c>
      <c r="BO183" s="40">
        <f>AttrRateTrend!$Q$15</f>
        <v>0</v>
      </c>
      <c r="BP183" s="40">
        <f>AttrRateTrend!$Q$35</f>
        <v>0</v>
      </c>
      <c r="BQ183" s="39">
        <f t="shared" si="546"/>
        <v>0.18695983537527136</v>
      </c>
      <c r="BR183" s="39">
        <f t="shared" si="673"/>
        <v>0.19216078564076169</v>
      </c>
      <c r="BS183" s="39"/>
      <c r="BT183" s="39"/>
      <c r="BU183" s="39">
        <f t="shared" si="516"/>
        <v>0.18695983537527136</v>
      </c>
      <c r="BV183" s="39">
        <f t="shared" si="517"/>
        <v>0.19101964886535203</v>
      </c>
      <c r="BW183" s="39">
        <f t="shared" si="518"/>
        <v>1.141136775409668E-3</v>
      </c>
      <c r="BX183" s="39">
        <f t="shared" ref="BX183:BX205" si="718">SUM(BF172:BF183)/(BB171+(NewBusMonths/12)*SUM(BG172:BG183))</f>
        <v>0.18202390130984475</v>
      </c>
      <c r="CB183" s="19">
        <f t="shared" si="547"/>
        <v>35015</v>
      </c>
      <c r="CC183" s="23">
        <f>Inputs!F183</f>
        <v>1.0128664630792561</v>
      </c>
      <c r="CD183" s="19">
        <f t="shared" si="519"/>
        <v>34570.203749810702</v>
      </c>
      <c r="CE183" s="29">
        <f t="shared" ref="CE183:CG198" si="719">CE171</f>
        <v>1.0153534458706819</v>
      </c>
      <c r="CF183" s="29">
        <f t="shared" si="719"/>
        <v>1.0211846089916554</v>
      </c>
      <c r="CG183" s="29">
        <f t="shared" si="719"/>
        <v>1.0198824623701856</v>
      </c>
      <c r="CH183" s="29">
        <f t="shared" si="549"/>
        <v>1.0211846089916554</v>
      </c>
      <c r="CI183" s="19">
        <f t="shared" si="550"/>
        <v>33853.040327298149</v>
      </c>
      <c r="CJ183" s="19">
        <f t="shared" si="521"/>
        <v>33797.471006400468</v>
      </c>
      <c r="CK183" s="40">
        <f>AttrTrend!$Q$15</f>
        <v>0</v>
      </c>
      <c r="CL183" s="40">
        <f>AttrTrend!$Q$35</f>
        <v>0</v>
      </c>
      <c r="CM183" s="19">
        <f t="shared" si="551"/>
        <v>33871.213595538931</v>
      </c>
      <c r="CN183" s="19">
        <f t="shared" si="675"/>
        <v>35033.797041013124</v>
      </c>
      <c r="CO183" s="39"/>
      <c r="CP183" s="39"/>
      <c r="CQ183" s="19">
        <f t="shared" si="523"/>
        <v>33871.213595538931</v>
      </c>
      <c r="CR183" s="19">
        <f t="shared" si="552"/>
        <v>35015</v>
      </c>
      <c r="CS183" s="19">
        <f t="shared" si="524"/>
        <v>18.797041013123817</v>
      </c>
      <c r="CT183" s="2"/>
      <c r="CU183" s="2"/>
      <c r="CV183" s="2"/>
      <c r="CW183" s="2"/>
      <c r="CX183" s="2"/>
      <c r="CY183" s="2"/>
      <c r="CZ183" s="2"/>
      <c r="DA183" s="2"/>
      <c r="DB183" s="16">
        <f t="shared" si="553"/>
        <v>33853.040327298149</v>
      </c>
      <c r="DC183" s="16">
        <f t="shared" si="681"/>
        <v>658.23130839941587</v>
      </c>
      <c r="DD183" s="16" t="e">
        <f t="shared" si="682"/>
        <v>#N/A</v>
      </c>
      <c r="DE183" s="16">
        <f t="shared" si="565"/>
        <v>34511.271635697565</v>
      </c>
      <c r="DF183" s="16">
        <f t="shared" si="566"/>
        <v>33797.471006400468</v>
      </c>
      <c r="DG183" s="16">
        <f t="shared" si="686"/>
        <v>629.26706388742605</v>
      </c>
      <c r="DH183" s="16" t="e">
        <f t="shared" si="687"/>
        <v>#N/A</v>
      </c>
      <c r="DI183" s="16">
        <f t="shared" si="569"/>
        <v>34426.738070287895</v>
      </c>
      <c r="DJ183" s="16">
        <f t="shared" si="570"/>
        <v>33871.213595538931</v>
      </c>
      <c r="DK183" s="16">
        <f t="shared" si="571"/>
        <v>500.77730874777626</v>
      </c>
      <c r="DL183" s="16" t="e">
        <f t="shared" si="572"/>
        <v>#N/A</v>
      </c>
      <c r="DM183" s="16">
        <f t="shared" si="573"/>
        <v>34371.990904286708</v>
      </c>
      <c r="DN183" s="16">
        <f t="shared" si="525"/>
        <v>34014.813743652681</v>
      </c>
      <c r="DO183" s="16">
        <f t="shared" si="556"/>
        <v>411.92432663521322</v>
      </c>
      <c r="DP183" s="16" t="e">
        <f t="shared" si="526"/>
        <v>#N/A</v>
      </c>
      <c r="DQ183" s="16">
        <f t="shared" si="527"/>
        <v>34426.738070287895</v>
      </c>
      <c r="DR183" s="101"/>
      <c r="DS183" s="16">
        <f t="shared" si="688"/>
        <v>34113.65788629614</v>
      </c>
      <c r="DT183" s="16">
        <f t="shared" si="575"/>
        <v>34014.813743652681</v>
      </c>
      <c r="DV183" s="16">
        <f t="shared" si="557"/>
        <v>1968549</v>
      </c>
      <c r="DW183" s="16">
        <f t="shared" si="576"/>
        <v>1968549</v>
      </c>
      <c r="DX183" s="16">
        <f t="shared" si="577"/>
        <v>1968597.0323488503</v>
      </c>
      <c r="DY183" s="16">
        <f t="shared" si="578"/>
        <v>1968647.8866767122</v>
      </c>
      <c r="DZ183" s="16">
        <f t="shared" si="579"/>
        <v>1968305.9206512275</v>
      </c>
      <c r="EA183" s="16">
        <f t="shared" si="558"/>
        <v>-98.886676712194458</v>
      </c>
    </row>
    <row r="184" spans="1:131" x14ac:dyDescent="0.2">
      <c r="A184" s="2">
        <v>42156</v>
      </c>
      <c r="B184" s="5">
        <f>Inputs!B184</f>
        <v>40510</v>
      </c>
      <c r="C184" s="5"/>
      <c r="D184" s="19">
        <f t="shared" si="528"/>
        <v>40510</v>
      </c>
      <c r="E184" s="20">
        <f>Inputs!E184</f>
        <v>1.0097292671120266</v>
      </c>
      <c r="F184" s="19">
        <f t="shared" si="529"/>
        <v>40119.665062165157</v>
      </c>
      <c r="G184" s="24">
        <f t="shared" ref="G184:H184" si="720">G172</f>
        <v>1.1599999999999999</v>
      </c>
      <c r="H184" s="24">
        <f t="shared" si="720"/>
        <v>1.1608163743860633</v>
      </c>
      <c r="I184" s="29">
        <f t="shared" si="507"/>
        <v>1.1608163743860633</v>
      </c>
      <c r="J184" s="19">
        <f t="shared" si="531"/>
        <v>34561.594708193006</v>
      </c>
      <c r="K184" s="19">
        <f t="shared" si="532"/>
        <v>33973.159975053131</v>
      </c>
      <c r="L184" s="40">
        <f>SalesTrend!$Q$16</f>
        <v>0.04</v>
      </c>
      <c r="M184" s="40">
        <f>SalesTrend!$Q$36</f>
        <v>0</v>
      </c>
      <c r="N184" s="16">
        <f t="shared" si="533"/>
        <v>34486.564207301002</v>
      </c>
      <c r="O184" s="16">
        <f t="shared" si="508"/>
        <v>40422.055979569297</v>
      </c>
      <c r="R184" s="16">
        <f t="shared" si="509"/>
        <v>34486.564207301002</v>
      </c>
      <c r="S184" s="16">
        <f t="shared" si="510"/>
        <v>40510</v>
      </c>
      <c r="T184" s="16">
        <f t="shared" si="534"/>
        <v>-87.944020430702949</v>
      </c>
      <c r="AA184" s="56"/>
      <c r="AB184" s="51"/>
      <c r="AC184" s="51"/>
      <c r="AD184" s="51"/>
      <c r="AE184" s="52"/>
      <c r="AF184" s="51">
        <f t="shared" si="535"/>
        <v>0</v>
      </c>
      <c r="AG184" s="51"/>
      <c r="AH184" s="56">
        <f t="shared" si="619"/>
        <v>0</v>
      </c>
      <c r="AI184" s="56">
        <f t="shared" si="536"/>
        <v>0</v>
      </c>
      <c r="AJ184" s="56">
        <f t="shared" si="537"/>
        <v>0</v>
      </c>
      <c r="AK184" s="56">
        <f t="shared" si="538"/>
        <v>0</v>
      </c>
      <c r="AL184" s="56">
        <f t="shared" si="539"/>
        <v>0</v>
      </c>
      <c r="AM184" s="56">
        <f t="shared" si="512"/>
        <v>0</v>
      </c>
      <c r="AN184" s="51"/>
      <c r="AO184" s="51">
        <f t="shared" si="540"/>
        <v>0</v>
      </c>
      <c r="BB184" s="5">
        <f>Inputs!C184</f>
        <v>1976684</v>
      </c>
      <c r="BC184" s="19">
        <f t="shared" si="560"/>
        <v>32375</v>
      </c>
      <c r="BD184" s="82">
        <f t="shared" si="677"/>
        <v>0.17566396230075026</v>
      </c>
      <c r="BE184" s="23">
        <f>Inputs!F184</f>
        <v>1.0097292671120266</v>
      </c>
      <c r="BF184" s="19">
        <f t="shared" si="561"/>
        <v>32063.050021910563</v>
      </c>
      <c r="BG184" s="19">
        <f t="shared" si="562"/>
        <v>40119.665062165157</v>
      </c>
      <c r="BH184" s="82">
        <f t="shared" si="678"/>
        <v>0.17415577290545955</v>
      </c>
      <c r="BI184" s="29">
        <f t="shared" si="608"/>
        <v>1</v>
      </c>
      <c r="BJ184" s="29">
        <f t="shared" ref="BJ184" si="721">BJ172</f>
        <v>0.93698194478176766</v>
      </c>
      <c r="BK184" s="29">
        <f t="shared" si="608"/>
        <v>0.93828803629793345</v>
      </c>
      <c r="BL184" s="29">
        <f t="shared" si="544"/>
        <v>0.93828803629793345</v>
      </c>
      <c r="BM184" s="39">
        <f t="shared" si="672"/>
        <v>0.18561013907051468</v>
      </c>
      <c r="BN184" s="39">
        <f t="shared" si="545"/>
        <v>0.18650009779440294</v>
      </c>
      <c r="BO184" s="40">
        <f>AttrRateTrend!$Q$16</f>
        <v>0</v>
      </c>
      <c r="BP184" s="40">
        <f>AttrRateTrend!$Q$36</f>
        <v>0</v>
      </c>
      <c r="BQ184" s="39">
        <f t="shared" si="546"/>
        <v>0.18695983537527136</v>
      </c>
      <c r="BR184" s="39">
        <f t="shared" si="673"/>
        <v>0.17712890601631687</v>
      </c>
      <c r="BS184" s="39"/>
      <c r="BT184" s="39"/>
      <c r="BU184" s="39">
        <f t="shared" si="516"/>
        <v>0.18695983537527136</v>
      </c>
      <c r="BV184" s="39">
        <f t="shared" si="517"/>
        <v>0.17566396230075026</v>
      </c>
      <c r="BW184" s="39">
        <f t="shared" si="518"/>
        <v>1.4649437155666023E-3</v>
      </c>
      <c r="BX184" s="39">
        <f t="shared" si="718"/>
        <v>0.18164717042163528</v>
      </c>
      <c r="CB184" s="19">
        <f t="shared" si="547"/>
        <v>32375</v>
      </c>
      <c r="CC184" s="23">
        <f>Inputs!F184</f>
        <v>1.0097292671120266</v>
      </c>
      <c r="CD184" s="19">
        <f t="shared" si="519"/>
        <v>32063.050021910563</v>
      </c>
      <c r="CE184" s="29">
        <f t="shared" ref="CE184" si="722">CE172</f>
        <v>0.93698194478176766</v>
      </c>
      <c r="CF184" s="29">
        <f t="shared" si="719"/>
        <v>0.94700775525644054</v>
      </c>
      <c r="CG184" s="29">
        <f t="shared" si="719"/>
        <v>0.94800834264764722</v>
      </c>
      <c r="CH184" s="29">
        <f t="shared" si="549"/>
        <v>0.94700775525644054</v>
      </c>
      <c r="CI184" s="19">
        <f t="shared" si="550"/>
        <v>33857.22011666969</v>
      </c>
      <c r="CJ184" s="19">
        <f t="shared" si="521"/>
        <v>33884.788313483143</v>
      </c>
      <c r="CK184" s="40">
        <f>AttrTrend!$Q$16</f>
        <v>0</v>
      </c>
      <c r="CL184" s="40">
        <f>AttrTrend!$Q$36</f>
        <v>0</v>
      </c>
      <c r="CM184" s="19">
        <f t="shared" si="551"/>
        <v>33871.213595538931</v>
      </c>
      <c r="CN184" s="19">
        <f t="shared" si="675"/>
        <v>32388.380864608222</v>
      </c>
      <c r="CO184" s="39"/>
      <c r="CP184" s="39"/>
      <c r="CQ184" s="19">
        <f t="shared" si="523"/>
        <v>33871.213595538931</v>
      </c>
      <c r="CR184" s="19">
        <f t="shared" si="552"/>
        <v>32375</v>
      </c>
      <c r="CS184" s="19">
        <f t="shared" si="524"/>
        <v>13.3808646082216</v>
      </c>
      <c r="CT184" s="2"/>
      <c r="CU184" s="2"/>
      <c r="CV184" s="2"/>
      <c r="CW184" s="2"/>
      <c r="CX184" s="2"/>
      <c r="CY184" s="2"/>
      <c r="CZ184" s="2"/>
      <c r="DA184" s="2"/>
      <c r="DB184" s="16">
        <f t="shared" si="553"/>
        <v>33857.22011666969</v>
      </c>
      <c r="DC184" s="16">
        <f t="shared" si="681"/>
        <v>704.37459152331576</v>
      </c>
      <c r="DD184" s="16" t="e">
        <f t="shared" si="682"/>
        <v>#N/A</v>
      </c>
      <c r="DE184" s="16">
        <f t="shared" si="565"/>
        <v>34561.594708193006</v>
      </c>
      <c r="DF184" s="16">
        <f t="shared" si="566"/>
        <v>33884.788313483143</v>
      </c>
      <c r="DG184" s="16">
        <f t="shared" si="686"/>
        <v>88.371661569988646</v>
      </c>
      <c r="DH184" s="16" t="e">
        <f t="shared" si="687"/>
        <v>#N/A</v>
      </c>
      <c r="DI184" s="16">
        <f t="shared" si="569"/>
        <v>33973.159975053131</v>
      </c>
      <c r="DJ184" s="16">
        <f t="shared" si="570"/>
        <v>33871.213595538931</v>
      </c>
      <c r="DK184" s="16">
        <f t="shared" si="571"/>
        <v>615.35061176207091</v>
      </c>
      <c r="DL184" s="16" t="e">
        <f t="shared" si="572"/>
        <v>#N/A</v>
      </c>
      <c r="DM184" s="16">
        <f t="shared" si="573"/>
        <v>34486.564207301002</v>
      </c>
      <c r="DN184" s="16">
        <f t="shared" si="525"/>
        <v>33973.159975053131</v>
      </c>
      <c r="DO184" s="16" t="e">
        <f t="shared" si="556"/>
        <v>#N/A</v>
      </c>
      <c r="DP184" s="16">
        <f t="shared" si="526"/>
        <v>288.01834611381491</v>
      </c>
      <c r="DQ184" s="16">
        <f t="shared" si="527"/>
        <v>33973.159975053131</v>
      </c>
      <c r="DR184" s="101"/>
      <c r="DS184" s="16">
        <f t="shared" si="688"/>
        <v>34208.087838300162</v>
      </c>
      <c r="DT184" s="16">
        <f t="shared" si="575"/>
        <v>34261.178321166946</v>
      </c>
      <c r="DV184" s="16">
        <f t="shared" si="557"/>
        <v>1976684</v>
      </c>
      <c r="DW184" s="16">
        <f t="shared" si="576"/>
        <v>1976684</v>
      </c>
      <c r="DX184" s="16">
        <f t="shared" si="577"/>
        <v>1969301.4069403736</v>
      </c>
      <c r="DY184" s="16">
        <f t="shared" si="578"/>
        <v>1968736.2583382821</v>
      </c>
      <c r="DZ184" s="16">
        <f t="shared" si="579"/>
        <v>1968921.2712629896</v>
      </c>
      <c r="EA184" s="16">
        <f t="shared" si="558"/>
        <v>7947.7416617178824</v>
      </c>
    </row>
    <row r="185" spans="1:131" x14ac:dyDescent="0.2">
      <c r="A185" s="107">
        <v>42186</v>
      </c>
      <c r="B185" s="19">
        <f>Inputs!B185</f>
        <v>37582</v>
      </c>
      <c r="C185" s="19"/>
      <c r="D185" s="19">
        <f t="shared" si="528"/>
        <v>37582</v>
      </c>
      <c r="E185" s="108">
        <f>Inputs!E185</f>
        <v>0.98879936873067553</v>
      </c>
      <c r="F185" s="19">
        <f t="shared" si="529"/>
        <v>38007.710349010558</v>
      </c>
      <c r="G185" s="24">
        <f t="shared" ref="G185:H185" si="723">G173</f>
        <v>1.1599999999999999</v>
      </c>
      <c r="H185" s="24">
        <f t="shared" si="723"/>
        <v>1.1571272105409649</v>
      </c>
      <c r="I185" s="109">
        <f t="shared" si="507"/>
        <v>1.1571272105409649</v>
      </c>
      <c r="J185" s="19">
        <f t="shared" si="531"/>
        <v>32846.613581268815</v>
      </c>
      <c r="K185" s="19">
        <f t="shared" si="532"/>
        <v>33492.130936255962</v>
      </c>
      <c r="L185" s="110">
        <f>SalesTrend!$Q$17</f>
        <v>0.04</v>
      </c>
      <c r="M185" s="110">
        <f>SalesTrend!$Q$37</f>
        <v>-0.05</v>
      </c>
      <c r="N185" s="19">
        <f t="shared" si="533"/>
        <v>32871.443450259074</v>
      </c>
      <c r="O185" s="19">
        <f t="shared" si="508"/>
        <v>37610.40950815472</v>
      </c>
      <c r="P185" s="51"/>
      <c r="Q185" s="51"/>
      <c r="R185" s="19">
        <f t="shared" si="509"/>
        <v>32871.443450259074</v>
      </c>
      <c r="S185" s="19">
        <f t="shared" si="510"/>
        <v>37582</v>
      </c>
      <c r="T185" s="19">
        <f t="shared" si="534"/>
        <v>28.409508154720243</v>
      </c>
      <c r="U185" s="51"/>
      <c r="V185" s="51"/>
      <c r="W185" s="51"/>
      <c r="X185" s="51"/>
      <c r="Y185" s="51"/>
      <c r="Z185" s="51"/>
      <c r="AA185" s="56">
        <v>7.0000000000000007E-2</v>
      </c>
      <c r="AB185" s="35"/>
      <c r="AC185" s="51"/>
      <c r="AD185" s="51"/>
      <c r="AE185" s="52"/>
      <c r="AF185" s="51">
        <f t="shared" si="535"/>
        <v>1</v>
      </c>
      <c r="AG185" s="51"/>
      <c r="AH185" s="56">
        <f t="shared" si="619"/>
        <v>7.0000000000000007E-2</v>
      </c>
      <c r="AI185" s="56">
        <f t="shared" si="536"/>
        <v>0</v>
      </c>
      <c r="AJ185" s="56">
        <f t="shared" si="537"/>
        <v>0</v>
      </c>
      <c r="AK185" s="56">
        <f t="shared" si="538"/>
        <v>0</v>
      </c>
      <c r="AL185" s="56">
        <f t="shared" si="539"/>
        <v>-0.05</v>
      </c>
      <c r="AM185" s="56">
        <f t="shared" si="512"/>
        <v>0</v>
      </c>
      <c r="AN185" s="51"/>
      <c r="AO185" s="51">
        <f t="shared" si="540"/>
        <v>999999</v>
      </c>
      <c r="BB185" s="5">
        <f>Inputs!C185</f>
        <v>1983079</v>
      </c>
      <c r="BC185" s="19">
        <f t="shared" si="560"/>
        <v>31187</v>
      </c>
      <c r="BD185" s="82">
        <f t="shared" si="677"/>
        <v>0.16994282019239151</v>
      </c>
      <c r="BE185" s="23">
        <f>Inputs!F185</f>
        <v>0.98879936873067553</v>
      </c>
      <c r="BF185" s="19">
        <f t="shared" si="561"/>
        <v>31540.270944989414</v>
      </c>
      <c r="BG185" s="19">
        <f t="shared" si="562"/>
        <v>38007.710349010558</v>
      </c>
      <c r="BH185" s="82">
        <f t="shared" si="678"/>
        <v>0.17166873329002513</v>
      </c>
      <c r="BI185" s="29">
        <f t="shared" si="608"/>
        <v>1</v>
      </c>
      <c r="BJ185" s="29">
        <f t="shared" ref="BJ185" si="724">BJ173</f>
        <v>0.9145269668889856</v>
      </c>
      <c r="BK185" s="29">
        <f t="shared" si="608"/>
        <v>0.91416409485908934</v>
      </c>
      <c r="BL185" s="29">
        <f t="shared" si="544"/>
        <v>0.91416409485908934</v>
      </c>
      <c r="BM185" s="39">
        <f t="shared" si="672"/>
        <v>0.18778765678440523</v>
      </c>
      <c r="BN185" s="39">
        <f t="shared" si="545"/>
        <v>0.18679906223870316</v>
      </c>
      <c r="BO185" s="40">
        <f>AttrRateTrend!$Q$17</f>
        <v>0</v>
      </c>
      <c r="BP185" s="40">
        <f>AttrRateTrend!$Q$37</f>
        <v>0</v>
      </c>
      <c r="BQ185" s="39">
        <f t="shared" si="546"/>
        <v>0.18695983537527136</v>
      </c>
      <c r="BR185" s="39">
        <f t="shared" si="673"/>
        <v>0.16899764674013087</v>
      </c>
      <c r="BS185" s="39"/>
      <c r="BT185" s="39"/>
      <c r="BU185" s="39">
        <f t="shared" si="516"/>
        <v>0.18695983537527136</v>
      </c>
      <c r="BV185" s="39">
        <f t="shared" si="517"/>
        <v>0.16994282019239151</v>
      </c>
      <c r="BW185" s="39">
        <f t="shared" si="518"/>
        <v>-9.451734522606392E-4</v>
      </c>
      <c r="BX185" s="39">
        <f t="shared" si="718"/>
        <v>0.18140563633161</v>
      </c>
      <c r="CB185" s="19">
        <f t="shared" si="547"/>
        <v>31187</v>
      </c>
      <c r="CC185" s="23">
        <f>Inputs!F185</f>
        <v>0.98879936873067553</v>
      </c>
      <c r="CD185" s="19">
        <f t="shared" si="519"/>
        <v>31540.270944989414</v>
      </c>
      <c r="CE185" s="29">
        <f t="shared" ref="CE185" si="725">CE173</f>
        <v>0.9145269668889856</v>
      </c>
      <c r="CF185" s="29">
        <f t="shared" si="719"/>
        <v>0.92918259040413531</v>
      </c>
      <c r="CG185" s="29">
        <f t="shared" si="719"/>
        <v>0.92674365295329264</v>
      </c>
      <c r="CH185" s="29">
        <f t="shared" si="549"/>
        <v>0.92918259040413531</v>
      </c>
      <c r="CI185" s="19">
        <f t="shared" si="550"/>
        <v>33944.104496481581</v>
      </c>
      <c r="CJ185" s="19">
        <f t="shared" si="521"/>
        <v>33858.05104366337</v>
      </c>
      <c r="CK185" s="40">
        <f>AttrTrend!$Q$17</f>
        <v>0</v>
      </c>
      <c r="CL185" s="40">
        <f>AttrTrend!$Q$37</f>
        <v>0</v>
      </c>
      <c r="CM185" s="19">
        <f t="shared" si="551"/>
        <v>33871.213595538931</v>
      </c>
      <c r="CN185" s="19">
        <f t="shared" si="675"/>
        <v>31120.029650909364</v>
      </c>
      <c r="CO185" s="39"/>
      <c r="CP185" s="39"/>
      <c r="CQ185" s="19">
        <f t="shared" si="523"/>
        <v>33871.213595538931</v>
      </c>
      <c r="CR185" s="19">
        <f t="shared" si="552"/>
        <v>31187</v>
      </c>
      <c r="CS185" s="19">
        <f t="shared" si="524"/>
        <v>-66.970349090635864</v>
      </c>
      <c r="CT185" s="2"/>
      <c r="CU185" s="2"/>
      <c r="CV185" s="2"/>
      <c r="CW185" s="2"/>
      <c r="CX185" s="2"/>
      <c r="CY185" s="2"/>
      <c r="CZ185" s="2"/>
      <c r="DA185" s="2"/>
      <c r="DB185" s="16">
        <f t="shared" si="553"/>
        <v>32846.613581268815</v>
      </c>
      <c r="DC185" s="16" t="e">
        <f t="shared" si="681"/>
        <v>#N/A</v>
      </c>
      <c r="DD185" s="16">
        <f t="shared" si="682"/>
        <v>1097.4909152127657</v>
      </c>
      <c r="DE185" s="16">
        <f t="shared" si="565"/>
        <v>32846.613581268815</v>
      </c>
      <c r="DF185" s="16">
        <f t="shared" si="566"/>
        <v>33492.130936255962</v>
      </c>
      <c r="DG185" s="16" t="e">
        <f t="shared" si="686"/>
        <v>#N/A</v>
      </c>
      <c r="DH185" s="16">
        <f t="shared" si="687"/>
        <v>365.92010740740807</v>
      </c>
      <c r="DI185" s="16">
        <f t="shared" si="569"/>
        <v>33492.130936255962</v>
      </c>
      <c r="DJ185" s="16">
        <f t="shared" si="570"/>
        <v>32871.443450259074</v>
      </c>
      <c r="DK185" s="16" t="e">
        <f t="shared" si="571"/>
        <v>#N/A</v>
      </c>
      <c r="DL185" s="16">
        <f t="shared" si="572"/>
        <v>999.77014527985739</v>
      </c>
      <c r="DM185" s="16">
        <f t="shared" si="573"/>
        <v>32871.443450259074</v>
      </c>
      <c r="DN185" s="16">
        <f t="shared" si="525"/>
        <v>33492.130936255962</v>
      </c>
      <c r="DO185" s="16" t="e">
        <f t="shared" si="556"/>
        <v>#N/A</v>
      </c>
      <c r="DP185" s="16">
        <f t="shared" si="526"/>
        <v>895.17916535526456</v>
      </c>
      <c r="DQ185" s="16">
        <f t="shared" si="527"/>
        <v>33492.130936255962</v>
      </c>
      <c r="DR185" s="101"/>
      <c r="DS185" s="16">
        <f t="shared" si="688"/>
        <v>34461.78923890453</v>
      </c>
      <c r="DT185" s="16">
        <f t="shared" si="575"/>
        <v>34387.310101611227</v>
      </c>
      <c r="DV185" s="16">
        <f t="shared" si="557"/>
        <v>1983079</v>
      </c>
      <c r="DW185" s="16">
        <f t="shared" si="576"/>
        <v>1983079</v>
      </c>
      <c r="DX185" s="16">
        <f t="shared" si="577"/>
        <v>1968203.9160251608</v>
      </c>
      <c r="DY185" s="16">
        <f t="shared" si="578"/>
        <v>1968370.3382308746</v>
      </c>
      <c r="DZ185" s="16">
        <f t="shared" si="579"/>
        <v>1967921.5011177098</v>
      </c>
      <c r="EA185" s="16">
        <f t="shared" si="558"/>
        <v>14708.661769125378</v>
      </c>
    </row>
    <row r="186" spans="1:131" x14ac:dyDescent="0.2">
      <c r="A186" s="2">
        <v>42217</v>
      </c>
      <c r="B186" s="5">
        <f>Inputs!B186</f>
        <v>38387</v>
      </c>
      <c r="C186" s="5"/>
      <c r="D186" s="19">
        <f t="shared" si="528"/>
        <v>38387</v>
      </c>
      <c r="E186" s="20">
        <f>Inputs!E186</f>
        <v>1.0212149832176927</v>
      </c>
      <c r="F186" s="19">
        <f t="shared" si="529"/>
        <v>37589.538570075048</v>
      </c>
      <c r="G186" s="24">
        <f t="shared" ref="G186:H186" si="726">G174</f>
        <v>1.1399999999999999</v>
      </c>
      <c r="H186" s="24">
        <f t="shared" si="726"/>
        <v>1.1367282212946797</v>
      </c>
      <c r="I186" s="29">
        <f t="shared" si="507"/>
        <v>1.1367282212946797</v>
      </c>
      <c r="J186" s="19">
        <f t="shared" si="531"/>
        <v>33068.184519306065</v>
      </c>
      <c r="K186" s="19">
        <f t="shared" si="532"/>
        <v>32995.370084096568</v>
      </c>
      <c r="L186" s="40">
        <f>SalesTrend!$Q$18</f>
        <v>0.04</v>
      </c>
      <c r="M186" s="40">
        <f>SalesTrend!$Q$38</f>
        <v>0</v>
      </c>
      <c r="N186" s="16">
        <f t="shared" si="533"/>
        <v>32981.014928426608</v>
      </c>
      <c r="O186" s="16">
        <f t="shared" si="508"/>
        <v>38285.809712908907</v>
      </c>
      <c r="R186" s="16">
        <f t="shared" si="509"/>
        <v>32981.014928426608</v>
      </c>
      <c r="S186" s="16">
        <f t="shared" si="510"/>
        <v>38387</v>
      </c>
      <c r="T186" s="16">
        <f t="shared" si="534"/>
        <v>-101.19028709109261</v>
      </c>
      <c r="AA186" s="56"/>
      <c r="AB186" s="51"/>
      <c r="AC186" s="51"/>
      <c r="AD186" s="51"/>
      <c r="AE186" s="52"/>
      <c r="AF186" s="51">
        <f t="shared" si="535"/>
        <v>0</v>
      </c>
      <c r="AG186" s="51"/>
      <c r="AH186" s="56">
        <f t="shared" si="619"/>
        <v>0</v>
      </c>
      <c r="AI186" s="56">
        <f t="shared" si="536"/>
        <v>0</v>
      </c>
      <c r="AJ186" s="56">
        <f t="shared" si="537"/>
        <v>0</v>
      </c>
      <c r="AK186" s="56">
        <f t="shared" si="538"/>
        <v>0</v>
      </c>
      <c r="AL186" s="56">
        <f t="shared" si="539"/>
        <v>0</v>
      </c>
      <c r="AM186" s="56">
        <f t="shared" si="512"/>
        <v>0</v>
      </c>
      <c r="AN186" s="51"/>
      <c r="AO186" s="51">
        <f t="shared" si="540"/>
        <v>0</v>
      </c>
      <c r="BB186" s="5">
        <f>Inputs!C186</f>
        <v>1988828</v>
      </c>
      <c r="BC186" s="19">
        <f t="shared" si="560"/>
        <v>32638</v>
      </c>
      <c r="BD186" s="82">
        <f t="shared" si="677"/>
        <v>0.17694760235492801</v>
      </c>
      <c r="BE186" s="23">
        <f>Inputs!F186</f>
        <v>1.0212149832176927</v>
      </c>
      <c r="BF186" s="19">
        <f t="shared" si="561"/>
        <v>31959.9697775317</v>
      </c>
      <c r="BG186" s="19">
        <f t="shared" si="562"/>
        <v>37589.538570075048</v>
      </c>
      <c r="BH186" s="82">
        <f t="shared" si="678"/>
        <v>0.17364702471815277</v>
      </c>
      <c r="BI186" s="29">
        <f t="shared" si="608"/>
        <v>1</v>
      </c>
      <c r="BJ186" s="29">
        <f t="shared" ref="BJ186" si="727">BJ174</f>
        <v>0.92843078718831584</v>
      </c>
      <c r="BK186" s="29">
        <f t="shared" si="608"/>
        <v>0.92859673990623681</v>
      </c>
      <c r="BL186" s="29">
        <f t="shared" si="544"/>
        <v>0.92859673990623681</v>
      </c>
      <c r="BM186" s="39">
        <f t="shared" si="672"/>
        <v>0.18699939086118958</v>
      </c>
      <c r="BN186" s="39">
        <f t="shared" si="545"/>
        <v>0.18710581202804008</v>
      </c>
      <c r="BO186" s="40">
        <f>AttrRateTrend!$Q$18</f>
        <v>0</v>
      </c>
      <c r="BP186" s="40">
        <f>AttrRateTrend!$Q$38</f>
        <v>0</v>
      </c>
      <c r="BQ186" s="39">
        <f t="shared" si="546"/>
        <v>0.18695983537527136</v>
      </c>
      <c r="BR186" s="39">
        <f t="shared" si="673"/>
        <v>0.17729343308851186</v>
      </c>
      <c r="BS186" s="39"/>
      <c r="BT186" s="39"/>
      <c r="BU186" s="39">
        <f t="shared" si="516"/>
        <v>0.18695983537527136</v>
      </c>
      <c r="BV186" s="39">
        <f t="shared" si="517"/>
        <v>0.17694760235492801</v>
      </c>
      <c r="BW186" s="39">
        <f t="shared" si="518"/>
        <v>3.4583073358385175E-4</v>
      </c>
      <c r="BX186" s="39">
        <f t="shared" si="718"/>
        <v>0.18112576144046932</v>
      </c>
      <c r="CB186" s="19">
        <f t="shared" si="547"/>
        <v>32638</v>
      </c>
      <c r="CC186" s="23">
        <f>Inputs!F186</f>
        <v>1.0212149832176927</v>
      </c>
      <c r="CD186" s="19">
        <f t="shared" si="519"/>
        <v>31959.9697775317</v>
      </c>
      <c r="CE186" s="29">
        <f t="shared" ref="CE186" si="728">CE174</f>
        <v>0.92843078718831584</v>
      </c>
      <c r="CF186" s="29">
        <f t="shared" si="719"/>
        <v>0.94632197479848124</v>
      </c>
      <c r="CG186" s="29">
        <f t="shared" si="719"/>
        <v>0.94560278244728402</v>
      </c>
      <c r="CH186" s="29">
        <f t="shared" si="549"/>
        <v>0.94632197479848124</v>
      </c>
      <c r="CI186" s="19">
        <f t="shared" si="550"/>
        <v>33772.828517838825</v>
      </c>
      <c r="CJ186" s="19">
        <f t="shared" si="521"/>
        <v>33818.410611829466</v>
      </c>
      <c r="CK186" s="40">
        <f>AttrTrend!$Q$18</f>
        <v>0</v>
      </c>
      <c r="CL186" s="40">
        <f>AttrTrend!$Q$38</f>
        <v>0</v>
      </c>
      <c r="CM186" s="19">
        <f t="shared" si="551"/>
        <v>33871.213595538931</v>
      </c>
      <c r="CN186" s="19">
        <f t="shared" si="675"/>
        <v>32733.079159990401</v>
      </c>
      <c r="CO186" s="39"/>
      <c r="CP186" s="39"/>
      <c r="CQ186" s="19">
        <f t="shared" si="523"/>
        <v>33871.213595538931</v>
      </c>
      <c r="CR186" s="19">
        <f t="shared" si="552"/>
        <v>32638</v>
      </c>
      <c r="CS186" s="19">
        <f t="shared" si="524"/>
        <v>95.079159990400512</v>
      </c>
      <c r="CT186" s="2"/>
      <c r="CU186" s="2"/>
      <c r="CV186" s="2"/>
      <c r="CW186" s="2"/>
      <c r="CX186" s="2"/>
      <c r="CY186" s="2"/>
      <c r="CZ186" s="2"/>
      <c r="DA186" s="2"/>
      <c r="DB186" s="16">
        <f t="shared" si="553"/>
        <v>33068.184519306065</v>
      </c>
      <c r="DC186" s="16" t="e">
        <f t="shared" si="681"/>
        <v>#N/A</v>
      </c>
      <c r="DD186" s="16">
        <f t="shared" si="682"/>
        <v>704.64399853275972</v>
      </c>
      <c r="DE186" s="16">
        <f t="shared" si="565"/>
        <v>33068.184519306065</v>
      </c>
      <c r="DF186" s="16">
        <f t="shared" si="566"/>
        <v>32995.370084096568</v>
      </c>
      <c r="DG186" s="16" t="e">
        <f t="shared" si="686"/>
        <v>#N/A</v>
      </c>
      <c r="DH186" s="16">
        <f t="shared" si="687"/>
        <v>823.04052773289732</v>
      </c>
      <c r="DI186" s="16">
        <f t="shared" si="569"/>
        <v>32995.370084096568</v>
      </c>
      <c r="DJ186" s="16">
        <f t="shared" si="570"/>
        <v>32981.014928426608</v>
      </c>
      <c r="DK186" s="16" t="e">
        <f t="shared" si="571"/>
        <v>#N/A</v>
      </c>
      <c r="DL186" s="16">
        <f t="shared" si="572"/>
        <v>890.19866711232316</v>
      </c>
      <c r="DM186" s="16">
        <f t="shared" si="573"/>
        <v>32981.014928426608</v>
      </c>
      <c r="DN186" s="16">
        <f t="shared" si="525"/>
        <v>32995.370084096568</v>
      </c>
      <c r="DO186" s="16" t="e">
        <f t="shared" si="556"/>
        <v>#N/A</v>
      </c>
      <c r="DP186" s="16">
        <f t="shared" si="526"/>
        <v>1288.4881558680063</v>
      </c>
      <c r="DQ186" s="16">
        <f t="shared" si="527"/>
        <v>32995.370084096568</v>
      </c>
      <c r="DR186" s="101"/>
      <c r="DS186" s="16">
        <f t="shared" si="688"/>
        <v>34492.053227628989</v>
      </c>
      <c r="DT186" s="16">
        <f t="shared" si="575"/>
        <v>34283.858239964575</v>
      </c>
      <c r="DV186" s="16">
        <f t="shared" si="557"/>
        <v>1988828</v>
      </c>
      <c r="DW186" s="16">
        <f t="shared" si="576"/>
        <v>1988828</v>
      </c>
      <c r="DX186" s="16">
        <f t="shared" si="577"/>
        <v>1967499.272026628</v>
      </c>
      <c r="DY186" s="16">
        <f t="shared" si="578"/>
        <v>1967547.2977031418</v>
      </c>
      <c r="DZ186" s="16">
        <f t="shared" si="579"/>
        <v>1967031.3024505975</v>
      </c>
      <c r="EA186" s="16">
        <f t="shared" si="558"/>
        <v>21280.702296858188</v>
      </c>
    </row>
    <row r="187" spans="1:131" x14ac:dyDescent="0.2">
      <c r="A187" s="2">
        <v>42248</v>
      </c>
      <c r="B187" s="5">
        <f>Inputs!B187</f>
        <v>31984</v>
      </c>
      <c r="C187" s="5"/>
      <c r="D187" s="19">
        <f t="shared" si="528"/>
        <v>31984</v>
      </c>
      <c r="E187" s="20">
        <f>Inputs!E187</f>
        <v>0.96967464067172393</v>
      </c>
      <c r="F187" s="19">
        <f t="shared" si="529"/>
        <v>32984.259522187444</v>
      </c>
      <c r="G187" s="24">
        <f t="shared" ref="G187:H187" si="729">G175</f>
        <v>1</v>
      </c>
      <c r="H187" s="24">
        <f t="shared" si="729"/>
        <v>0.9973677297977156</v>
      </c>
      <c r="I187" s="29">
        <f t="shared" si="507"/>
        <v>0.9973677297977156</v>
      </c>
      <c r="J187" s="19">
        <f t="shared" si="531"/>
        <v>33071.312151714847</v>
      </c>
      <c r="K187" s="19">
        <f t="shared" si="532"/>
        <v>33094.671535890986</v>
      </c>
      <c r="L187" s="40">
        <f>SalesTrend!$Q$19</f>
        <v>0.04</v>
      </c>
      <c r="M187" s="40">
        <f>SalesTrend!$Q$39</f>
        <v>0</v>
      </c>
      <c r="N187" s="16">
        <f t="shared" si="533"/>
        <v>33090.9516448547</v>
      </c>
      <c r="O187" s="16">
        <f t="shared" si="508"/>
        <v>32002.993789714277</v>
      </c>
      <c r="R187" s="16">
        <f t="shared" si="509"/>
        <v>33090.9516448547</v>
      </c>
      <c r="S187" s="16">
        <f t="shared" si="510"/>
        <v>31984</v>
      </c>
      <c r="T187" s="16">
        <f t="shared" si="534"/>
        <v>18.993789714277227</v>
      </c>
      <c r="AA187" s="56"/>
      <c r="AB187" s="51"/>
      <c r="AC187" s="51"/>
      <c r="AD187" s="51"/>
      <c r="AE187" s="52"/>
      <c r="AF187" s="51">
        <f t="shared" si="535"/>
        <v>0</v>
      </c>
      <c r="AG187" s="51"/>
      <c r="AH187" s="56">
        <f t="shared" si="619"/>
        <v>0</v>
      </c>
      <c r="AI187" s="56">
        <f t="shared" si="536"/>
        <v>0</v>
      </c>
      <c r="AJ187" s="56">
        <f t="shared" si="537"/>
        <v>0</v>
      </c>
      <c r="AK187" s="56">
        <f t="shared" si="538"/>
        <v>0</v>
      </c>
      <c r="AL187" s="56">
        <f t="shared" si="539"/>
        <v>0</v>
      </c>
      <c r="AM187" s="56">
        <f t="shared" si="512"/>
        <v>0</v>
      </c>
      <c r="AN187" s="51"/>
      <c r="AO187" s="51">
        <f t="shared" si="540"/>
        <v>0</v>
      </c>
      <c r="BB187" s="5">
        <f>Inputs!C187</f>
        <v>1989518</v>
      </c>
      <c r="BC187" s="19">
        <f t="shared" si="560"/>
        <v>31294</v>
      </c>
      <c r="BD187" s="82">
        <f t="shared" si="677"/>
        <v>0.17220272825821789</v>
      </c>
      <c r="BE187" s="23">
        <f>Inputs!F187</f>
        <v>0.96967464067172393</v>
      </c>
      <c r="BF187" s="19">
        <f t="shared" si="561"/>
        <v>32272.680636797584</v>
      </c>
      <c r="BG187" s="19">
        <f t="shared" si="562"/>
        <v>32984.259522187444</v>
      </c>
      <c r="BH187" s="82">
        <f t="shared" si="678"/>
        <v>0.17710075668720099</v>
      </c>
      <c r="BI187" s="29">
        <f t="shared" si="608"/>
        <v>1</v>
      </c>
      <c r="BJ187" s="29">
        <f t="shared" ref="BJ187" si="730">BJ175</f>
        <v>0.94971354705726874</v>
      </c>
      <c r="BK187" s="29">
        <f t="shared" si="608"/>
        <v>0.94944720894937618</v>
      </c>
      <c r="BL187" s="29">
        <f t="shared" si="544"/>
        <v>0.94944720894937618</v>
      </c>
      <c r="BM187" s="39">
        <f t="shared" si="672"/>
        <v>0.18653038843852546</v>
      </c>
      <c r="BN187" s="39">
        <f t="shared" si="545"/>
        <v>0.18747953269092443</v>
      </c>
      <c r="BO187" s="40">
        <f>AttrRateTrend!$Q$19</f>
        <v>0</v>
      </c>
      <c r="BP187" s="40">
        <f>AttrRateTrend!$Q$39</f>
        <v>0</v>
      </c>
      <c r="BQ187" s="39">
        <f t="shared" si="546"/>
        <v>0.18695983537527136</v>
      </c>
      <c r="BR187" s="39">
        <f t="shared" si="673"/>
        <v>0.17212548502187269</v>
      </c>
      <c r="BS187" s="39"/>
      <c r="BT187" s="39"/>
      <c r="BU187" s="39">
        <f t="shared" si="516"/>
        <v>0.18695983537527136</v>
      </c>
      <c r="BV187" s="39">
        <f t="shared" si="517"/>
        <v>0.17220272825821789</v>
      </c>
      <c r="BW187" s="39">
        <f t="shared" si="518"/>
        <v>-7.724323634519803E-5</v>
      </c>
      <c r="BX187" s="39">
        <f t="shared" si="718"/>
        <v>0.18184607120495616</v>
      </c>
      <c r="CB187" s="19">
        <f t="shared" si="547"/>
        <v>31294</v>
      </c>
      <c r="CC187" s="23">
        <f>Inputs!F187</f>
        <v>0.96967464067172393</v>
      </c>
      <c r="CD187" s="19">
        <f t="shared" si="519"/>
        <v>32272.680636797584</v>
      </c>
      <c r="CE187" s="29">
        <f t="shared" ref="CE187" si="731">CE175</f>
        <v>0.94971354705726874</v>
      </c>
      <c r="CF187" s="29">
        <f t="shared" si="719"/>
        <v>0.95655921502921648</v>
      </c>
      <c r="CG187" s="29">
        <f t="shared" si="719"/>
        <v>0.95638120796616566</v>
      </c>
      <c r="CH187" s="29">
        <f t="shared" si="549"/>
        <v>0.95655921502921648</v>
      </c>
      <c r="CI187" s="19">
        <f t="shared" si="550"/>
        <v>33738.298821167984</v>
      </c>
      <c r="CJ187" s="19">
        <f t="shared" si="521"/>
        <v>33900.710433223365</v>
      </c>
      <c r="CK187" s="40">
        <f>AttrTrend!$Q$19</f>
        <v>0</v>
      </c>
      <c r="CL187" s="40">
        <f>AttrTrend!$Q$39</f>
        <v>0</v>
      </c>
      <c r="CM187" s="19">
        <f t="shared" si="551"/>
        <v>33871.213595538931</v>
      </c>
      <c r="CN187" s="19">
        <f t="shared" si="675"/>
        <v>31417.285260208639</v>
      </c>
      <c r="CO187" s="39"/>
      <c r="CP187" s="39"/>
      <c r="CQ187" s="19">
        <f t="shared" si="523"/>
        <v>33871.213595538931</v>
      </c>
      <c r="CR187" s="19">
        <f t="shared" si="552"/>
        <v>31294</v>
      </c>
      <c r="CS187" s="19">
        <f t="shared" si="524"/>
        <v>123.28526020863865</v>
      </c>
      <c r="CT187" s="2"/>
      <c r="CU187" s="2"/>
      <c r="CV187" s="2"/>
      <c r="CW187" s="2"/>
      <c r="CX187" s="2"/>
      <c r="CY187" s="2"/>
      <c r="CZ187" s="2"/>
      <c r="DA187" s="2"/>
      <c r="DB187" s="16">
        <f t="shared" si="553"/>
        <v>33071.312151714847</v>
      </c>
      <c r="DC187" s="16" t="e">
        <f t="shared" si="681"/>
        <v>#N/A</v>
      </c>
      <c r="DD187" s="16">
        <f t="shared" si="682"/>
        <v>666.98666945313744</v>
      </c>
      <c r="DE187" s="16">
        <f t="shared" si="565"/>
        <v>33071.312151714847</v>
      </c>
      <c r="DF187" s="16">
        <f t="shared" si="566"/>
        <v>33094.671535890986</v>
      </c>
      <c r="DG187" s="16" t="e">
        <f t="shared" si="686"/>
        <v>#N/A</v>
      </c>
      <c r="DH187" s="16">
        <f t="shared" si="687"/>
        <v>806.03889733237884</v>
      </c>
      <c r="DI187" s="16">
        <f t="shared" si="569"/>
        <v>33094.671535890986</v>
      </c>
      <c r="DJ187" s="16">
        <f t="shared" si="570"/>
        <v>33090.9516448547</v>
      </c>
      <c r="DK187" s="16" t="e">
        <f t="shared" si="571"/>
        <v>#N/A</v>
      </c>
      <c r="DL187" s="16">
        <f t="shared" si="572"/>
        <v>780.26195068423112</v>
      </c>
      <c r="DM187" s="16">
        <f t="shared" si="573"/>
        <v>33090.9516448547</v>
      </c>
      <c r="DN187" s="16">
        <f t="shared" si="525"/>
        <v>33094.671535890986</v>
      </c>
      <c r="DO187" s="16" t="e">
        <f t="shared" si="556"/>
        <v>#N/A</v>
      </c>
      <c r="DP187" s="16">
        <f t="shared" si="526"/>
        <v>1034.2907943407336</v>
      </c>
      <c r="DQ187" s="16">
        <f t="shared" si="527"/>
        <v>33094.671535890986</v>
      </c>
      <c r="DR187" s="101"/>
      <c r="DS187" s="16">
        <f t="shared" si="688"/>
        <v>33897.732253360206</v>
      </c>
      <c r="DT187" s="16">
        <f t="shared" si="575"/>
        <v>34128.96233023172</v>
      </c>
      <c r="DV187" s="16">
        <f t="shared" si="557"/>
        <v>1989518</v>
      </c>
      <c r="DW187" s="16">
        <f t="shared" si="576"/>
        <v>1989518</v>
      </c>
      <c r="DX187" s="16">
        <f t="shared" si="577"/>
        <v>1966832.2853571749</v>
      </c>
      <c r="DY187" s="16">
        <f t="shared" si="578"/>
        <v>1966741.2588058095</v>
      </c>
      <c r="DZ187" s="16">
        <f t="shared" si="579"/>
        <v>1966251.0404999133</v>
      </c>
      <c r="EA187" s="16">
        <f t="shared" si="558"/>
        <v>22776.741194190457</v>
      </c>
    </row>
    <row r="188" spans="1:131" x14ac:dyDescent="0.2">
      <c r="A188" s="2">
        <v>42278</v>
      </c>
      <c r="B188" s="5">
        <f>Inputs!B188</f>
        <v>28345</v>
      </c>
      <c r="C188" s="5"/>
      <c r="D188" s="19">
        <f t="shared" si="528"/>
        <v>28345</v>
      </c>
      <c r="E188" s="20">
        <f>Inputs!E188</f>
        <v>1.0457635086659343</v>
      </c>
      <c r="F188" s="19">
        <f t="shared" si="529"/>
        <v>27104.598472898826</v>
      </c>
      <c r="G188" s="24">
        <f t="shared" ref="G188:H188" si="732">G176</f>
        <v>0.82</v>
      </c>
      <c r="H188" s="24">
        <f t="shared" si="732"/>
        <v>0.81777018222750719</v>
      </c>
      <c r="I188" s="29">
        <f t="shared" si="507"/>
        <v>0.81777018222750719</v>
      </c>
      <c r="J188" s="19">
        <f t="shared" si="531"/>
        <v>33144.517936652046</v>
      </c>
      <c r="K188" s="19">
        <f t="shared" si="532"/>
        <v>33207.607123173242</v>
      </c>
      <c r="L188" s="40">
        <f>SalesTrend!$Q$20</f>
        <v>0.04</v>
      </c>
      <c r="M188" s="40">
        <f>SalesTrend!$Q$40</f>
        <v>0</v>
      </c>
      <c r="N188" s="16">
        <f t="shared" si="533"/>
        <v>33201.254817004221</v>
      </c>
      <c r="O188" s="16">
        <f t="shared" si="508"/>
        <v>28393.521051857082</v>
      </c>
      <c r="R188" s="16">
        <f t="shared" si="509"/>
        <v>33201.254817004221</v>
      </c>
      <c r="S188" s="16">
        <f t="shared" si="510"/>
        <v>28345</v>
      </c>
      <c r="T188" s="16">
        <f t="shared" si="534"/>
        <v>48.521051857082057</v>
      </c>
      <c r="AA188" s="56"/>
      <c r="AB188" s="51"/>
      <c r="AC188" s="51"/>
      <c r="AD188" s="51"/>
      <c r="AE188" s="52"/>
      <c r="AF188" s="51">
        <f t="shared" si="535"/>
        <v>0</v>
      </c>
      <c r="AG188" s="51"/>
      <c r="AH188" s="56">
        <f t="shared" si="619"/>
        <v>0</v>
      </c>
      <c r="AI188" s="56">
        <f t="shared" si="536"/>
        <v>0</v>
      </c>
      <c r="AJ188" s="56">
        <f t="shared" si="537"/>
        <v>0</v>
      </c>
      <c r="AK188" s="56">
        <f t="shared" si="538"/>
        <v>0</v>
      </c>
      <c r="AL188" s="56">
        <f t="shared" si="539"/>
        <v>0</v>
      </c>
      <c r="AM188" s="56">
        <f t="shared" si="512"/>
        <v>0</v>
      </c>
      <c r="AN188" s="51"/>
      <c r="AO188" s="51">
        <f t="shared" si="540"/>
        <v>0</v>
      </c>
      <c r="BB188" s="5">
        <f>Inputs!C188</f>
        <v>1982837</v>
      </c>
      <c r="BC188" s="19">
        <f t="shared" si="560"/>
        <v>35026</v>
      </c>
      <c r="BD188" s="82">
        <f t="shared" si="677"/>
        <v>0.19462601199858492</v>
      </c>
      <c r="BE188" s="23">
        <f>Inputs!F188</f>
        <v>1.0457635086659343</v>
      </c>
      <c r="BF188" s="19">
        <f t="shared" si="561"/>
        <v>33493.232178929415</v>
      </c>
      <c r="BG188" s="19">
        <f t="shared" si="562"/>
        <v>27104.598472898826</v>
      </c>
      <c r="BH188" s="82">
        <f t="shared" si="678"/>
        <v>0.18675260068756208</v>
      </c>
      <c r="BI188" s="29">
        <f t="shared" si="608"/>
        <v>1</v>
      </c>
      <c r="BJ188" s="29">
        <f t="shared" ref="BJ188" si="733">BJ176</f>
        <v>0.98882875967055073</v>
      </c>
      <c r="BK188" s="29">
        <f t="shared" si="608"/>
        <v>0.98858593209411483</v>
      </c>
      <c r="BL188" s="29">
        <f t="shared" si="544"/>
        <v>0.98858593209411483</v>
      </c>
      <c r="BM188" s="39">
        <f t="shared" si="672"/>
        <v>0.18890881877305832</v>
      </c>
      <c r="BN188" s="39">
        <f t="shared" si="545"/>
        <v>0.18711328074050781</v>
      </c>
      <c r="BO188" s="40">
        <f>AttrRateTrend!$Q$20</f>
        <v>0</v>
      </c>
      <c r="BP188" s="40">
        <f>AttrRateTrend!$Q$40</f>
        <v>0</v>
      </c>
      <c r="BQ188" s="39">
        <f t="shared" si="546"/>
        <v>0.18695983537527136</v>
      </c>
      <c r="BR188" s="39">
        <f t="shared" si="673"/>
        <v>0.19328414310714287</v>
      </c>
      <c r="BS188" s="39"/>
      <c r="BT188" s="39"/>
      <c r="BU188" s="39">
        <f t="shared" si="516"/>
        <v>0.18695983537527136</v>
      </c>
      <c r="BV188" s="39">
        <f t="shared" si="517"/>
        <v>0.19462601199858492</v>
      </c>
      <c r="BW188" s="39">
        <f t="shared" si="518"/>
        <v>-1.3418688914420551E-3</v>
      </c>
      <c r="BX188" s="39">
        <f t="shared" si="718"/>
        <v>0.18327640246658572</v>
      </c>
      <c r="CB188" s="19">
        <f t="shared" si="547"/>
        <v>35026</v>
      </c>
      <c r="CC188" s="23">
        <f>Inputs!F188</f>
        <v>1.0457635086659343</v>
      </c>
      <c r="CD188" s="19">
        <f t="shared" si="519"/>
        <v>33493.232178929415</v>
      </c>
      <c r="CE188" s="29">
        <f t="shared" ref="CE188" si="734">CE176</f>
        <v>0.98882875967055073</v>
      </c>
      <c r="CF188" s="29">
        <f t="shared" si="719"/>
        <v>0.97959194814704309</v>
      </c>
      <c r="CG188" s="29">
        <f t="shared" si="719"/>
        <v>0.97922550463391755</v>
      </c>
      <c r="CH188" s="29">
        <f t="shared" si="549"/>
        <v>0.97959194814704309</v>
      </c>
      <c r="CI188" s="19">
        <f t="shared" si="550"/>
        <v>34191.003960663285</v>
      </c>
      <c r="CJ188" s="19">
        <f t="shared" si="521"/>
        <v>33844.557937981263</v>
      </c>
      <c r="CK188" s="40">
        <f>AttrTrend!$Q$20</f>
        <v>0</v>
      </c>
      <c r="CL188" s="40">
        <f>AttrTrend!$Q$40</f>
        <v>0</v>
      </c>
      <c r="CM188" s="19">
        <f t="shared" si="551"/>
        <v>33871.213595538931</v>
      </c>
      <c r="CN188" s="19">
        <f t="shared" si="675"/>
        <v>34698.399870394787</v>
      </c>
      <c r="CO188" s="39"/>
      <c r="CP188" s="39"/>
      <c r="CQ188" s="19">
        <f t="shared" si="523"/>
        <v>33871.213595538931</v>
      </c>
      <c r="CR188" s="19">
        <f t="shared" si="552"/>
        <v>35026</v>
      </c>
      <c r="CS188" s="19">
        <f t="shared" si="524"/>
        <v>-327.60012960521271</v>
      </c>
      <c r="CT188" s="2"/>
      <c r="CU188" s="2"/>
      <c r="CV188" s="2"/>
      <c r="CW188" s="2"/>
      <c r="CX188" s="2"/>
      <c r="CY188" s="2"/>
      <c r="CZ188" s="2"/>
      <c r="DA188" s="2"/>
      <c r="DB188" s="16">
        <f t="shared" si="553"/>
        <v>33144.517936652046</v>
      </c>
      <c r="DC188" s="16" t="e">
        <f t="shared" si="681"/>
        <v>#N/A</v>
      </c>
      <c r="DD188" s="16">
        <f t="shared" si="682"/>
        <v>1046.4860240112394</v>
      </c>
      <c r="DE188" s="16">
        <f t="shared" si="565"/>
        <v>33144.517936652046</v>
      </c>
      <c r="DF188" s="16">
        <f t="shared" si="566"/>
        <v>33207.607123173242</v>
      </c>
      <c r="DG188" s="16" t="e">
        <f t="shared" si="686"/>
        <v>#N/A</v>
      </c>
      <c r="DH188" s="16">
        <f t="shared" si="687"/>
        <v>636.95081480802037</v>
      </c>
      <c r="DI188" s="16">
        <f t="shared" si="569"/>
        <v>33207.607123173242</v>
      </c>
      <c r="DJ188" s="16">
        <f t="shared" si="570"/>
        <v>33201.254817004221</v>
      </c>
      <c r="DK188" s="16" t="e">
        <f t="shared" si="571"/>
        <v>#N/A</v>
      </c>
      <c r="DL188" s="16">
        <f t="shared" si="572"/>
        <v>669.95877853471029</v>
      </c>
      <c r="DM188" s="16">
        <f t="shared" si="573"/>
        <v>33201.254817004221</v>
      </c>
      <c r="DN188" s="16">
        <f t="shared" si="525"/>
        <v>33207.607123173242</v>
      </c>
      <c r="DO188" s="16" t="e">
        <f t="shared" si="556"/>
        <v>#N/A</v>
      </c>
      <c r="DP188" s="16">
        <f t="shared" si="526"/>
        <v>550.64770764720015</v>
      </c>
      <c r="DQ188" s="16">
        <f t="shared" si="527"/>
        <v>33207.607123173242</v>
      </c>
      <c r="DR188" s="101"/>
      <c r="DS188" s="16">
        <f t="shared" si="688"/>
        <v>33997.101509705957</v>
      </c>
      <c r="DT188" s="16">
        <f t="shared" si="575"/>
        <v>33758.254830820442</v>
      </c>
      <c r="DV188" s="16">
        <f t="shared" si="557"/>
        <v>1982837</v>
      </c>
      <c r="DW188" s="16">
        <f t="shared" si="576"/>
        <v>1982837</v>
      </c>
      <c r="DX188" s="16">
        <f t="shared" si="577"/>
        <v>1965785.7993331638</v>
      </c>
      <c r="DY188" s="16">
        <f t="shared" si="578"/>
        <v>1966104.3079910015</v>
      </c>
      <c r="DZ188" s="16">
        <f t="shared" si="579"/>
        <v>1965581.0817213787</v>
      </c>
      <c r="EA188" s="16">
        <f t="shared" si="558"/>
        <v>16732.692008998478</v>
      </c>
    </row>
    <row r="189" spans="1:131" x14ac:dyDescent="0.2">
      <c r="A189" s="2">
        <v>42309</v>
      </c>
      <c r="B189" s="5">
        <f>Inputs!B189</f>
        <v>28643</v>
      </c>
      <c r="C189" s="5"/>
      <c r="D189" s="19">
        <f t="shared" si="528"/>
        <v>28643</v>
      </c>
      <c r="E189" s="20">
        <f>Inputs!E189</f>
        <v>0.97823241802773397</v>
      </c>
      <c r="F189" s="19">
        <f t="shared" si="529"/>
        <v>29280.362695144231</v>
      </c>
      <c r="G189" s="24">
        <f t="shared" ref="G189:H189" si="735">G177</f>
        <v>0.88</v>
      </c>
      <c r="H189" s="24">
        <f t="shared" si="735"/>
        <v>0.87647410234346035</v>
      </c>
      <c r="I189" s="29">
        <f t="shared" si="507"/>
        <v>0.87647410234346035</v>
      </c>
      <c r="J189" s="19">
        <f t="shared" si="531"/>
        <v>33406.991281152827</v>
      </c>
      <c r="K189" s="19">
        <f t="shared" si="532"/>
        <v>33353.202486721646</v>
      </c>
      <c r="L189" s="40">
        <f>SalesTrend!$Q$21</f>
        <v>0.04</v>
      </c>
      <c r="M189" s="40">
        <f>SalesTrend!$Q$41</f>
        <v>0</v>
      </c>
      <c r="N189" s="16">
        <f t="shared" si="533"/>
        <v>33311.925666394236</v>
      </c>
      <c r="O189" s="16">
        <f t="shared" si="508"/>
        <v>28561.491181064048</v>
      </c>
      <c r="R189" s="16">
        <f t="shared" si="509"/>
        <v>33311.925666394236</v>
      </c>
      <c r="S189" s="16">
        <f t="shared" si="510"/>
        <v>28643</v>
      </c>
      <c r="T189" s="16">
        <f t="shared" si="534"/>
        <v>-81.508818935952149</v>
      </c>
      <c r="AA189" s="56"/>
      <c r="AB189" s="51"/>
      <c r="AC189" s="51"/>
      <c r="AD189" s="51"/>
      <c r="AE189" s="52"/>
      <c r="AF189" s="51">
        <f t="shared" si="535"/>
        <v>0</v>
      </c>
      <c r="AG189" s="51"/>
      <c r="AH189" s="56">
        <f t="shared" si="619"/>
        <v>0</v>
      </c>
      <c r="AI189" s="56">
        <f t="shared" si="536"/>
        <v>0</v>
      </c>
      <c r="AJ189" s="56">
        <f t="shared" si="537"/>
        <v>0</v>
      </c>
      <c r="AK189" s="56">
        <f t="shared" si="538"/>
        <v>0</v>
      </c>
      <c r="AL189" s="56">
        <f t="shared" si="539"/>
        <v>0</v>
      </c>
      <c r="AM189" s="56">
        <f t="shared" si="512"/>
        <v>0</v>
      </c>
      <c r="AN189" s="51"/>
      <c r="AO189" s="51">
        <f t="shared" si="540"/>
        <v>0</v>
      </c>
      <c r="BB189" s="5">
        <f>Inputs!C189</f>
        <v>1978025</v>
      </c>
      <c r="BC189" s="19">
        <f t="shared" si="560"/>
        <v>33455</v>
      </c>
      <c r="BD189" s="82">
        <f t="shared" si="677"/>
        <v>0.18631871332137495</v>
      </c>
      <c r="BE189" s="23">
        <f>Inputs!F189</f>
        <v>0.97823241802773397</v>
      </c>
      <c r="BF189" s="19">
        <f t="shared" si="561"/>
        <v>34199.439093881585</v>
      </c>
      <c r="BG189" s="19">
        <f t="shared" si="562"/>
        <v>29280.362695144231</v>
      </c>
      <c r="BH189" s="82">
        <f t="shared" si="678"/>
        <v>0.190127228730301</v>
      </c>
      <c r="BI189" s="29">
        <f t="shared" si="608"/>
        <v>1</v>
      </c>
      <c r="BJ189" s="29">
        <f t="shared" ref="BJ189" si="736">BJ177</f>
        <v>1.0243246402286739</v>
      </c>
      <c r="BK189" s="29">
        <f t="shared" si="608"/>
        <v>1.0227357680630584</v>
      </c>
      <c r="BL189" s="29">
        <f t="shared" si="544"/>
        <v>1.0227357680630584</v>
      </c>
      <c r="BM189" s="39">
        <f t="shared" si="672"/>
        <v>0.18590063500993972</v>
      </c>
      <c r="BN189" s="39">
        <f t="shared" si="545"/>
        <v>0.18694891787230347</v>
      </c>
      <c r="BO189" s="40">
        <f>AttrRateTrend!$Q$21</f>
        <v>0</v>
      </c>
      <c r="BP189" s="40">
        <f>AttrRateTrend!$Q$41</f>
        <v>0</v>
      </c>
      <c r="BQ189" s="39">
        <f t="shared" si="546"/>
        <v>0.18695983537527136</v>
      </c>
      <c r="BR189" s="39">
        <f t="shared" si="673"/>
        <v>0.18704832036103175</v>
      </c>
      <c r="BS189" s="39"/>
      <c r="BT189" s="39"/>
      <c r="BU189" s="39">
        <f t="shared" si="516"/>
        <v>0.18695983537527136</v>
      </c>
      <c r="BV189" s="39">
        <f t="shared" si="517"/>
        <v>0.18631871332137495</v>
      </c>
      <c r="BW189" s="39">
        <f t="shared" si="518"/>
        <v>7.2960703965679885E-4</v>
      </c>
      <c r="BX189" s="39">
        <f t="shared" si="718"/>
        <v>0.18419274501285185</v>
      </c>
      <c r="CB189" s="19">
        <f t="shared" si="547"/>
        <v>33455</v>
      </c>
      <c r="CC189" s="23">
        <f>Inputs!F189</f>
        <v>0.97823241802773397</v>
      </c>
      <c r="CD189" s="19">
        <f t="shared" si="519"/>
        <v>34199.439093881585</v>
      </c>
      <c r="CE189" s="29">
        <f t="shared" ref="CE189" si="737">CE177</f>
        <v>1.0243246402286739</v>
      </c>
      <c r="CF189" s="29">
        <f t="shared" si="719"/>
        <v>1.0177080553360278</v>
      </c>
      <c r="CG189" s="29">
        <f t="shared" si="719"/>
        <v>1.0158685232408595</v>
      </c>
      <c r="CH189" s="29">
        <f t="shared" si="549"/>
        <v>1.0177080553360278</v>
      </c>
      <c r="CI189" s="19">
        <f t="shared" si="550"/>
        <v>33604.371032112525</v>
      </c>
      <c r="CJ189" s="19">
        <f t="shared" si="521"/>
        <v>33817.843884892376</v>
      </c>
      <c r="CK189" s="40">
        <f>AttrTrend!$Q$21</f>
        <v>0</v>
      </c>
      <c r="CL189" s="40">
        <f>AttrTrend!$Q$41</f>
        <v>0</v>
      </c>
      <c r="CM189" s="19">
        <f t="shared" si="551"/>
        <v>33871.213595538931</v>
      </c>
      <c r="CN189" s="19">
        <f t="shared" si="675"/>
        <v>33720.656451385432</v>
      </c>
      <c r="CO189" s="39"/>
      <c r="CP189" s="39"/>
      <c r="CQ189" s="19">
        <f t="shared" si="523"/>
        <v>33871.213595538931</v>
      </c>
      <c r="CR189" s="19">
        <f t="shared" si="552"/>
        <v>33455</v>
      </c>
      <c r="CS189" s="19">
        <f t="shared" si="524"/>
        <v>265.65645138543186</v>
      </c>
      <c r="CT189" s="2"/>
      <c r="CU189" s="2"/>
      <c r="CV189" s="2"/>
      <c r="CW189" s="2"/>
      <c r="CX189" s="2"/>
      <c r="CY189" s="2"/>
      <c r="CZ189" s="2"/>
      <c r="DA189" s="2"/>
      <c r="DB189" s="16">
        <f t="shared" si="553"/>
        <v>33406.991281152827</v>
      </c>
      <c r="DC189" s="16" t="e">
        <f t="shared" si="681"/>
        <v>#N/A</v>
      </c>
      <c r="DD189" s="16">
        <f t="shared" si="682"/>
        <v>197.37975095969887</v>
      </c>
      <c r="DE189" s="16">
        <f t="shared" si="565"/>
        <v>33406.991281152827</v>
      </c>
      <c r="DF189" s="16">
        <f t="shared" si="566"/>
        <v>33353.202486721646</v>
      </c>
      <c r="DG189" s="16" t="e">
        <f t="shared" si="686"/>
        <v>#N/A</v>
      </c>
      <c r="DH189" s="16">
        <f t="shared" si="687"/>
        <v>464.6413981707301</v>
      </c>
      <c r="DI189" s="16">
        <f t="shared" si="569"/>
        <v>33353.202486721646</v>
      </c>
      <c r="DJ189" s="16">
        <f t="shared" si="570"/>
        <v>33311.925666394236</v>
      </c>
      <c r="DK189" s="16" t="e">
        <f t="shared" si="571"/>
        <v>#N/A</v>
      </c>
      <c r="DL189" s="16">
        <f t="shared" si="572"/>
        <v>559.28792914469523</v>
      </c>
      <c r="DM189" s="16">
        <f t="shared" si="573"/>
        <v>33311.925666394236</v>
      </c>
      <c r="DN189" s="16">
        <f t="shared" si="525"/>
        <v>33353.202486721646</v>
      </c>
      <c r="DO189" s="16" t="e">
        <f t="shared" si="556"/>
        <v>#N/A</v>
      </c>
      <c r="DP189" s="16">
        <f t="shared" si="526"/>
        <v>298.02409346726199</v>
      </c>
      <c r="DQ189" s="16">
        <f t="shared" si="527"/>
        <v>33353.202486721646</v>
      </c>
      <c r="DR189" s="101"/>
      <c r="DS189" s="16">
        <f t="shared" si="688"/>
        <v>33379.930729395172</v>
      </c>
      <c r="DT189" s="16">
        <f t="shared" si="575"/>
        <v>33651.226580188908</v>
      </c>
      <c r="DV189" s="16">
        <f t="shared" si="557"/>
        <v>1978025</v>
      </c>
      <c r="DW189" s="16">
        <f t="shared" si="576"/>
        <v>1978025</v>
      </c>
      <c r="DX189" s="16">
        <f t="shared" si="577"/>
        <v>1965588.4195822042</v>
      </c>
      <c r="DY189" s="16">
        <f t="shared" si="578"/>
        <v>1965639.6665928308</v>
      </c>
      <c r="DZ189" s="16">
        <f t="shared" si="579"/>
        <v>1965021.793792234</v>
      </c>
      <c r="EA189" s="16">
        <f t="shared" si="558"/>
        <v>12385.333407169208</v>
      </c>
    </row>
    <row r="190" spans="1:131" x14ac:dyDescent="0.2">
      <c r="A190" s="2">
        <v>42339</v>
      </c>
      <c r="B190" s="5">
        <f>Inputs!B190</f>
        <v>31296</v>
      </c>
      <c r="C190" s="5"/>
      <c r="D190" s="19">
        <f t="shared" si="528"/>
        <v>31296</v>
      </c>
      <c r="E190" s="20">
        <f>Inputs!E190</f>
        <v>0.95525419462571481</v>
      </c>
      <c r="F190" s="19">
        <f t="shared" si="529"/>
        <v>32761.960299229377</v>
      </c>
      <c r="G190" s="24">
        <f t="shared" ref="G190:H190" si="738">G178</f>
        <v>0.98</v>
      </c>
      <c r="H190" s="24">
        <f t="shared" si="738"/>
        <v>0.97773260846575172</v>
      </c>
      <c r="I190" s="29">
        <f t="shared" si="507"/>
        <v>0.97773260846575172</v>
      </c>
      <c r="J190" s="19">
        <f t="shared" si="531"/>
        <v>33508.098242360065</v>
      </c>
      <c r="K190" s="19">
        <f t="shared" si="532"/>
        <v>33394.712270391428</v>
      </c>
      <c r="L190" s="40">
        <f>SalesTrend!$Q$22</f>
        <v>0.04</v>
      </c>
      <c r="M190" s="40">
        <f>SalesTrend!$Q$42</f>
        <v>0</v>
      </c>
      <c r="N190" s="16">
        <f t="shared" si="533"/>
        <v>33422.965418615553</v>
      </c>
      <c r="O190" s="16">
        <f t="shared" si="508"/>
        <v>31216.487374943288</v>
      </c>
      <c r="R190" s="16">
        <f t="shared" si="509"/>
        <v>33422.965418615553</v>
      </c>
      <c r="S190" s="16">
        <f t="shared" si="510"/>
        <v>31296</v>
      </c>
      <c r="T190" s="16">
        <f t="shared" si="534"/>
        <v>-79.51262505671184</v>
      </c>
      <c r="AA190" s="56"/>
      <c r="AB190" s="51"/>
      <c r="AC190" s="51"/>
      <c r="AD190" s="51"/>
      <c r="AE190" s="52"/>
      <c r="AF190" s="51">
        <f t="shared" si="535"/>
        <v>0</v>
      </c>
      <c r="AG190" s="51"/>
      <c r="AH190" s="56">
        <f t="shared" si="619"/>
        <v>0</v>
      </c>
      <c r="AI190" s="56">
        <f t="shared" si="536"/>
        <v>0</v>
      </c>
      <c r="AJ190" s="56">
        <f t="shared" si="537"/>
        <v>0</v>
      </c>
      <c r="AK190" s="56">
        <f t="shared" si="538"/>
        <v>0</v>
      </c>
      <c r="AL190" s="56">
        <f t="shared" si="539"/>
        <v>0</v>
      </c>
      <c r="AM190" s="56">
        <f t="shared" si="512"/>
        <v>0</v>
      </c>
      <c r="AN190" s="51"/>
      <c r="AO190" s="51">
        <f t="shared" si="540"/>
        <v>0</v>
      </c>
      <c r="BB190" s="5">
        <f>Inputs!C190</f>
        <v>1975981</v>
      </c>
      <c r="BC190" s="19">
        <f t="shared" si="560"/>
        <v>33340</v>
      </c>
      <c r="BD190" s="82">
        <f t="shared" si="677"/>
        <v>0.18472611287925345</v>
      </c>
      <c r="BE190" s="23">
        <f>Inputs!F190</f>
        <v>0.95525419462571481</v>
      </c>
      <c r="BF190" s="19">
        <f t="shared" si="561"/>
        <v>34901.704894437222</v>
      </c>
      <c r="BG190" s="19">
        <f t="shared" si="562"/>
        <v>32761.960299229377</v>
      </c>
      <c r="BH190" s="82">
        <f t="shared" si="678"/>
        <v>0.19259683730397117</v>
      </c>
      <c r="BI190" s="29">
        <f t="shared" si="608"/>
        <v>1</v>
      </c>
      <c r="BJ190" s="29">
        <f t="shared" ref="BJ190" si="739">BJ178</f>
        <v>1.0370387596642554</v>
      </c>
      <c r="BK190" s="29">
        <f t="shared" si="608"/>
        <v>1.0352592597071386</v>
      </c>
      <c r="BL190" s="29">
        <f t="shared" si="544"/>
        <v>1.0352592597071386</v>
      </c>
      <c r="BM190" s="39">
        <f t="shared" si="672"/>
        <v>0.18603729983391243</v>
      </c>
      <c r="BN190" s="39">
        <f t="shared" si="545"/>
        <v>0.18502762444357912</v>
      </c>
      <c r="BO190" s="40">
        <f>AttrRateTrend!$Q$22</f>
        <v>0</v>
      </c>
      <c r="BP190" s="40">
        <f>AttrRateTrend!$Q$42</f>
        <v>0</v>
      </c>
      <c r="BQ190" s="39">
        <f t="shared" si="546"/>
        <v>0.18695983537527136</v>
      </c>
      <c r="BR190" s="39">
        <f t="shared" si="673"/>
        <v>0.1848912650840927</v>
      </c>
      <c r="BS190" s="39"/>
      <c r="BT190" s="39"/>
      <c r="BU190" s="39">
        <f t="shared" si="516"/>
        <v>0.18695983537527136</v>
      </c>
      <c r="BV190" s="39">
        <f t="shared" si="517"/>
        <v>0.18472611287925345</v>
      </c>
      <c r="BW190" s="39">
        <f t="shared" si="518"/>
        <v>1.6515220483925841E-4</v>
      </c>
      <c r="BX190" s="39">
        <f t="shared" si="718"/>
        <v>0.18510374975045882</v>
      </c>
      <c r="CB190" s="19">
        <f t="shared" si="547"/>
        <v>33340</v>
      </c>
      <c r="CC190" s="23">
        <f>Inputs!F190</f>
        <v>0.95525419462571481</v>
      </c>
      <c r="CD190" s="19">
        <f t="shared" si="519"/>
        <v>34901.704894437222</v>
      </c>
      <c r="CE190" s="29">
        <f t="shared" ref="CE190" si="740">CE178</f>
        <v>1.0370387596642554</v>
      </c>
      <c r="CF190" s="29">
        <f t="shared" si="719"/>
        <v>1.0369464152486854</v>
      </c>
      <c r="CG190" s="29">
        <f t="shared" si="719"/>
        <v>1.0391872227392958</v>
      </c>
      <c r="CH190" s="29">
        <f t="shared" si="549"/>
        <v>1.0369464152486854</v>
      </c>
      <c r="CI190" s="19">
        <f t="shared" si="550"/>
        <v>33658.15666190131</v>
      </c>
      <c r="CJ190" s="19">
        <f t="shared" si="521"/>
        <v>33487.999892701962</v>
      </c>
      <c r="CK190" s="40">
        <f>AttrTrend!$Q$22</f>
        <v>0</v>
      </c>
      <c r="CL190" s="40">
        <f>AttrTrend!$Q$42</f>
        <v>0</v>
      </c>
      <c r="CM190" s="19">
        <f t="shared" si="551"/>
        <v>33871.213595538931</v>
      </c>
      <c r="CN190" s="19">
        <f t="shared" si="675"/>
        <v>33551.042994387113</v>
      </c>
      <c r="CO190" s="39"/>
      <c r="CP190" s="39"/>
      <c r="CQ190" s="19">
        <f t="shared" si="523"/>
        <v>33871.213595538931</v>
      </c>
      <c r="CR190" s="19">
        <f t="shared" si="552"/>
        <v>33340</v>
      </c>
      <c r="CS190" s="19">
        <f t="shared" si="524"/>
        <v>211.04299438711314</v>
      </c>
      <c r="CT190" s="2"/>
      <c r="CU190" s="2"/>
      <c r="CV190" s="2"/>
      <c r="CW190" s="2"/>
      <c r="CX190" s="2"/>
      <c r="CY190" s="2"/>
      <c r="CZ190" s="2"/>
      <c r="DA190" s="2"/>
      <c r="DB190" s="16">
        <f t="shared" si="553"/>
        <v>33508.098242360065</v>
      </c>
      <c r="DC190" s="16" t="e">
        <f t="shared" si="681"/>
        <v>#N/A</v>
      </c>
      <c r="DD190" s="16">
        <f t="shared" si="682"/>
        <v>150.0584195412448</v>
      </c>
      <c r="DE190" s="16">
        <f t="shared" si="565"/>
        <v>33508.098242360065</v>
      </c>
      <c r="DF190" s="16">
        <f t="shared" si="566"/>
        <v>33394.712270391428</v>
      </c>
      <c r="DG190" s="16" t="e">
        <f t="shared" si="686"/>
        <v>#N/A</v>
      </c>
      <c r="DH190" s="16">
        <f t="shared" si="687"/>
        <v>93.287622310534061</v>
      </c>
      <c r="DI190" s="16">
        <f t="shared" si="569"/>
        <v>33394.712270391428</v>
      </c>
      <c r="DJ190" s="16">
        <f t="shared" si="570"/>
        <v>33422.965418615553</v>
      </c>
      <c r="DK190" s="16" t="e">
        <f t="shared" si="571"/>
        <v>#N/A</v>
      </c>
      <c r="DL190" s="16">
        <f t="shared" si="572"/>
        <v>448.2481769233782</v>
      </c>
      <c r="DM190" s="16">
        <f t="shared" si="573"/>
        <v>33422.965418615553</v>
      </c>
      <c r="DN190" s="16">
        <f t="shared" si="525"/>
        <v>33214.12636407472</v>
      </c>
      <c r="DO190" s="16">
        <f t="shared" si="556"/>
        <v>180.58590631670813</v>
      </c>
      <c r="DP190" s="16" t="e">
        <f t="shared" si="526"/>
        <v>#N/A</v>
      </c>
      <c r="DQ190" s="16">
        <f t="shared" si="527"/>
        <v>33394.712270391428</v>
      </c>
      <c r="DR190" s="101"/>
      <c r="DS190" s="16">
        <f t="shared" si="688"/>
        <v>33576.64750146561</v>
      </c>
      <c r="DT190" s="16">
        <f t="shared" si="575"/>
        <v>33214.12636407472</v>
      </c>
      <c r="DV190" s="16">
        <f t="shared" si="557"/>
        <v>1975981</v>
      </c>
      <c r="DW190" s="16">
        <f t="shared" si="576"/>
        <v>1975981</v>
      </c>
      <c r="DX190" s="16">
        <f t="shared" si="577"/>
        <v>1965438.361162663</v>
      </c>
      <c r="DY190" s="16">
        <f t="shared" si="578"/>
        <v>1965546.3789705203</v>
      </c>
      <c r="DZ190" s="16">
        <f t="shared" si="579"/>
        <v>1964573.5456153108</v>
      </c>
      <c r="EA190" s="16">
        <f t="shared" si="558"/>
        <v>10434.621029479662</v>
      </c>
    </row>
    <row r="191" spans="1:131" x14ac:dyDescent="0.2">
      <c r="A191" s="2">
        <v>42370</v>
      </c>
      <c r="B191" s="5">
        <f>Inputs!B191</f>
        <v>27609</v>
      </c>
      <c r="C191" s="5"/>
      <c r="D191" s="19">
        <f t="shared" si="528"/>
        <v>27609</v>
      </c>
      <c r="E191" s="20">
        <f>Inputs!E191</f>
        <v>0.98533083282522993</v>
      </c>
      <c r="F191" s="19">
        <f t="shared" si="529"/>
        <v>28020.030511820045</v>
      </c>
      <c r="G191" s="24">
        <f t="shared" ref="G191:H191" si="741">G179</f>
        <v>0.84</v>
      </c>
      <c r="H191" s="24">
        <f t="shared" si="741"/>
        <v>0.84222521521414129</v>
      </c>
      <c r="I191" s="29">
        <f t="shared" si="507"/>
        <v>0.84222521521414129</v>
      </c>
      <c r="J191" s="19">
        <f t="shared" si="531"/>
        <v>33269.047287661379</v>
      </c>
      <c r="K191" s="19">
        <f t="shared" si="532"/>
        <v>33433.522859500554</v>
      </c>
      <c r="L191" s="40">
        <f>SalesTrend!$R$11</f>
        <v>0.04</v>
      </c>
      <c r="M191" s="40">
        <f>SalesTrend!$R$31</f>
        <v>0</v>
      </c>
      <c r="N191" s="16">
        <f t="shared" si="533"/>
        <v>33534.375303344277</v>
      </c>
      <c r="O191" s="16">
        <f t="shared" si="508"/>
        <v>27829.187885804171</v>
      </c>
      <c r="R191" s="16">
        <f t="shared" si="509"/>
        <v>33534.375303344277</v>
      </c>
      <c r="S191" s="16">
        <f t="shared" si="510"/>
        <v>27609</v>
      </c>
      <c r="T191" s="16">
        <f t="shared" si="534"/>
        <v>220.18788580417095</v>
      </c>
      <c r="AA191" s="56"/>
      <c r="AB191" s="51"/>
      <c r="AC191" s="51"/>
      <c r="AD191" s="51"/>
      <c r="AE191" s="52"/>
      <c r="AF191" s="51">
        <f t="shared" si="535"/>
        <v>0</v>
      </c>
      <c r="AG191" s="51"/>
      <c r="AH191" s="56">
        <f t="shared" si="619"/>
        <v>0</v>
      </c>
      <c r="AI191" s="56">
        <f t="shared" si="536"/>
        <v>0</v>
      </c>
      <c r="AJ191" s="56">
        <f t="shared" si="537"/>
        <v>0</v>
      </c>
      <c r="AK191" s="56">
        <f t="shared" si="538"/>
        <v>0</v>
      </c>
      <c r="AL191" s="56">
        <f t="shared" si="539"/>
        <v>0</v>
      </c>
      <c r="AM191" s="56">
        <f t="shared" si="512"/>
        <v>0</v>
      </c>
      <c r="AN191" s="51"/>
      <c r="AO191" s="51">
        <f t="shared" si="540"/>
        <v>0</v>
      </c>
      <c r="BB191" s="5">
        <f>Inputs!C191</f>
        <v>1969234</v>
      </c>
      <c r="BC191" s="19">
        <f t="shared" si="560"/>
        <v>34356</v>
      </c>
      <c r="BD191" s="82">
        <f t="shared" si="677"/>
        <v>0.19250339110072445</v>
      </c>
      <c r="BE191" s="23">
        <f>Inputs!F191</f>
        <v>0.98533083282522993</v>
      </c>
      <c r="BF191" s="19">
        <f t="shared" si="561"/>
        <v>34867.476846828555</v>
      </c>
      <c r="BG191" s="19">
        <f t="shared" si="562"/>
        <v>28020.030511820045</v>
      </c>
      <c r="BH191" s="82">
        <f t="shared" si="678"/>
        <v>0.19514457874729083</v>
      </c>
      <c r="BI191" s="29">
        <f t="shared" si="608"/>
        <v>1</v>
      </c>
      <c r="BJ191" s="29">
        <f t="shared" ref="BJ191" si="742">BJ179</f>
        <v>1.0640378926785252</v>
      </c>
      <c r="BK191" s="29">
        <f t="shared" si="608"/>
        <v>1.0655199120409484</v>
      </c>
      <c r="BL191" s="29">
        <f t="shared" si="544"/>
        <v>1.0655199120409484</v>
      </c>
      <c r="BM191" s="39">
        <f t="shared" si="672"/>
        <v>0.18314493848688521</v>
      </c>
      <c r="BN191" s="39">
        <f t="shared" si="545"/>
        <v>0.18403394486343347</v>
      </c>
      <c r="BO191" s="40">
        <f>AttrRateTrend!$R$11</f>
        <v>0</v>
      </c>
      <c r="BP191" s="40">
        <f>AttrRateTrend!$R$31</f>
        <v>-0.02</v>
      </c>
      <c r="BQ191" s="39">
        <f t="shared" si="546"/>
        <v>0.18322063866776592</v>
      </c>
      <c r="BR191" s="39">
        <f t="shared" si="673"/>
        <v>0.19236144713271139</v>
      </c>
      <c r="BS191" s="39"/>
      <c r="BT191" s="39"/>
      <c r="BU191" s="39">
        <f t="shared" si="516"/>
        <v>0.18322063866776592</v>
      </c>
      <c r="BV191" s="39">
        <f t="shared" si="517"/>
        <v>0.19250339110072445</v>
      </c>
      <c r="BW191" s="39">
        <f t="shared" si="518"/>
        <v>-1.4194396801306408E-4</v>
      </c>
      <c r="BX191" s="39">
        <f t="shared" si="718"/>
        <v>0.18601939739618831</v>
      </c>
      <c r="CB191" s="19">
        <f t="shared" si="547"/>
        <v>34356</v>
      </c>
      <c r="CC191" s="23">
        <f>Inputs!F191</f>
        <v>0.98533083282522993</v>
      </c>
      <c r="CD191" s="19">
        <f t="shared" si="519"/>
        <v>34867.476846828555</v>
      </c>
      <c r="CE191" s="29">
        <f t="shared" ref="CE191" si="743">CE179</f>
        <v>1.0640378926785252</v>
      </c>
      <c r="CF191" s="29">
        <f t="shared" si="719"/>
        <v>1.050178644595479</v>
      </c>
      <c r="CG191" s="29">
        <f t="shared" si="719"/>
        <v>1.0513886503907897</v>
      </c>
      <c r="CH191" s="29">
        <f t="shared" si="549"/>
        <v>1.050178644595479</v>
      </c>
      <c r="CI191" s="19">
        <f t="shared" si="550"/>
        <v>33201.471984092044</v>
      </c>
      <c r="CJ191" s="19">
        <f t="shared" si="521"/>
        <v>33380.705538928312</v>
      </c>
      <c r="CK191" s="40">
        <f>AttrTrend!$R$11</f>
        <v>0</v>
      </c>
      <c r="CL191" s="40">
        <f>AttrTrend!$R$31</f>
        <v>-1.7999999999999999E-2</v>
      </c>
      <c r="CM191" s="19">
        <f t="shared" si="551"/>
        <v>33261.531750819231</v>
      </c>
      <c r="CN191" s="19">
        <f t="shared" si="675"/>
        <v>34418.148248929087</v>
      </c>
      <c r="CO191" s="39"/>
      <c r="CP191" s="39"/>
      <c r="CQ191" s="19">
        <f t="shared" si="523"/>
        <v>33261.531750819231</v>
      </c>
      <c r="CR191" s="19">
        <f t="shared" si="552"/>
        <v>34356</v>
      </c>
      <c r="CS191" s="19">
        <f t="shared" si="524"/>
        <v>62.148248929086549</v>
      </c>
      <c r="CT191" s="2"/>
      <c r="CU191" s="2"/>
      <c r="CV191" s="2"/>
      <c r="CW191" s="2"/>
      <c r="CX191" s="2"/>
      <c r="CY191" s="2"/>
      <c r="CZ191" s="2"/>
      <c r="DA191" s="2"/>
      <c r="DB191" s="16">
        <f t="shared" si="553"/>
        <v>33201.471984092044</v>
      </c>
      <c r="DC191" s="16">
        <f t="shared" si="681"/>
        <v>67.57530356933421</v>
      </c>
      <c r="DD191" s="16" t="e">
        <f t="shared" si="682"/>
        <v>#N/A</v>
      </c>
      <c r="DE191" s="16">
        <f t="shared" si="565"/>
        <v>33269.047287661379</v>
      </c>
      <c r="DF191" s="16">
        <f t="shared" si="566"/>
        <v>33380.705538928312</v>
      </c>
      <c r="DG191" s="16">
        <f t="shared" si="686"/>
        <v>52.817320572241442</v>
      </c>
      <c r="DH191" s="16" t="e">
        <f t="shared" si="687"/>
        <v>#N/A</v>
      </c>
      <c r="DI191" s="16">
        <f t="shared" si="569"/>
        <v>33433.522859500554</v>
      </c>
      <c r="DJ191" s="16">
        <f t="shared" si="570"/>
        <v>33261.531750819231</v>
      </c>
      <c r="DK191" s="16">
        <f t="shared" si="571"/>
        <v>272.84355252504611</v>
      </c>
      <c r="DL191" s="16" t="e">
        <f t="shared" si="572"/>
        <v>#N/A</v>
      </c>
      <c r="DM191" s="16">
        <f t="shared" si="573"/>
        <v>33534.375303344277</v>
      </c>
      <c r="DN191" s="16">
        <f t="shared" si="525"/>
        <v>32965.304689765275</v>
      </c>
      <c r="DO191" s="16">
        <f t="shared" si="556"/>
        <v>468.21816973527893</v>
      </c>
      <c r="DP191" s="16" t="e">
        <f t="shared" si="526"/>
        <v>#N/A</v>
      </c>
      <c r="DQ191" s="16">
        <f t="shared" si="527"/>
        <v>33433.522859500554</v>
      </c>
      <c r="DR191" s="101"/>
      <c r="DS191" s="16">
        <f t="shared" si="688"/>
        <v>32685.800861363368</v>
      </c>
      <c r="DT191" s="16">
        <f t="shared" si="575"/>
        <v>32965.304689765275</v>
      </c>
      <c r="DV191" s="16">
        <f t="shared" si="557"/>
        <v>1969234</v>
      </c>
      <c r="DW191" s="16">
        <f t="shared" si="576"/>
        <v>1969234</v>
      </c>
      <c r="DX191" s="16">
        <f t="shared" si="577"/>
        <v>1965505.9364662322</v>
      </c>
      <c r="DY191" s="16">
        <f t="shared" si="578"/>
        <v>1965599.1962910926</v>
      </c>
      <c r="DZ191" s="16">
        <f t="shared" si="579"/>
        <v>1964846.3891678359</v>
      </c>
      <c r="EA191" s="16">
        <f t="shared" si="558"/>
        <v>3634.8037089074496</v>
      </c>
    </row>
    <row r="192" spans="1:131" x14ac:dyDescent="0.2">
      <c r="A192" s="2">
        <v>42401</v>
      </c>
      <c r="B192" s="5">
        <f>Inputs!B192</f>
        <v>28601</v>
      </c>
      <c r="C192" s="5"/>
      <c r="D192" s="19">
        <f t="shared" si="528"/>
        <v>28601</v>
      </c>
      <c r="E192" s="20">
        <f>Inputs!E192</f>
        <v>0.96475955609031427</v>
      </c>
      <c r="F192" s="19">
        <f t="shared" si="529"/>
        <v>29645.728637201046</v>
      </c>
      <c r="G192" s="24">
        <f t="shared" ref="G192:H192" si="744">G180</f>
        <v>0.88</v>
      </c>
      <c r="H192" s="24">
        <f t="shared" si="744"/>
        <v>0.88432880479802423</v>
      </c>
      <c r="I192" s="29">
        <f t="shared" si="507"/>
        <v>0.88432880479802423</v>
      </c>
      <c r="J192" s="19">
        <f t="shared" si="531"/>
        <v>33523.423048480217</v>
      </c>
      <c r="K192" s="19">
        <f t="shared" si="532"/>
        <v>33514.103205944615</v>
      </c>
      <c r="L192" s="40">
        <f>SalesTrend!$R$12</f>
        <v>0.04</v>
      </c>
      <c r="M192" s="40">
        <f>SalesTrend!$R$32</f>
        <v>0</v>
      </c>
      <c r="N192" s="16">
        <f t="shared" si="533"/>
        <v>33646.156554355424</v>
      </c>
      <c r="O192" s="16">
        <f t="shared" si="508"/>
        <v>28705.711890443297</v>
      </c>
      <c r="R192" s="16">
        <f t="shared" si="509"/>
        <v>33646.156554355424</v>
      </c>
      <c r="S192" s="16">
        <f t="shared" si="510"/>
        <v>28601</v>
      </c>
      <c r="T192" s="16">
        <f t="shared" si="534"/>
        <v>104.71189044329731</v>
      </c>
      <c r="AA192" s="56"/>
      <c r="AB192" s="51"/>
      <c r="AC192" s="51"/>
      <c r="AD192" s="51"/>
      <c r="AE192" s="52"/>
      <c r="AF192" s="51">
        <f t="shared" si="535"/>
        <v>0</v>
      </c>
      <c r="AG192" s="51"/>
      <c r="AH192" s="56">
        <f t="shared" si="619"/>
        <v>0</v>
      </c>
      <c r="AI192" s="56">
        <f t="shared" si="536"/>
        <v>0</v>
      </c>
      <c r="AJ192" s="56">
        <f t="shared" si="537"/>
        <v>0</v>
      </c>
      <c r="AK192" s="56">
        <f t="shared" si="538"/>
        <v>0</v>
      </c>
      <c r="AL192" s="56">
        <f t="shared" si="539"/>
        <v>0</v>
      </c>
      <c r="AM192" s="56">
        <f t="shared" si="512"/>
        <v>0</v>
      </c>
      <c r="AN192" s="51"/>
      <c r="AO192" s="51">
        <f t="shared" si="540"/>
        <v>0</v>
      </c>
      <c r="BB192" s="5">
        <f>Inputs!C192</f>
        <v>1964246</v>
      </c>
      <c r="BC192" s="19">
        <f t="shared" si="560"/>
        <v>33589</v>
      </c>
      <c r="BD192" s="82">
        <f t="shared" si="677"/>
        <v>0.1882756301264924</v>
      </c>
      <c r="BE192" s="23">
        <f>Inputs!F192</f>
        <v>0.96475955609031427</v>
      </c>
      <c r="BF192" s="19">
        <f t="shared" si="561"/>
        <v>34815.928785530086</v>
      </c>
      <c r="BG192" s="19">
        <f t="shared" si="562"/>
        <v>29645.728637201046</v>
      </c>
      <c r="BH192" s="82">
        <f t="shared" si="678"/>
        <v>0.19458316632224568</v>
      </c>
      <c r="BI192" s="29">
        <f t="shared" si="608"/>
        <v>1</v>
      </c>
      <c r="BJ192" s="29">
        <f t="shared" ref="BJ192" si="745">BJ180</f>
        <v>1.0614460265295658</v>
      </c>
      <c r="BK192" s="29">
        <f t="shared" si="608"/>
        <v>1.0637633708504286</v>
      </c>
      <c r="BL192" s="29">
        <f t="shared" si="544"/>
        <v>1.0637633708504286</v>
      </c>
      <c r="BM192" s="39">
        <f t="shared" si="672"/>
        <v>0.18291959626950269</v>
      </c>
      <c r="BN192" s="39">
        <f t="shared" si="545"/>
        <v>0.18367073532346112</v>
      </c>
      <c r="BO192" s="40">
        <f>AttrRateTrend!$R$12</f>
        <v>0</v>
      </c>
      <c r="BP192" s="40">
        <f>AttrRateTrend!$R$32</f>
        <v>0</v>
      </c>
      <c r="BQ192" s="39">
        <f t="shared" si="546"/>
        <v>0.18322063866776592</v>
      </c>
      <c r="BR192" s="39">
        <f t="shared" si="673"/>
        <v>0.18803492171512382</v>
      </c>
      <c r="BS192" s="39"/>
      <c r="BT192" s="39"/>
      <c r="BU192" s="39">
        <f t="shared" si="516"/>
        <v>0.18322063866776592</v>
      </c>
      <c r="BV192" s="39">
        <f t="shared" si="517"/>
        <v>0.1882756301264924</v>
      </c>
      <c r="BW192" s="39">
        <f t="shared" si="518"/>
        <v>-2.4070841136858423E-4</v>
      </c>
      <c r="BX192" s="39">
        <f t="shared" si="718"/>
        <v>0.18695293709162453</v>
      </c>
      <c r="CB192" s="19">
        <f t="shared" si="547"/>
        <v>33589</v>
      </c>
      <c r="CC192" s="23">
        <f>Inputs!F192</f>
        <v>0.96475955609031427</v>
      </c>
      <c r="CD192" s="19">
        <f t="shared" si="519"/>
        <v>34815.928785530086</v>
      </c>
      <c r="CE192" s="29">
        <f t="shared" ref="CE192" si="746">CE180</f>
        <v>1.0614460265295658</v>
      </c>
      <c r="CF192" s="29">
        <f t="shared" si="719"/>
        <v>1.0460735031613095</v>
      </c>
      <c r="CG192" s="29">
        <f t="shared" si="719"/>
        <v>1.0476496316129991</v>
      </c>
      <c r="CH192" s="29">
        <f t="shared" si="549"/>
        <v>1.0460735031613095</v>
      </c>
      <c r="CI192" s="19">
        <f t="shared" si="550"/>
        <v>33282.487970791575</v>
      </c>
      <c r="CJ192" s="19">
        <f t="shared" si="521"/>
        <v>33340.591713006703</v>
      </c>
      <c r="CK192" s="40">
        <f>AttrTrend!$R$12</f>
        <v>0</v>
      </c>
      <c r="CL192" s="40">
        <f>AttrTrend!$R$32</f>
        <v>0</v>
      </c>
      <c r="CM192" s="19">
        <f t="shared" si="551"/>
        <v>33261.531750819231</v>
      </c>
      <c r="CN192" s="19">
        <f t="shared" si="675"/>
        <v>33567.850785636314</v>
      </c>
      <c r="CO192" s="39"/>
      <c r="CP192" s="39"/>
      <c r="CQ192" s="19">
        <f t="shared" si="523"/>
        <v>33261.531750819231</v>
      </c>
      <c r="CR192" s="19">
        <f t="shared" si="552"/>
        <v>33589</v>
      </c>
      <c r="CS192" s="19">
        <f t="shared" si="524"/>
        <v>-21.149214363686042</v>
      </c>
      <c r="CT192" s="2"/>
      <c r="CU192" s="2"/>
      <c r="CV192" s="2"/>
      <c r="CW192" s="2"/>
      <c r="CX192" s="2"/>
      <c r="CY192" s="2"/>
      <c r="CZ192" s="2"/>
      <c r="DA192" s="2"/>
      <c r="DB192" s="16">
        <f t="shared" si="553"/>
        <v>33282.487970791575</v>
      </c>
      <c r="DC192" s="16">
        <f t="shared" si="681"/>
        <v>240.9350776886422</v>
      </c>
      <c r="DD192" s="16" t="e">
        <f t="shared" si="682"/>
        <v>#N/A</v>
      </c>
      <c r="DE192" s="16">
        <f t="shared" si="565"/>
        <v>33523.423048480217</v>
      </c>
      <c r="DF192" s="16">
        <f t="shared" si="566"/>
        <v>33340.591713006703</v>
      </c>
      <c r="DG192" s="16">
        <f t="shared" si="686"/>
        <v>173.51149293791241</v>
      </c>
      <c r="DH192" s="16" t="e">
        <f t="shared" si="687"/>
        <v>#N/A</v>
      </c>
      <c r="DI192" s="16">
        <f t="shared" si="569"/>
        <v>33514.103205944615</v>
      </c>
      <c r="DJ192" s="16">
        <f t="shared" si="570"/>
        <v>33261.531750819231</v>
      </c>
      <c r="DK192" s="16">
        <f t="shared" si="571"/>
        <v>384.62480353619321</v>
      </c>
      <c r="DL192" s="16" t="e">
        <f t="shared" si="572"/>
        <v>#N/A</v>
      </c>
      <c r="DM192" s="16">
        <f t="shared" si="573"/>
        <v>33646.156554355424</v>
      </c>
      <c r="DN192" s="16">
        <f t="shared" si="525"/>
        <v>32883.368109816773</v>
      </c>
      <c r="DO192" s="16">
        <f t="shared" si="556"/>
        <v>630.73509612784255</v>
      </c>
      <c r="DP192" s="16" t="e">
        <f t="shared" si="526"/>
        <v>#N/A</v>
      </c>
      <c r="DQ192" s="16">
        <f t="shared" si="527"/>
        <v>33514.103205944615</v>
      </c>
      <c r="DR192" s="101"/>
      <c r="DS192" s="16">
        <f t="shared" si="688"/>
        <v>32633.465706466843</v>
      </c>
      <c r="DT192" s="16">
        <f t="shared" si="575"/>
        <v>32883.368109816773</v>
      </c>
      <c r="DV192" s="16">
        <f t="shared" si="557"/>
        <v>1964246</v>
      </c>
      <c r="DW192" s="16">
        <f t="shared" si="576"/>
        <v>1964246</v>
      </c>
      <c r="DX192" s="16">
        <f t="shared" si="577"/>
        <v>1965746.8715439208</v>
      </c>
      <c r="DY192" s="16">
        <f t="shared" si="578"/>
        <v>1965772.7077840306</v>
      </c>
      <c r="DZ192" s="16">
        <f t="shared" si="579"/>
        <v>1965231.0139713723</v>
      </c>
      <c r="EA192" s="16">
        <f t="shared" si="558"/>
        <v>-1526.7077840305865</v>
      </c>
    </row>
    <row r="193" spans="1:131" x14ac:dyDescent="0.2">
      <c r="A193" s="2">
        <v>42430</v>
      </c>
      <c r="B193" s="5">
        <f>Inputs!B193</f>
        <v>33061</v>
      </c>
      <c r="C193" s="5"/>
      <c r="D193" s="19">
        <f t="shared" si="528"/>
        <v>33061</v>
      </c>
      <c r="E193" s="20">
        <f>Inputs!E193</f>
        <v>1.0391638078383703</v>
      </c>
      <c r="F193" s="19">
        <f t="shared" si="529"/>
        <v>31815.003323462792</v>
      </c>
      <c r="G193" s="24">
        <f t="shared" ref="G193:H193" si="747">G181</f>
        <v>0.94</v>
      </c>
      <c r="H193" s="24">
        <f t="shared" si="747"/>
        <v>0.94267125416271147</v>
      </c>
      <c r="I193" s="29">
        <f t="shared" si="507"/>
        <v>0.94267125416271147</v>
      </c>
      <c r="J193" s="19">
        <f t="shared" si="531"/>
        <v>33749.839281692264</v>
      </c>
      <c r="K193" s="19">
        <f t="shared" si="532"/>
        <v>33684.570956200223</v>
      </c>
      <c r="L193" s="40">
        <f>SalesTrend!$R$13</f>
        <v>0.04</v>
      </c>
      <c r="M193" s="40">
        <f>SalesTrend!$R$33</f>
        <v>0</v>
      </c>
      <c r="N193" s="16">
        <f t="shared" si="533"/>
        <v>33758.310409536614</v>
      </c>
      <c r="O193" s="16">
        <f t="shared" si="508"/>
        <v>33069.298230854511</v>
      </c>
      <c r="R193" s="16">
        <f t="shared" si="509"/>
        <v>33758.310409536614</v>
      </c>
      <c r="S193" s="16">
        <f t="shared" si="510"/>
        <v>33061</v>
      </c>
      <c r="T193" s="16">
        <f t="shared" si="534"/>
        <v>8.2982308545106207</v>
      </c>
      <c r="AA193" s="56"/>
      <c r="AB193" s="51"/>
      <c r="AC193" s="51"/>
      <c r="AD193" s="51"/>
      <c r="AE193" s="52"/>
      <c r="AF193" s="51">
        <f t="shared" si="535"/>
        <v>0</v>
      </c>
      <c r="AG193" s="51"/>
      <c r="AH193" s="56">
        <f t="shared" si="619"/>
        <v>0</v>
      </c>
      <c r="AI193" s="56">
        <f t="shared" si="536"/>
        <v>0</v>
      </c>
      <c r="AJ193" s="56">
        <f t="shared" si="537"/>
        <v>0</v>
      </c>
      <c r="AK193" s="56">
        <f t="shared" si="538"/>
        <v>0</v>
      </c>
      <c r="AL193" s="56">
        <f t="shared" si="539"/>
        <v>0</v>
      </c>
      <c r="AM193" s="56">
        <f t="shared" si="512"/>
        <v>0</v>
      </c>
      <c r="AN193" s="51"/>
      <c r="AO193" s="51">
        <f t="shared" si="540"/>
        <v>0</v>
      </c>
      <c r="BB193" s="5">
        <f>Inputs!C193</f>
        <v>1960675</v>
      </c>
      <c r="BC193" s="19">
        <f t="shared" si="560"/>
        <v>36632</v>
      </c>
      <c r="BD193" s="82">
        <f t="shared" si="677"/>
        <v>0.20326531065211884</v>
      </c>
      <c r="BE193" s="23">
        <f>Inputs!F193</f>
        <v>1.0391638078383703</v>
      </c>
      <c r="BF193" s="19">
        <f t="shared" si="561"/>
        <v>35251.420155019179</v>
      </c>
      <c r="BG193" s="19">
        <f t="shared" si="562"/>
        <v>31815.003323462792</v>
      </c>
      <c r="BH193" s="82">
        <f t="shared" si="678"/>
        <v>0.19628322200835133</v>
      </c>
      <c r="BI193" s="29">
        <f t="shared" si="608"/>
        <v>1</v>
      </c>
      <c r="BJ193" s="29">
        <f t="shared" ref="BJ193" si="748">BJ181</f>
        <v>1.0610964637018976</v>
      </c>
      <c r="BK193" s="29">
        <f t="shared" si="608"/>
        <v>1.061290584087647</v>
      </c>
      <c r="BL193" s="29">
        <f t="shared" si="544"/>
        <v>1.061290584087647</v>
      </c>
      <c r="BM193" s="39">
        <f t="shared" si="672"/>
        <v>0.18494767121399544</v>
      </c>
      <c r="BN193" s="39">
        <f t="shared" si="545"/>
        <v>0.18305610089867055</v>
      </c>
      <c r="BO193" s="40">
        <f>AttrRateTrend!$R$13</f>
        <v>0</v>
      </c>
      <c r="BP193" s="40">
        <f>AttrRateTrend!$R$33</f>
        <v>0</v>
      </c>
      <c r="BQ193" s="39">
        <f t="shared" si="546"/>
        <v>0.18322063866776592</v>
      </c>
      <c r="BR193" s="39">
        <f t="shared" si="673"/>
        <v>0.20206575432478252</v>
      </c>
      <c r="BS193" s="39"/>
      <c r="BT193" s="39"/>
      <c r="BU193" s="39">
        <f t="shared" si="516"/>
        <v>0.18322063866776592</v>
      </c>
      <c r="BV193" s="39">
        <f t="shared" si="517"/>
        <v>0.20326531065211884</v>
      </c>
      <c r="BW193" s="39">
        <f t="shared" si="518"/>
        <v>-1.1995563273363152E-3</v>
      </c>
      <c r="BX193" s="39">
        <f t="shared" si="718"/>
        <v>0.18687552504416982</v>
      </c>
      <c r="CB193" s="19">
        <f t="shared" si="547"/>
        <v>36632</v>
      </c>
      <c r="CC193" s="23">
        <f>Inputs!F193</f>
        <v>1.0391638078383703</v>
      </c>
      <c r="CD193" s="19">
        <f t="shared" si="519"/>
        <v>35251.420155019179</v>
      </c>
      <c r="CE193" s="29">
        <f t="shared" ref="CE193" si="749">CE181</f>
        <v>1.0610964637018976</v>
      </c>
      <c r="CF193" s="29">
        <f t="shared" si="719"/>
        <v>1.0510947108949782</v>
      </c>
      <c r="CG193" s="29">
        <f t="shared" si="719"/>
        <v>1.0502436880673314</v>
      </c>
      <c r="CH193" s="29">
        <f t="shared" si="549"/>
        <v>1.0510947108949782</v>
      </c>
      <c r="CI193" s="19">
        <f t="shared" si="550"/>
        <v>33537.815184136511</v>
      </c>
      <c r="CJ193" s="19">
        <f t="shared" si="521"/>
        <v>33248.809925543886</v>
      </c>
      <c r="CK193" s="40">
        <f>AttrTrend!$R$13</f>
        <v>0</v>
      </c>
      <c r="CL193" s="40">
        <f>AttrTrend!$R$33</f>
        <v>0</v>
      </c>
      <c r="CM193" s="19">
        <f t="shared" si="551"/>
        <v>33261.531750819231</v>
      </c>
      <c r="CN193" s="19">
        <f t="shared" si="675"/>
        <v>36330.226772563714</v>
      </c>
      <c r="CO193" s="39"/>
      <c r="CP193" s="39"/>
      <c r="CQ193" s="19">
        <f t="shared" si="523"/>
        <v>33261.531750819231</v>
      </c>
      <c r="CR193" s="19">
        <f t="shared" si="552"/>
        <v>36632</v>
      </c>
      <c r="CS193" s="19">
        <f t="shared" si="524"/>
        <v>-301.77322743628611</v>
      </c>
      <c r="CT193" s="2"/>
      <c r="CU193" s="2"/>
      <c r="CV193" s="2"/>
      <c r="CW193" s="2"/>
      <c r="CX193" s="2"/>
      <c r="CY193" s="2"/>
      <c r="CZ193" s="2"/>
      <c r="DA193" s="2"/>
      <c r="DB193" s="16">
        <f t="shared" si="553"/>
        <v>33537.815184136511</v>
      </c>
      <c r="DC193" s="16">
        <f t="shared" si="681"/>
        <v>212.02409755575354</v>
      </c>
      <c r="DD193" s="16" t="e">
        <f t="shared" si="682"/>
        <v>#N/A</v>
      </c>
      <c r="DE193" s="16">
        <f t="shared" si="565"/>
        <v>33749.839281692264</v>
      </c>
      <c r="DF193" s="16">
        <f t="shared" si="566"/>
        <v>33248.809925543886</v>
      </c>
      <c r="DG193" s="16">
        <f t="shared" si="686"/>
        <v>435.76103065633652</v>
      </c>
      <c r="DH193" s="16" t="e">
        <f t="shared" si="687"/>
        <v>#N/A</v>
      </c>
      <c r="DI193" s="16">
        <f t="shared" si="569"/>
        <v>33684.570956200223</v>
      </c>
      <c r="DJ193" s="16">
        <f t="shared" si="570"/>
        <v>33261.531750819231</v>
      </c>
      <c r="DK193" s="16">
        <f t="shared" si="571"/>
        <v>496.77865871738322</v>
      </c>
      <c r="DL193" s="16" t="e">
        <f t="shared" si="572"/>
        <v>#N/A</v>
      </c>
      <c r="DM193" s="16">
        <f t="shared" si="573"/>
        <v>33758.310409536614</v>
      </c>
      <c r="DN193" s="16">
        <f t="shared" si="525"/>
        <v>32981.354895958008</v>
      </c>
      <c r="DO193" s="16">
        <f t="shared" si="556"/>
        <v>703.21606024221546</v>
      </c>
      <c r="DP193" s="16" t="e">
        <f t="shared" si="526"/>
        <v>#N/A</v>
      </c>
      <c r="DQ193" s="16">
        <f t="shared" si="527"/>
        <v>33684.570956200223</v>
      </c>
      <c r="DR193" s="101"/>
      <c r="DS193" s="16">
        <f t="shared" si="688"/>
        <v>33330.837761620096</v>
      </c>
      <c r="DT193" s="16">
        <f t="shared" si="575"/>
        <v>32981.354895958008</v>
      </c>
      <c r="DV193" s="16">
        <f t="shared" si="557"/>
        <v>1960675</v>
      </c>
      <c r="DW193" s="16">
        <f t="shared" si="576"/>
        <v>1960675</v>
      </c>
      <c r="DX193" s="16">
        <f t="shared" si="577"/>
        <v>1965958.8956414764</v>
      </c>
      <c r="DY193" s="16">
        <f t="shared" si="578"/>
        <v>1966208.4688146869</v>
      </c>
      <c r="DZ193" s="16">
        <f t="shared" si="579"/>
        <v>1965727.7926300897</v>
      </c>
      <c r="EA193" s="16">
        <f t="shared" si="558"/>
        <v>-5533.4688146868721</v>
      </c>
    </row>
    <row r="194" spans="1:131" x14ac:dyDescent="0.2">
      <c r="A194" s="2">
        <v>42461</v>
      </c>
      <c r="B194" s="5">
        <f>Inputs!B194</f>
        <v>37033</v>
      </c>
      <c r="C194" s="5"/>
      <c r="D194" s="19">
        <f t="shared" si="528"/>
        <v>37033</v>
      </c>
      <c r="E194" s="20">
        <f>Inputs!E194</f>
        <v>1.0106564776485569</v>
      </c>
      <c r="F194" s="19">
        <f t="shared" si="529"/>
        <v>36642.51980669317</v>
      </c>
      <c r="G194" s="24">
        <f t="shared" ref="G194:H194" si="750">G182</f>
        <v>1.08</v>
      </c>
      <c r="H194" s="24">
        <f t="shared" si="750"/>
        <v>1.0847256097134981</v>
      </c>
      <c r="I194" s="29">
        <f t="shared" si="507"/>
        <v>1.0847256097134981</v>
      </c>
      <c r="J194" s="19">
        <f t="shared" si="531"/>
        <v>33780.45053842818</v>
      </c>
      <c r="K194" s="19">
        <f t="shared" si="532"/>
        <v>33904.040305863506</v>
      </c>
      <c r="L194" s="40">
        <f>SalesTrend!$R$14</f>
        <v>0.04</v>
      </c>
      <c r="M194" s="40">
        <f>SalesTrend!$R$34</f>
        <v>0</v>
      </c>
      <c r="N194" s="16">
        <f t="shared" si="533"/>
        <v>33870.838110901735</v>
      </c>
      <c r="O194" s="16">
        <f t="shared" si="508"/>
        <v>37132.090536628733</v>
      </c>
      <c r="R194" s="16">
        <f t="shared" si="509"/>
        <v>33870.838110901735</v>
      </c>
      <c r="S194" s="16">
        <f t="shared" si="510"/>
        <v>37033</v>
      </c>
      <c r="T194" s="16">
        <f t="shared" si="534"/>
        <v>99.090536628733389</v>
      </c>
      <c r="AA194" s="56">
        <v>0.05</v>
      </c>
      <c r="AB194" s="51"/>
      <c r="AC194" s="51">
        <v>1</v>
      </c>
      <c r="AD194" s="51"/>
      <c r="AE194" s="52" t="s">
        <v>85</v>
      </c>
      <c r="AF194" s="51">
        <f t="shared" si="535"/>
        <v>0</v>
      </c>
      <c r="AG194" s="51"/>
      <c r="AH194" s="56">
        <f t="shared" si="619"/>
        <v>0</v>
      </c>
      <c r="AI194" s="56">
        <f t="shared" si="536"/>
        <v>0</v>
      </c>
      <c r="AJ194" s="56">
        <f t="shared" si="537"/>
        <v>0.05</v>
      </c>
      <c r="AK194" s="56">
        <f t="shared" si="538"/>
        <v>0</v>
      </c>
      <c r="AL194" s="56">
        <f t="shared" si="539"/>
        <v>0</v>
      </c>
      <c r="AM194" s="56">
        <f t="shared" si="512"/>
        <v>0</v>
      </c>
      <c r="AN194" s="51"/>
      <c r="AO194" s="51">
        <f t="shared" si="540"/>
        <v>0</v>
      </c>
      <c r="BB194" s="5">
        <f>Inputs!C194</f>
        <v>1963827</v>
      </c>
      <c r="BC194" s="19">
        <f t="shared" si="560"/>
        <v>33881</v>
      </c>
      <c r="BD194" s="82">
        <f t="shared" si="677"/>
        <v>0.186255453248998</v>
      </c>
      <c r="BE194" s="23">
        <f>Inputs!F194</f>
        <v>1.0106564776485569</v>
      </c>
      <c r="BF194" s="19">
        <f t="shared" si="561"/>
        <v>33523.754855684696</v>
      </c>
      <c r="BG194" s="19">
        <f t="shared" si="562"/>
        <v>36642.51980669317</v>
      </c>
      <c r="BH194" s="82">
        <f t="shared" si="678"/>
        <v>0.18448956737281616</v>
      </c>
      <c r="BI194" s="29">
        <f t="shared" si="608"/>
        <v>1</v>
      </c>
      <c r="BJ194" s="29">
        <f t="shared" ref="BJ194" si="751">BJ182</f>
        <v>1.0182207657395119</v>
      </c>
      <c r="BK194" s="29">
        <f t="shared" si="608"/>
        <v>1.0175869495536261</v>
      </c>
      <c r="BL194" s="29">
        <f t="shared" si="544"/>
        <v>1.0175869495536261</v>
      </c>
      <c r="BM194" s="39">
        <f t="shared" si="672"/>
        <v>0.18130103521251351</v>
      </c>
      <c r="BN194" s="39">
        <f t="shared" si="545"/>
        <v>0.18310458547245212</v>
      </c>
      <c r="BO194" s="40">
        <f>AttrRateTrend!$R$14</f>
        <v>0</v>
      </c>
      <c r="BP194" s="40">
        <f>AttrRateTrend!$R$34</f>
        <v>0</v>
      </c>
      <c r="BQ194" s="39">
        <f t="shared" si="546"/>
        <v>0.18322063866776592</v>
      </c>
      <c r="BR194" s="39">
        <f t="shared" si="673"/>
        <v>0.18842975572197085</v>
      </c>
      <c r="BS194" s="39"/>
      <c r="BT194" s="39"/>
      <c r="BU194" s="39">
        <f t="shared" si="516"/>
        <v>0.18322063866776592</v>
      </c>
      <c r="BV194" s="39">
        <f t="shared" si="517"/>
        <v>0.186255453248998</v>
      </c>
      <c r="BW194" s="39">
        <f t="shared" si="518"/>
        <v>2.1743024729728444E-3</v>
      </c>
      <c r="BX194" s="39">
        <f t="shared" si="718"/>
        <v>0.18629587696015101</v>
      </c>
      <c r="CB194" s="19">
        <f t="shared" si="547"/>
        <v>33881</v>
      </c>
      <c r="CC194" s="23">
        <f>Inputs!F194</f>
        <v>1.0106564776485569</v>
      </c>
      <c r="CD194" s="19">
        <f t="shared" si="519"/>
        <v>33523.754855684696</v>
      </c>
      <c r="CE194" s="29">
        <f t="shared" ref="CE194" si="752">CE182</f>
        <v>1.0182207657395119</v>
      </c>
      <c r="CF194" s="29">
        <f t="shared" si="719"/>
        <v>1.0181505781365485</v>
      </c>
      <c r="CG194" s="29">
        <f t="shared" si="719"/>
        <v>1.0198183309302309</v>
      </c>
      <c r="CH194" s="29">
        <f t="shared" si="549"/>
        <v>1.0181505781365485</v>
      </c>
      <c r="CI194" s="19">
        <f t="shared" si="550"/>
        <v>32926.126621703574</v>
      </c>
      <c r="CJ194" s="19">
        <f t="shared" si="521"/>
        <v>33241.003436708867</v>
      </c>
      <c r="CK194" s="40">
        <f>AttrTrend!$R$14</f>
        <v>0</v>
      </c>
      <c r="CL194" s="40">
        <f>AttrTrend!$R$34</f>
        <v>0</v>
      </c>
      <c r="CM194" s="19">
        <f t="shared" si="551"/>
        <v>33261.531750819231</v>
      </c>
      <c r="CN194" s="19">
        <f t="shared" si="675"/>
        <v>34226.1320378534</v>
      </c>
      <c r="CO194" s="39"/>
      <c r="CP194" s="39"/>
      <c r="CQ194" s="19">
        <f t="shared" si="523"/>
        <v>33261.531750819231</v>
      </c>
      <c r="CR194" s="19">
        <f t="shared" si="552"/>
        <v>33881</v>
      </c>
      <c r="CS194" s="19">
        <f t="shared" si="524"/>
        <v>345.13203785340011</v>
      </c>
      <c r="CT194" s="2"/>
      <c r="CU194" s="2"/>
      <c r="CV194" s="2"/>
      <c r="CW194" s="2"/>
      <c r="CX194" s="2"/>
      <c r="CY194" s="2"/>
      <c r="CZ194" s="2"/>
      <c r="DA194" s="2"/>
      <c r="DB194" s="16">
        <f t="shared" si="553"/>
        <v>32926.126621703574</v>
      </c>
      <c r="DC194" s="16">
        <f t="shared" si="681"/>
        <v>854.32391672460653</v>
      </c>
      <c r="DD194" s="16" t="e">
        <f t="shared" si="682"/>
        <v>#N/A</v>
      </c>
      <c r="DE194" s="16">
        <f t="shared" si="565"/>
        <v>33780.45053842818</v>
      </c>
      <c r="DF194" s="16">
        <f t="shared" si="566"/>
        <v>33241.003436708867</v>
      </c>
      <c r="DG194" s="16">
        <f t="shared" si="686"/>
        <v>663.03686915463913</v>
      </c>
      <c r="DH194" s="16" t="e">
        <f t="shared" si="687"/>
        <v>#N/A</v>
      </c>
      <c r="DI194" s="16">
        <f t="shared" si="569"/>
        <v>33904.040305863506</v>
      </c>
      <c r="DJ194" s="16">
        <f t="shared" si="570"/>
        <v>33261.531750819231</v>
      </c>
      <c r="DK194" s="16">
        <f t="shared" si="571"/>
        <v>609.3063600825044</v>
      </c>
      <c r="DL194" s="16" t="e">
        <f t="shared" si="572"/>
        <v>#N/A</v>
      </c>
      <c r="DM194" s="16">
        <f t="shared" si="573"/>
        <v>33870.838110901735</v>
      </c>
      <c r="DN194" s="16">
        <f t="shared" si="525"/>
        <v>33274.055556298081</v>
      </c>
      <c r="DO194" s="16">
        <f t="shared" si="556"/>
        <v>629.98474956542486</v>
      </c>
      <c r="DP194" s="16" t="e">
        <f t="shared" si="526"/>
        <v>#N/A</v>
      </c>
      <c r="DQ194" s="16">
        <f t="shared" si="527"/>
        <v>33904.040305863506</v>
      </c>
      <c r="DR194" s="101"/>
      <c r="DS194" s="16">
        <f t="shared" si="688"/>
        <v>32979.761219787084</v>
      </c>
      <c r="DT194" s="16">
        <f t="shared" si="575"/>
        <v>33274.055556298081</v>
      </c>
      <c r="DV194" s="16">
        <f t="shared" si="557"/>
        <v>1963827</v>
      </c>
      <c r="DW194" s="16">
        <f t="shared" si="576"/>
        <v>1963827</v>
      </c>
      <c r="DX194" s="16">
        <f t="shared" si="577"/>
        <v>1966813.219558201</v>
      </c>
      <c r="DY194" s="16">
        <f t="shared" si="578"/>
        <v>1966871.5056838416</v>
      </c>
      <c r="DZ194" s="16">
        <f t="shared" si="579"/>
        <v>1966337.0989901721</v>
      </c>
      <c r="EA194" s="16">
        <f t="shared" si="558"/>
        <v>-3044.5056838416494</v>
      </c>
    </row>
    <row r="195" spans="1:131" x14ac:dyDescent="0.2">
      <c r="A195" s="2">
        <v>42491</v>
      </c>
      <c r="B195" s="5">
        <f>Inputs!B195</f>
        <v>38812</v>
      </c>
      <c r="C195" s="5"/>
      <c r="D195" s="19">
        <f t="shared" si="528"/>
        <v>38812</v>
      </c>
      <c r="E195" s="20">
        <f>Inputs!E195</f>
        <v>1.01196429558046</v>
      </c>
      <c r="F195" s="19">
        <f t="shared" si="529"/>
        <v>38353.131794771019</v>
      </c>
      <c r="G195" s="24">
        <f t="shared" ref="G195:H195" si="753">G183</f>
        <v>1.1200000000000001</v>
      </c>
      <c r="H195" s="24">
        <f t="shared" si="753"/>
        <v>1.1220326870554826</v>
      </c>
      <c r="I195" s="29">
        <f t="shared" si="507"/>
        <v>1.1220326870554826</v>
      </c>
      <c r="J195" s="19">
        <f t="shared" si="531"/>
        <v>34181.831097470087</v>
      </c>
      <c r="K195" s="19">
        <f t="shared" si="532"/>
        <v>34042.000765609839</v>
      </c>
      <c r="L195" s="40">
        <f>SalesTrend!$R$15</f>
        <v>0.04</v>
      </c>
      <c r="M195" s="40">
        <f>SalesTrend!$R$35</f>
        <v>5.0000000000000001E-3</v>
      </c>
      <c r="N195" s="16">
        <f t="shared" si="533"/>
        <v>34153.659609127768</v>
      </c>
      <c r="O195" s="16">
        <f t="shared" si="508"/>
        <v>38780.012485860556</v>
      </c>
      <c r="R195" s="16">
        <f t="shared" si="509"/>
        <v>34153.659609127768</v>
      </c>
      <c r="S195" s="16">
        <f t="shared" si="510"/>
        <v>38812</v>
      </c>
      <c r="T195" s="16">
        <f t="shared" si="534"/>
        <v>-31.987514139444102</v>
      </c>
      <c r="AA195" s="56"/>
      <c r="AB195" s="51"/>
      <c r="AC195" s="51"/>
      <c r="AD195" s="51"/>
      <c r="AE195" s="52"/>
      <c r="AF195" s="51">
        <f t="shared" si="535"/>
        <v>0</v>
      </c>
      <c r="AG195" s="51"/>
      <c r="AH195" s="56">
        <f t="shared" si="619"/>
        <v>0</v>
      </c>
      <c r="AI195" s="56">
        <f t="shared" si="536"/>
        <v>0</v>
      </c>
      <c r="AJ195" s="56">
        <f t="shared" si="537"/>
        <v>0</v>
      </c>
      <c r="AK195" s="56">
        <f t="shared" si="538"/>
        <v>0</v>
      </c>
      <c r="AL195" s="56">
        <f t="shared" si="539"/>
        <v>0</v>
      </c>
      <c r="AM195" s="56">
        <f t="shared" si="512"/>
        <v>0</v>
      </c>
      <c r="AN195" s="51"/>
      <c r="AO195" s="51">
        <f t="shared" si="540"/>
        <v>0</v>
      </c>
      <c r="BB195" s="5">
        <f>Inputs!C195</f>
        <v>1968269</v>
      </c>
      <c r="BC195" s="19">
        <f t="shared" si="560"/>
        <v>34370</v>
      </c>
      <c r="BD195" s="82">
        <f t="shared" si="677"/>
        <v>0.1877544442820796</v>
      </c>
      <c r="BE195" s="23">
        <f>Inputs!F195</f>
        <v>1.01196429558046</v>
      </c>
      <c r="BF195" s="19">
        <f t="shared" si="561"/>
        <v>33963.648865976502</v>
      </c>
      <c r="BG195" s="19">
        <f t="shared" si="562"/>
        <v>38353.131794771019</v>
      </c>
      <c r="BH195" s="82">
        <f t="shared" si="678"/>
        <v>0.18576748254519648</v>
      </c>
      <c r="BI195" s="29">
        <f t="shared" si="608"/>
        <v>1</v>
      </c>
      <c r="BJ195" s="29">
        <f t="shared" ref="BJ195" si="754">BJ183</f>
        <v>1.0153534458706819</v>
      </c>
      <c r="BK195" s="29">
        <f t="shared" si="608"/>
        <v>1.0147621435904024</v>
      </c>
      <c r="BL195" s="29">
        <f t="shared" si="544"/>
        <v>1.0147621435904024</v>
      </c>
      <c r="BM195" s="39">
        <f t="shared" si="672"/>
        <v>0.18306504999084741</v>
      </c>
      <c r="BN195" s="39">
        <f t="shared" si="545"/>
        <v>0.18249551855331925</v>
      </c>
      <c r="BO195" s="40">
        <f>AttrRateTrend!$R$15</f>
        <v>0</v>
      </c>
      <c r="BP195" s="40">
        <f>AttrRateTrend!$R$35</f>
        <v>0</v>
      </c>
      <c r="BQ195" s="39">
        <f t="shared" si="546"/>
        <v>0.18322063866776592</v>
      </c>
      <c r="BR195" s="39">
        <f t="shared" si="673"/>
        <v>0.18814983410369496</v>
      </c>
      <c r="BS195" s="39"/>
      <c r="BT195" s="39"/>
      <c r="BU195" s="39">
        <f t="shared" si="516"/>
        <v>0.18322063866776592</v>
      </c>
      <c r="BV195" s="39">
        <f t="shared" si="517"/>
        <v>0.1877544442820796</v>
      </c>
      <c r="BW195" s="39">
        <f t="shared" si="518"/>
        <v>3.9538982161535507E-4</v>
      </c>
      <c r="BX195" s="39">
        <f t="shared" si="718"/>
        <v>0.18567105471654388</v>
      </c>
      <c r="CB195" s="19">
        <f t="shared" si="547"/>
        <v>34370</v>
      </c>
      <c r="CC195" s="23">
        <f>Inputs!F195</f>
        <v>1.01196429558046</v>
      </c>
      <c r="CD195" s="19">
        <f t="shared" si="519"/>
        <v>33963.648865976502</v>
      </c>
      <c r="CE195" s="29">
        <f t="shared" ref="CE195" si="755">CE183</f>
        <v>1.0153534458706819</v>
      </c>
      <c r="CF195" s="29">
        <f t="shared" si="719"/>
        <v>1.0211846089916554</v>
      </c>
      <c r="CG195" s="29">
        <f t="shared" si="719"/>
        <v>1.0198824623701856</v>
      </c>
      <c r="CH195" s="29">
        <f t="shared" si="549"/>
        <v>1.0211846089916554</v>
      </c>
      <c r="CI195" s="19">
        <f t="shared" si="550"/>
        <v>33259.068504286508</v>
      </c>
      <c r="CJ195" s="19">
        <f t="shared" si="521"/>
        <v>33180.713933762316</v>
      </c>
      <c r="CK195" s="40">
        <f>AttrTrend!$R$15</f>
        <v>0</v>
      </c>
      <c r="CL195" s="40">
        <f>AttrTrend!$R$35</f>
        <v>0</v>
      </c>
      <c r="CM195" s="19">
        <f t="shared" si="551"/>
        <v>33261.531750819231</v>
      </c>
      <c r="CN195" s="19">
        <f t="shared" si="675"/>
        <v>34372.545524788788</v>
      </c>
      <c r="CO195" s="39"/>
      <c r="CP195" s="39"/>
      <c r="CQ195" s="19">
        <f t="shared" si="523"/>
        <v>33261.531750819231</v>
      </c>
      <c r="CR195" s="19">
        <f t="shared" si="552"/>
        <v>34370</v>
      </c>
      <c r="CS195" s="19">
        <f t="shared" si="524"/>
        <v>2.5455247887875885</v>
      </c>
      <c r="CT195" s="2"/>
      <c r="CU195" s="2"/>
      <c r="CV195" s="2"/>
      <c r="CW195" s="2"/>
      <c r="CX195" s="2"/>
      <c r="CY195" s="2"/>
      <c r="CZ195" s="2"/>
      <c r="DA195" s="2"/>
      <c r="DB195" s="16">
        <f t="shared" si="553"/>
        <v>33259.068504286508</v>
      </c>
      <c r="DC195" s="16">
        <f t="shared" si="681"/>
        <v>922.76259318357916</v>
      </c>
      <c r="DD195" s="16" t="e">
        <f t="shared" si="682"/>
        <v>#N/A</v>
      </c>
      <c r="DE195" s="16">
        <f t="shared" si="565"/>
        <v>34181.831097470087</v>
      </c>
      <c r="DF195" s="16">
        <f t="shared" si="566"/>
        <v>33180.713933762316</v>
      </c>
      <c r="DG195" s="16">
        <f t="shared" si="686"/>
        <v>861.28683184752299</v>
      </c>
      <c r="DH195" s="16" t="e">
        <f t="shared" si="687"/>
        <v>#N/A</v>
      </c>
      <c r="DI195" s="16">
        <f t="shared" si="569"/>
        <v>34042.000765609839</v>
      </c>
      <c r="DJ195" s="16">
        <f t="shared" si="570"/>
        <v>33261.531750819231</v>
      </c>
      <c r="DK195" s="16">
        <f t="shared" si="571"/>
        <v>892.12785830853682</v>
      </c>
      <c r="DL195" s="16" t="e">
        <f t="shared" si="572"/>
        <v>#N/A</v>
      </c>
      <c r="DM195" s="16">
        <f t="shared" si="573"/>
        <v>34153.659609127768</v>
      </c>
      <c r="DN195" s="16">
        <f t="shared" si="525"/>
        <v>33386.461848069557</v>
      </c>
      <c r="DO195" s="16">
        <f t="shared" si="556"/>
        <v>655.53891754028155</v>
      </c>
      <c r="DP195" s="16" t="e">
        <f t="shared" si="526"/>
        <v>#N/A</v>
      </c>
      <c r="DQ195" s="16">
        <f t="shared" si="527"/>
        <v>34042.000765609839</v>
      </c>
      <c r="DR195" s="101"/>
      <c r="DS195" s="16">
        <f t="shared" si="688"/>
        <v>33511.567687487048</v>
      </c>
      <c r="DT195" s="16">
        <f t="shared" si="575"/>
        <v>33386.461848069557</v>
      </c>
      <c r="DV195" s="16">
        <f t="shared" si="557"/>
        <v>1968269</v>
      </c>
      <c r="DW195" s="16">
        <f t="shared" si="576"/>
        <v>1968269</v>
      </c>
      <c r="DX195" s="16">
        <f t="shared" si="577"/>
        <v>1967735.9821513847</v>
      </c>
      <c r="DY195" s="16">
        <f t="shared" si="578"/>
        <v>1967732.792515689</v>
      </c>
      <c r="DZ195" s="16">
        <f t="shared" si="579"/>
        <v>1967229.2268484808</v>
      </c>
      <c r="EA195" s="16">
        <f t="shared" si="558"/>
        <v>536.20748431095853</v>
      </c>
    </row>
    <row r="196" spans="1:131" x14ac:dyDescent="0.2">
      <c r="A196" s="2">
        <v>42522</v>
      </c>
      <c r="B196" s="5">
        <f>Inputs!B196</f>
        <v>39670</v>
      </c>
      <c r="C196" s="5"/>
      <c r="D196" s="19">
        <f t="shared" si="528"/>
        <v>39670</v>
      </c>
      <c r="E196" s="20">
        <f>Inputs!E196</f>
        <v>1.0003074715411879</v>
      </c>
      <c r="F196" s="19">
        <f t="shared" si="529"/>
        <v>39657.806353160464</v>
      </c>
      <c r="G196" s="24">
        <f t="shared" ref="G196:H196" si="756">G184</f>
        <v>1.1599999999999999</v>
      </c>
      <c r="H196" s="24">
        <f t="shared" si="756"/>
        <v>1.1608163743860633</v>
      </c>
      <c r="I196" s="29">
        <f t="shared" si="507"/>
        <v>1.1608163743860633</v>
      </c>
      <c r="J196" s="19">
        <f t="shared" si="531"/>
        <v>34163.720660931256</v>
      </c>
      <c r="K196" s="19">
        <f t="shared" si="532"/>
        <v>34267.241048135089</v>
      </c>
      <c r="L196" s="40">
        <f>SalesTrend!$R$16</f>
        <v>0.04</v>
      </c>
      <c r="M196" s="40">
        <f>SalesTrend!$R$36</f>
        <v>0</v>
      </c>
      <c r="N196" s="16">
        <f t="shared" si="533"/>
        <v>34267.505141158195</v>
      </c>
      <c r="O196" s="16">
        <f t="shared" si="508"/>
        <v>39790.511766603653</v>
      </c>
      <c r="R196" s="16">
        <f t="shared" si="509"/>
        <v>34267.505141158195</v>
      </c>
      <c r="S196" s="16">
        <f t="shared" si="510"/>
        <v>39670</v>
      </c>
      <c r="T196" s="16">
        <f t="shared" si="534"/>
        <v>120.51176660365309</v>
      </c>
      <c r="AA196" s="56"/>
      <c r="AB196" s="51"/>
      <c r="AC196" s="51"/>
      <c r="AD196" s="51"/>
      <c r="AE196" s="52"/>
      <c r="AF196" s="51">
        <f t="shared" si="535"/>
        <v>0</v>
      </c>
      <c r="AG196" s="51"/>
      <c r="AH196" s="56">
        <f t="shared" si="619"/>
        <v>0</v>
      </c>
      <c r="AI196" s="56">
        <f t="shared" si="536"/>
        <v>0</v>
      </c>
      <c r="AJ196" s="56">
        <f t="shared" si="537"/>
        <v>0</v>
      </c>
      <c r="AK196" s="56">
        <f t="shared" si="538"/>
        <v>0</v>
      </c>
      <c r="AL196" s="56">
        <f t="shared" si="539"/>
        <v>0</v>
      </c>
      <c r="AM196" s="56">
        <f t="shared" si="512"/>
        <v>0</v>
      </c>
      <c r="AN196" s="51"/>
      <c r="AO196" s="51">
        <f t="shared" si="540"/>
        <v>0</v>
      </c>
      <c r="BB196" s="5">
        <f>Inputs!C196</f>
        <v>1976340</v>
      </c>
      <c r="BC196" s="19">
        <f t="shared" si="560"/>
        <v>31599</v>
      </c>
      <c r="BD196" s="82">
        <f t="shared" si="677"/>
        <v>0.17186687691413047</v>
      </c>
      <c r="BE196" s="23">
        <f>Inputs!F196</f>
        <v>1.0003074715411879</v>
      </c>
      <c r="BF196" s="19">
        <f t="shared" si="561"/>
        <v>31589.287193181684</v>
      </c>
      <c r="BG196" s="19">
        <f t="shared" si="562"/>
        <v>39657.806353160464</v>
      </c>
      <c r="BH196" s="82">
        <f t="shared" si="678"/>
        <v>0.17181974663067395</v>
      </c>
      <c r="BI196" s="29">
        <f t="shared" si="608"/>
        <v>1</v>
      </c>
      <c r="BJ196" s="29">
        <f t="shared" ref="BJ196" si="757">BJ184</f>
        <v>0.93698194478176766</v>
      </c>
      <c r="BK196" s="29">
        <f t="shared" si="608"/>
        <v>0.93828803629793345</v>
      </c>
      <c r="BL196" s="29">
        <f t="shared" si="544"/>
        <v>0.93828803629793345</v>
      </c>
      <c r="BM196" s="39">
        <f t="shared" si="672"/>
        <v>0.1831204704565968</v>
      </c>
      <c r="BN196" s="39">
        <f t="shared" si="545"/>
        <v>0.18119393252106308</v>
      </c>
      <c r="BO196" s="40">
        <f>AttrRateTrend!$R$16</f>
        <v>0</v>
      </c>
      <c r="BP196" s="40">
        <f>AttrRateTrend!$R$36</f>
        <v>0</v>
      </c>
      <c r="BQ196" s="39">
        <f t="shared" si="546"/>
        <v>0.18322063866776592</v>
      </c>
      <c r="BR196" s="39">
        <f t="shared" si="673"/>
        <v>0.1719665918453496</v>
      </c>
      <c r="BS196" s="39"/>
      <c r="BT196" s="39"/>
      <c r="BU196" s="39">
        <f t="shared" si="516"/>
        <v>0.18322063866776592</v>
      </c>
      <c r="BV196" s="39">
        <f t="shared" si="517"/>
        <v>0.17186687691413047</v>
      </c>
      <c r="BW196" s="39">
        <f t="shared" si="518"/>
        <v>9.9714931219130332E-5</v>
      </c>
      <c r="BX196" s="39">
        <f t="shared" si="718"/>
        <v>0.18477956578385887</v>
      </c>
      <c r="CB196" s="19">
        <f t="shared" si="547"/>
        <v>31599</v>
      </c>
      <c r="CC196" s="23">
        <f>Inputs!F196</f>
        <v>1.0003074715411879</v>
      </c>
      <c r="CD196" s="19">
        <f t="shared" si="519"/>
        <v>31589.287193181684</v>
      </c>
      <c r="CE196" s="29">
        <f t="shared" ref="CE196" si="758">CE184</f>
        <v>0.93698194478176766</v>
      </c>
      <c r="CF196" s="29">
        <f t="shared" si="719"/>
        <v>0.94700775525644054</v>
      </c>
      <c r="CG196" s="29">
        <f t="shared" si="719"/>
        <v>0.94800834264764722</v>
      </c>
      <c r="CH196" s="29">
        <f t="shared" si="549"/>
        <v>0.94700775525644054</v>
      </c>
      <c r="CI196" s="19">
        <f t="shared" si="550"/>
        <v>33356.94667529688</v>
      </c>
      <c r="CJ196" s="19">
        <f t="shared" si="521"/>
        <v>32946.439782006375</v>
      </c>
      <c r="CK196" s="40">
        <f>AttrTrend!$R$16</f>
        <v>0</v>
      </c>
      <c r="CL196" s="40">
        <f>AttrTrend!$R$36</f>
        <v>0</v>
      </c>
      <c r="CM196" s="19">
        <f t="shared" si="551"/>
        <v>33261.531750819231</v>
      </c>
      <c r="CN196" s="19">
        <f t="shared" si="675"/>
        <v>31508.613543831874</v>
      </c>
      <c r="CO196" s="39"/>
      <c r="CP196" s="39"/>
      <c r="CQ196" s="19">
        <f t="shared" si="523"/>
        <v>33261.531750819231</v>
      </c>
      <c r="CR196" s="19">
        <f t="shared" si="552"/>
        <v>31599</v>
      </c>
      <c r="CS196" s="19">
        <f t="shared" si="524"/>
        <v>-90.386456168125733</v>
      </c>
      <c r="CT196" s="2"/>
      <c r="CU196" s="2"/>
      <c r="CV196" s="2"/>
      <c r="CW196" s="2"/>
      <c r="CX196" s="2"/>
      <c r="CY196" s="2"/>
      <c r="CZ196" s="2"/>
      <c r="DA196" s="2"/>
      <c r="DB196" s="16">
        <f t="shared" si="553"/>
        <v>33356.94667529688</v>
      </c>
      <c r="DC196" s="16">
        <f t="shared" si="681"/>
        <v>806.773985634376</v>
      </c>
      <c r="DD196" s="16" t="e">
        <f t="shared" si="682"/>
        <v>#N/A</v>
      </c>
      <c r="DE196" s="16">
        <f t="shared" si="565"/>
        <v>34163.720660931256</v>
      </c>
      <c r="DF196" s="16">
        <f t="shared" si="566"/>
        <v>32946.439782006375</v>
      </c>
      <c r="DG196" s="16">
        <f t="shared" si="686"/>
        <v>1320.8012661287139</v>
      </c>
      <c r="DH196" s="16" t="e">
        <f t="shared" si="687"/>
        <v>#N/A</v>
      </c>
      <c r="DI196" s="16">
        <f t="shared" si="569"/>
        <v>34267.241048135089</v>
      </c>
      <c r="DJ196" s="16">
        <f t="shared" si="570"/>
        <v>33261.531750819231</v>
      </c>
      <c r="DK196" s="16">
        <f t="shared" si="571"/>
        <v>1005.9733903389642</v>
      </c>
      <c r="DL196" s="16" t="e">
        <f t="shared" si="572"/>
        <v>#N/A</v>
      </c>
      <c r="DM196" s="16">
        <f t="shared" si="573"/>
        <v>34267.505141158195</v>
      </c>
      <c r="DN196" s="16">
        <f t="shared" si="525"/>
        <v>33319.813532900102</v>
      </c>
      <c r="DO196" s="16">
        <f t="shared" si="556"/>
        <v>947.42751523498737</v>
      </c>
      <c r="DP196" s="16" t="e">
        <f t="shared" si="526"/>
        <v>#N/A</v>
      </c>
      <c r="DQ196" s="16">
        <f t="shared" si="527"/>
        <v>34267.241048135089</v>
      </c>
      <c r="DR196" s="101"/>
      <c r="DS196" s="16">
        <f t="shared" si="688"/>
        <v>33668.05663693454</v>
      </c>
      <c r="DT196" s="16">
        <f t="shared" si="575"/>
        <v>33319.813532900102</v>
      </c>
      <c r="DV196" s="16">
        <f t="shared" si="557"/>
        <v>1976340</v>
      </c>
      <c r="DW196" s="16">
        <f t="shared" si="576"/>
        <v>1976340</v>
      </c>
      <c r="DX196" s="16">
        <f t="shared" si="577"/>
        <v>1968542.756137019</v>
      </c>
      <c r="DY196" s="16">
        <f t="shared" si="578"/>
        <v>1969053.5937818177</v>
      </c>
      <c r="DZ196" s="16">
        <f t="shared" si="579"/>
        <v>1968235.2002388197</v>
      </c>
      <c r="EA196" s="16">
        <f t="shared" si="558"/>
        <v>7286.4062181822956</v>
      </c>
    </row>
    <row r="197" spans="1:131" x14ac:dyDescent="0.2">
      <c r="A197" s="2">
        <v>42552</v>
      </c>
      <c r="B197" s="5">
        <f>Inputs!B197</f>
        <v>40176</v>
      </c>
      <c r="C197" s="5"/>
      <c r="D197" s="19">
        <f t="shared" si="528"/>
        <v>40176</v>
      </c>
      <c r="E197" s="20">
        <f>Inputs!E197</f>
        <v>1.0076705590039989</v>
      </c>
      <c r="F197" s="19">
        <f t="shared" si="529"/>
        <v>39870.173481808117</v>
      </c>
      <c r="G197" s="24">
        <f t="shared" ref="G197:H197" si="759">G185</f>
        <v>1.1599999999999999</v>
      </c>
      <c r="H197" s="24">
        <f t="shared" si="759"/>
        <v>1.1571272105409649</v>
      </c>
      <c r="I197" s="29">
        <f t="shared" si="507"/>
        <v>1.1571272105409649</v>
      </c>
      <c r="J197" s="19">
        <f t="shared" si="531"/>
        <v>34456.171386003909</v>
      </c>
      <c r="K197" s="19">
        <f t="shared" si="532"/>
        <v>35115.495026473734</v>
      </c>
      <c r="L197" s="40">
        <f>SalesTrend!$R$17</f>
        <v>0.04</v>
      </c>
      <c r="M197" s="40">
        <f>SalesTrend!$R$37</f>
        <v>0</v>
      </c>
      <c r="N197" s="16">
        <f t="shared" si="533"/>
        <v>34381.730158295395</v>
      </c>
      <c r="O197" s="16">
        <f t="shared" si="508"/>
        <v>40089.201303449743</v>
      </c>
      <c r="R197" s="16">
        <f t="shared" si="509"/>
        <v>34381.730158295395</v>
      </c>
      <c r="S197" s="16">
        <f t="shared" si="510"/>
        <v>40176</v>
      </c>
      <c r="T197" s="16">
        <f t="shared" si="534"/>
        <v>-86.798696550256864</v>
      </c>
      <c r="AA197" s="56"/>
      <c r="AB197" s="51"/>
      <c r="AC197" s="51"/>
      <c r="AD197" s="51"/>
      <c r="AE197" s="52"/>
      <c r="AF197" s="51">
        <f t="shared" si="535"/>
        <v>0</v>
      </c>
      <c r="AG197" s="51"/>
      <c r="AH197" s="56">
        <f t="shared" si="619"/>
        <v>0</v>
      </c>
      <c r="AI197" s="56">
        <f t="shared" si="536"/>
        <v>0</v>
      </c>
      <c r="AJ197" s="56">
        <f t="shared" si="537"/>
        <v>0</v>
      </c>
      <c r="AK197" s="56">
        <f t="shared" si="538"/>
        <v>0</v>
      </c>
      <c r="AL197" s="56">
        <f t="shared" si="539"/>
        <v>0</v>
      </c>
      <c r="AM197" s="56">
        <f>IF(AI197&lt;0,1,0)*$M197</f>
        <v>0</v>
      </c>
      <c r="AN197" s="51"/>
      <c r="AO197" s="51">
        <f t="shared" si="540"/>
        <v>0</v>
      </c>
      <c r="BB197" s="5">
        <f>Inputs!C197</f>
        <v>1986345</v>
      </c>
      <c r="BC197" s="19">
        <f t="shared" si="560"/>
        <v>30171</v>
      </c>
      <c r="BD197" s="82">
        <f t="shared" si="677"/>
        <v>0.16327800717598481</v>
      </c>
      <c r="BE197" s="23">
        <f>Inputs!F197</f>
        <v>1.0076705590039989</v>
      </c>
      <c r="BF197" s="19">
        <f t="shared" si="561"/>
        <v>29941.33323674912</v>
      </c>
      <c r="BG197" s="19">
        <f t="shared" si="562"/>
        <v>39870.173481808117</v>
      </c>
      <c r="BH197" s="82">
        <f t="shared" si="678"/>
        <v>0.16216930710088723</v>
      </c>
      <c r="BI197" s="29">
        <f t="shared" si="608"/>
        <v>1</v>
      </c>
      <c r="BJ197" s="29">
        <f t="shared" ref="BJ197" si="760">BJ185</f>
        <v>0.9145269668889856</v>
      </c>
      <c r="BK197" s="29">
        <f t="shared" si="608"/>
        <v>0.91416409485908934</v>
      </c>
      <c r="BL197" s="29">
        <f t="shared" si="544"/>
        <v>0.91416409485908934</v>
      </c>
      <c r="BM197" s="39">
        <f t="shared" si="672"/>
        <v>0.17739627711574502</v>
      </c>
      <c r="BN197" s="39">
        <f t="shared" si="545"/>
        <v>0.17811091386517588</v>
      </c>
      <c r="BO197" s="40">
        <f>AttrRateTrend!$R$17</f>
        <v>0</v>
      </c>
      <c r="BP197" s="40">
        <f>AttrRateTrend!$R$37</f>
        <v>-4.8000000000000001E-2</v>
      </c>
      <c r="BQ197" s="39">
        <f t="shared" si="546"/>
        <v>0.17442604801171316</v>
      </c>
      <c r="BR197" s="39">
        <f t="shared" si="673"/>
        <v>0.16067713184832105</v>
      </c>
      <c r="BS197" s="39"/>
      <c r="BT197" s="39"/>
      <c r="BU197" s="39">
        <f t="shared" si="516"/>
        <v>0.17442604801171316</v>
      </c>
      <c r="BV197" s="39">
        <f t="shared" si="517"/>
        <v>0.16327800717598481</v>
      </c>
      <c r="BW197" s="39">
        <f t="shared" si="518"/>
        <v>-2.6008753276637597E-3</v>
      </c>
      <c r="BX197" s="39">
        <f t="shared" si="718"/>
        <v>0.18342819069246977</v>
      </c>
      <c r="CB197" s="19">
        <f t="shared" si="547"/>
        <v>30171</v>
      </c>
      <c r="CC197" s="23">
        <f>Inputs!F197</f>
        <v>1.0076705590039989</v>
      </c>
      <c r="CD197" s="19">
        <f t="shared" si="519"/>
        <v>29941.33323674912</v>
      </c>
      <c r="CE197" s="29">
        <f t="shared" ref="CE197" si="761">CE185</f>
        <v>0.9145269668889856</v>
      </c>
      <c r="CF197" s="29">
        <f t="shared" si="719"/>
        <v>0.92918259040413531</v>
      </c>
      <c r="CG197" s="29">
        <f t="shared" si="719"/>
        <v>0.92674365295329264</v>
      </c>
      <c r="CH197" s="29">
        <f t="shared" si="549"/>
        <v>0.92918259040413531</v>
      </c>
      <c r="CI197" s="19">
        <f t="shared" si="550"/>
        <v>32223.304166435733</v>
      </c>
      <c r="CJ197" s="19">
        <f t="shared" si="521"/>
        <v>32457.724693345761</v>
      </c>
      <c r="CK197" s="40">
        <f>AttrTrend!$R$17</f>
        <v>0</v>
      </c>
      <c r="CL197" s="40">
        <f>AttrTrend!$R$37</f>
        <v>-0.04</v>
      </c>
      <c r="CM197" s="19">
        <f t="shared" si="551"/>
        <v>31931.07048078646</v>
      </c>
      <c r="CN197" s="19">
        <f t="shared" si="675"/>
        <v>29897.3786952392</v>
      </c>
      <c r="CO197" s="39"/>
      <c r="CP197" s="39"/>
      <c r="CQ197" s="19">
        <f t="shared" si="523"/>
        <v>31931.07048078646</v>
      </c>
      <c r="CR197" s="19">
        <f t="shared" si="552"/>
        <v>30171</v>
      </c>
      <c r="CS197" s="19">
        <f t="shared" si="524"/>
        <v>-273.62130476079983</v>
      </c>
      <c r="CT197" s="2"/>
      <c r="CU197" s="2"/>
      <c r="CV197" s="2"/>
      <c r="CW197" s="2"/>
      <c r="CX197" s="2"/>
      <c r="CY197" s="2"/>
      <c r="CZ197" s="2"/>
      <c r="DA197" s="2"/>
      <c r="DB197" s="16">
        <f t="shared" si="553"/>
        <v>32223.304166435733</v>
      </c>
      <c r="DC197" s="16">
        <f t="shared" si="681"/>
        <v>2232.8672195681756</v>
      </c>
      <c r="DD197" s="16" t="e">
        <f t="shared" si="682"/>
        <v>#N/A</v>
      </c>
      <c r="DE197" s="16">
        <f t="shared" si="565"/>
        <v>34456.171386003909</v>
      </c>
      <c r="DF197" s="16">
        <f t="shared" si="566"/>
        <v>32457.724693345761</v>
      </c>
      <c r="DG197" s="16">
        <f t="shared" si="686"/>
        <v>2657.7703331279736</v>
      </c>
      <c r="DH197" s="16" t="e">
        <f t="shared" si="687"/>
        <v>#N/A</v>
      </c>
      <c r="DI197" s="16">
        <f t="shared" si="569"/>
        <v>35115.495026473734</v>
      </c>
      <c r="DJ197" s="16">
        <f t="shared" si="570"/>
        <v>31931.07048078646</v>
      </c>
      <c r="DK197" s="16">
        <f t="shared" si="571"/>
        <v>2450.6596775089347</v>
      </c>
      <c r="DL197" s="16" t="e">
        <f t="shared" si="572"/>
        <v>#N/A</v>
      </c>
      <c r="DM197" s="16">
        <f t="shared" si="573"/>
        <v>34381.730158295395</v>
      </c>
      <c r="DN197" s="16">
        <f t="shared" si="525"/>
        <v>32996.84297940191</v>
      </c>
      <c r="DO197" s="16">
        <f t="shared" si="556"/>
        <v>2118.6520470718242</v>
      </c>
      <c r="DP197" s="16" t="e">
        <f t="shared" si="526"/>
        <v>#N/A</v>
      </c>
      <c r="DQ197" s="16">
        <f t="shared" si="527"/>
        <v>35115.495026473734</v>
      </c>
      <c r="DR197" s="101"/>
      <c r="DS197" s="16">
        <f t="shared" si="688"/>
        <v>32779.81627427871</v>
      </c>
      <c r="DT197" s="16">
        <f t="shared" si="575"/>
        <v>32996.84297940191</v>
      </c>
      <c r="DV197" s="16">
        <f t="shared" si="557"/>
        <v>1986345</v>
      </c>
      <c r="DW197" s="16">
        <f t="shared" si="576"/>
        <v>1986345</v>
      </c>
      <c r="DX197" s="16">
        <f t="shared" si="577"/>
        <v>1970775.6233565873</v>
      </c>
      <c r="DY197" s="16">
        <f t="shared" si="578"/>
        <v>1971711.3641149455</v>
      </c>
      <c r="DZ197" s="16">
        <f t="shared" si="579"/>
        <v>1970685.8599163287</v>
      </c>
      <c r="EA197" s="16">
        <f t="shared" si="558"/>
        <v>14633.635885054478</v>
      </c>
    </row>
    <row r="198" spans="1:131" x14ac:dyDescent="0.2">
      <c r="A198" s="2">
        <v>42583</v>
      </c>
      <c r="B198" s="5">
        <f>Inputs!B198</f>
        <v>43392</v>
      </c>
      <c r="C198" s="5"/>
      <c r="D198" s="19">
        <f t="shared" si="528"/>
        <v>43392</v>
      </c>
      <c r="E198" s="20">
        <f>Inputs!E198</f>
        <v>1.0393752786666837</v>
      </c>
      <c r="F198" s="19">
        <f t="shared" si="529"/>
        <v>41748.154772031427</v>
      </c>
      <c r="G198" s="24">
        <f t="shared" ref="G198:H198" si="762">G186</f>
        <v>1.1399999999999999</v>
      </c>
      <c r="H198" s="24">
        <f t="shared" si="762"/>
        <v>1.1367282212946797</v>
      </c>
      <c r="I198" s="29">
        <f t="shared" si="507"/>
        <v>1.1367282212946797</v>
      </c>
      <c r="J198" s="19">
        <f t="shared" si="531"/>
        <v>36726.593032486038</v>
      </c>
      <c r="K198" s="19">
        <f t="shared" si="532"/>
        <v>35901.691690549087</v>
      </c>
      <c r="L198" s="40">
        <f>SalesTrend!$R$18</f>
        <v>0.04</v>
      </c>
      <c r="M198" s="40">
        <f>SalesTrend!$R$38</f>
        <v>0.06</v>
      </c>
      <c r="N198" s="16">
        <f t="shared" si="533"/>
        <v>36566.1160810191</v>
      </c>
      <c r="O198" s="16">
        <f t="shared" si="508"/>
        <v>43202.398534056949</v>
      </c>
      <c r="R198" s="16">
        <f t="shared" si="509"/>
        <v>36566.1160810191</v>
      </c>
      <c r="S198" s="16">
        <f t="shared" si="510"/>
        <v>43392</v>
      </c>
      <c r="T198" s="16">
        <f t="shared" si="534"/>
        <v>-189.60146594305115</v>
      </c>
      <c r="AA198" s="56"/>
      <c r="AB198" s="51"/>
      <c r="AC198" s="51"/>
      <c r="AD198" s="51"/>
      <c r="AE198" s="52"/>
      <c r="AF198" s="51">
        <f t="shared" si="535"/>
        <v>0</v>
      </c>
      <c r="AG198" s="51"/>
      <c r="AH198" s="56">
        <f t="shared" si="619"/>
        <v>0</v>
      </c>
      <c r="AI198" s="56">
        <f t="shared" si="536"/>
        <v>0</v>
      </c>
      <c r="AJ198" s="56">
        <f t="shared" si="537"/>
        <v>0</v>
      </c>
      <c r="AK198" s="56">
        <f t="shared" si="538"/>
        <v>0</v>
      </c>
      <c r="AL198" s="56">
        <f t="shared" si="539"/>
        <v>0</v>
      </c>
      <c r="AM198" s="56">
        <f t="shared" ref="AM198:AM251" si="763">IF(AI198&lt;0,1,0)*$M198</f>
        <v>0</v>
      </c>
      <c r="AN198" s="51"/>
      <c r="AO198" s="51">
        <f t="shared" si="540"/>
        <v>0</v>
      </c>
      <c r="BB198" s="5">
        <f>Inputs!C198</f>
        <v>1998466</v>
      </c>
      <c r="BC198" s="19">
        <f t="shared" si="560"/>
        <v>31271</v>
      </c>
      <c r="BD198" s="82">
        <f t="shared" si="677"/>
        <v>0.16702385768975522</v>
      </c>
      <c r="BE198" s="23">
        <f>Inputs!F198</f>
        <v>1.0393752786666837</v>
      </c>
      <c r="BF198" s="19">
        <f t="shared" si="561"/>
        <v>30086.341903488999</v>
      </c>
      <c r="BG198" s="19">
        <f t="shared" si="562"/>
        <v>41748.154772031427</v>
      </c>
      <c r="BH198" s="82">
        <f t="shared" si="678"/>
        <v>0.16140496539349239</v>
      </c>
      <c r="BI198" s="29">
        <f t="shared" si="608"/>
        <v>1</v>
      </c>
      <c r="BJ198" s="29">
        <f t="shared" ref="BJ198" si="764">BJ186</f>
        <v>0.92843078718831584</v>
      </c>
      <c r="BK198" s="29">
        <f t="shared" si="608"/>
        <v>0.92859673990623681</v>
      </c>
      <c r="BL198" s="29">
        <f t="shared" si="544"/>
        <v>0.92859673990623681</v>
      </c>
      <c r="BM198" s="39">
        <f t="shared" si="672"/>
        <v>0.17381599402318593</v>
      </c>
      <c r="BN198" s="39">
        <f t="shared" si="545"/>
        <v>0.17528982489592293</v>
      </c>
      <c r="BO198" s="40">
        <f>AttrRateTrend!$R$18</f>
        <v>0</v>
      </c>
      <c r="BP198" s="40">
        <f>AttrRateTrend!$R$38</f>
        <v>0</v>
      </c>
      <c r="BQ198" s="39">
        <f t="shared" si="546"/>
        <v>0.17442604801171316</v>
      </c>
      <c r="BR198" s="39">
        <f t="shared" si="673"/>
        <v>0.16834913089377979</v>
      </c>
      <c r="BS198" s="39"/>
      <c r="BT198" s="39"/>
      <c r="BU198" s="39">
        <f t="shared" si="516"/>
        <v>0.17442604801171316</v>
      </c>
      <c r="BV198" s="39">
        <f t="shared" si="517"/>
        <v>0.16702385768975522</v>
      </c>
      <c r="BW198" s="39">
        <f t="shared" si="518"/>
        <v>1.3252732040245629E-3</v>
      </c>
      <c r="BX198" s="39">
        <f t="shared" si="718"/>
        <v>0.18191888489697214</v>
      </c>
      <c r="CB198" s="19">
        <f t="shared" si="547"/>
        <v>31271</v>
      </c>
      <c r="CC198" s="23">
        <f>Inputs!F198</f>
        <v>1.0393752786666837</v>
      </c>
      <c r="CD198" s="19">
        <f t="shared" si="519"/>
        <v>30086.341903488999</v>
      </c>
      <c r="CE198" s="29">
        <f t="shared" ref="CE198" si="765">CE186</f>
        <v>0.92843078718831584</v>
      </c>
      <c r="CF198" s="29">
        <f t="shared" si="719"/>
        <v>0.94632197479848124</v>
      </c>
      <c r="CG198" s="29">
        <f t="shared" si="719"/>
        <v>0.94560278244728402</v>
      </c>
      <c r="CH198" s="29">
        <f t="shared" si="549"/>
        <v>0.94632197479848124</v>
      </c>
      <c r="CI198" s="19">
        <f t="shared" si="550"/>
        <v>31792.923238304669</v>
      </c>
      <c r="CJ198" s="19">
        <f t="shared" si="521"/>
        <v>32014.855697791794</v>
      </c>
      <c r="CK198" s="40">
        <f>AttrTrend!$R$18</f>
        <v>0.01</v>
      </c>
      <c r="CL198" s="40">
        <f>AttrTrend!$R$38</f>
        <v>0</v>
      </c>
      <c r="CM198" s="19">
        <f t="shared" si="551"/>
        <v>31957.679706187111</v>
      </c>
      <c r="CN198" s="19">
        <f t="shared" si="675"/>
        <v>31433.051770720616</v>
      </c>
      <c r="CO198" s="39"/>
      <c r="CP198" s="39"/>
      <c r="CQ198" s="19">
        <f t="shared" si="523"/>
        <v>31957.679706187111</v>
      </c>
      <c r="CR198" s="19">
        <f t="shared" si="552"/>
        <v>31271</v>
      </c>
      <c r="CS198" s="19">
        <f t="shared" si="524"/>
        <v>162.05177072061633</v>
      </c>
      <c r="CT198" s="2"/>
      <c r="CU198" s="2"/>
      <c r="CV198" s="2"/>
      <c r="CW198" s="2"/>
      <c r="CX198" s="2"/>
      <c r="CY198" s="2"/>
      <c r="CZ198" s="2"/>
      <c r="DA198" s="2"/>
      <c r="DB198" s="16">
        <f t="shared" si="553"/>
        <v>31792.923238304669</v>
      </c>
      <c r="DC198" s="16">
        <f t="shared" si="681"/>
        <v>4933.6697941813691</v>
      </c>
      <c r="DD198" s="16" t="e">
        <f t="shared" si="682"/>
        <v>#N/A</v>
      </c>
      <c r="DE198" s="16">
        <f t="shared" si="565"/>
        <v>36726.593032486038</v>
      </c>
      <c r="DF198" s="16">
        <f t="shared" si="566"/>
        <v>32014.855697791794</v>
      </c>
      <c r="DG198" s="16">
        <f t="shared" si="686"/>
        <v>3886.8359927572928</v>
      </c>
      <c r="DH198" s="16" t="e">
        <f t="shared" si="687"/>
        <v>#N/A</v>
      </c>
      <c r="DI198" s="16">
        <f t="shared" si="569"/>
        <v>35901.691690549087</v>
      </c>
      <c r="DJ198" s="16">
        <f t="shared" si="570"/>
        <v>31957.679706187111</v>
      </c>
      <c r="DK198" s="16">
        <f t="shared" si="571"/>
        <v>4608.4363748319884</v>
      </c>
      <c r="DL198" s="16" t="e">
        <f t="shared" si="572"/>
        <v>#N/A</v>
      </c>
      <c r="DM198" s="16">
        <f t="shared" si="573"/>
        <v>36566.1160810191</v>
      </c>
      <c r="DN198" s="16">
        <f t="shared" si="525"/>
        <v>32523.250665788761</v>
      </c>
      <c r="DO198" s="16">
        <f t="shared" si="556"/>
        <v>3378.4410247603264</v>
      </c>
      <c r="DP198" s="16" t="e">
        <f t="shared" si="526"/>
        <v>#N/A</v>
      </c>
      <c r="DQ198" s="16">
        <f t="shared" si="527"/>
        <v>35901.691690549087</v>
      </c>
      <c r="DR198" s="101"/>
      <c r="DS198" s="16">
        <f t="shared" si="688"/>
        <v>32542.656026992481</v>
      </c>
      <c r="DT198" s="16">
        <f t="shared" si="575"/>
        <v>32523.250665788761</v>
      </c>
      <c r="DV198" s="16">
        <f t="shared" si="557"/>
        <v>1998466</v>
      </c>
      <c r="DW198" s="16">
        <f t="shared" si="576"/>
        <v>1998466</v>
      </c>
      <c r="DX198" s="16">
        <f t="shared" si="577"/>
        <v>1975709.2931507686</v>
      </c>
      <c r="DY198" s="16">
        <f t="shared" si="578"/>
        <v>1975598.2001077028</v>
      </c>
      <c r="DZ198" s="16">
        <f t="shared" si="579"/>
        <v>1975294.2962911606</v>
      </c>
      <c r="EA198" s="16">
        <f t="shared" si="558"/>
        <v>22867.799892297247</v>
      </c>
    </row>
    <row r="199" spans="1:131" x14ac:dyDescent="0.2">
      <c r="A199" s="2">
        <v>42614</v>
      </c>
      <c r="B199" s="5">
        <f>Inputs!B199</f>
        <v>36186</v>
      </c>
      <c r="C199" s="5"/>
      <c r="D199" s="19">
        <f t="shared" si="528"/>
        <v>36186</v>
      </c>
      <c r="E199" s="20">
        <f>Inputs!E199</f>
        <v>0.99340655258797284</v>
      </c>
      <c r="F199" s="19">
        <f t="shared" si="529"/>
        <v>36426.174063106439</v>
      </c>
      <c r="G199" s="24">
        <f t="shared" ref="G199:H199" si="766">G187</f>
        <v>1</v>
      </c>
      <c r="H199" s="24">
        <f t="shared" si="766"/>
        <v>0.9973677297977156</v>
      </c>
      <c r="I199" s="29">
        <f t="shared" si="507"/>
        <v>0.9973677297977156</v>
      </c>
      <c r="J199" s="19">
        <f t="shared" si="531"/>
        <v>36522.310653157321</v>
      </c>
      <c r="K199" s="19">
        <f t="shared" si="532"/>
        <v>36613.362980061167</v>
      </c>
      <c r="L199" s="40">
        <f>SalesTrend!$R$19</f>
        <v>0</v>
      </c>
      <c r="M199" s="40">
        <f>SalesTrend!$R$39</f>
        <v>0</v>
      </c>
      <c r="N199" s="16">
        <f t="shared" si="533"/>
        <v>36566.1160810191</v>
      </c>
      <c r="O199" s="16">
        <f t="shared" si="508"/>
        <v>36229.402051629761</v>
      </c>
      <c r="R199" s="16">
        <f t="shared" si="509"/>
        <v>36566.1160810191</v>
      </c>
      <c r="S199" s="16">
        <f t="shared" si="510"/>
        <v>36186</v>
      </c>
      <c r="T199" s="16">
        <f t="shared" si="534"/>
        <v>43.402051629760535</v>
      </c>
      <c r="AA199" s="56"/>
      <c r="AB199" s="51"/>
      <c r="AC199" s="51"/>
      <c r="AD199" s="51"/>
      <c r="AE199" s="52"/>
      <c r="AF199" s="51">
        <f t="shared" si="535"/>
        <v>0</v>
      </c>
      <c r="AG199" s="51"/>
      <c r="AH199" s="56">
        <f t="shared" si="619"/>
        <v>0</v>
      </c>
      <c r="AI199" s="56">
        <f t="shared" si="536"/>
        <v>0</v>
      </c>
      <c r="AJ199" s="56">
        <f t="shared" si="537"/>
        <v>0</v>
      </c>
      <c r="AK199" s="56">
        <f t="shared" si="538"/>
        <v>0</v>
      </c>
      <c r="AL199" s="56">
        <f t="shared" si="539"/>
        <v>0</v>
      </c>
      <c r="AM199" s="56">
        <f t="shared" si="763"/>
        <v>0</v>
      </c>
      <c r="AN199" s="51"/>
      <c r="AO199" s="51">
        <f t="shared" si="540"/>
        <v>0</v>
      </c>
      <c r="BB199" s="5">
        <f>Inputs!C199</f>
        <v>2004217</v>
      </c>
      <c r="BC199" s="19">
        <f t="shared" si="560"/>
        <v>30435</v>
      </c>
      <c r="BD199" s="82">
        <f t="shared" si="677"/>
        <v>0.16484156307462328</v>
      </c>
      <c r="BE199" s="23">
        <f>Inputs!F199</f>
        <v>0.99340655258797284</v>
      </c>
      <c r="BF199" s="19">
        <f t="shared" si="561"/>
        <v>30637.00347124978</v>
      </c>
      <c r="BG199" s="19">
        <f t="shared" si="562"/>
        <v>36426.174063106439</v>
      </c>
      <c r="BH199" s="82">
        <f t="shared" si="678"/>
        <v>0.16582779443234716</v>
      </c>
      <c r="BI199" s="29">
        <f t="shared" si="608"/>
        <v>1</v>
      </c>
      <c r="BJ199" s="29">
        <f t="shared" ref="BJ199" si="767">BJ187</f>
        <v>0.94971354705726874</v>
      </c>
      <c r="BK199" s="29">
        <f t="shared" si="608"/>
        <v>0.94944720894937618</v>
      </c>
      <c r="BL199" s="29">
        <f t="shared" si="544"/>
        <v>0.94944720894937618</v>
      </c>
      <c r="BM199" s="39">
        <f t="shared" si="672"/>
        <v>0.17465720354883782</v>
      </c>
      <c r="BN199" s="39">
        <f t="shared" si="545"/>
        <v>0.17435887941792638</v>
      </c>
      <c r="BO199" s="40">
        <f>AttrRateTrend!$R$19</f>
        <v>0</v>
      </c>
      <c r="BP199" s="40">
        <f>AttrRateTrend!$R$39</f>
        <v>0</v>
      </c>
      <c r="BQ199" s="39">
        <f t="shared" si="546"/>
        <v>0.17442604801171316</v>
      </c>
      <c r="BR199" s="39">
        <f t="shared" si="673"/>
        <v>0.16451639467451754</v>
      </c>
      <c r="BS199" s="39"/>
      <c r="BT199" s="39"/>
      <c r="BU199" s="39">
        <f t="shared" si="516"/>
        <v>0.17442604801171316</v>
      </c>
      <c r="BV199" s="39">
        <f t="shared" si="517"/>
        <v>0.16484156307462328</v>
      </c>
      <c r="BW199" s="39">
        <f t="shared" si="518"/>
        <v>-3.2516840010574088E-4</v>
      </c>
      <c r="BX199" s="39">
        <f t="shared" si="718"/>
        <v>0.180973962363559</v>
      </c>
      <c r="CB199" s="19">
        <f t="shared" si="547"/>
        <v>30435</v>
      </c>
      <c r="CC199" s="23">
        <f>Inputs!F199</f>
        <v>0.99340655258797284</v>
      </c>
      <c r="CD199" s="19">
        <f t="shared" si="519"/>
        <v>30637.00347124978</v>
      </c>
      <c r="CE199" s="29">
        <f t="shared" ref="CE199:CG214" si="768">CE187</f>
        <v>0.94971354705726874</v>
      </c>
      <c r="CF199" s="29">
        <f t="shared" si="768"/>
        <v>0.95655921502921648</v>
      </c>
      <c r="CG199" s="29">
        <f t="shared" si="768"/>
        <v>0.95638120796616566</v>
      </c>
      <c r="CH199" s="29">
        <f t="shared" si="549"/>
        <v>0.95655921502921648</v>
      </c>
      <c r="CI199" s="19">
        <f t="shared" si="550"/>
        <v>32028.339688634984</v>
      </c>
      <c r="CJ199" s="19">
        <f t="shared" si="521"/>
        <v>31962.423681723885</v>
      </c>
      <c r="CK199" s="40">
        <f>AttrTrend!$R$19</f>
        <v>0.01</v>
      </c>
      <c r="CL199" s="40">
        <f>AttrTrend!$R$39</f>
        <v>0</v>
      </c>
      <c r="CM199" s="19">
        <f t="shared" si="551"/>
        <v>31984.311105942263</v>
      </c>
      <c r="CN199" s="19">
        <f t="shared" si="675"/>
        <v>30393.161742779055</v>
      </c>
      <c r="CO199" s="39"/>
      <c r="CP199" s="39"/>
      <c r="CQ199" s="19">
        <f t="shared" si="523"/>
        <v>31984.311105942263</v>
      </c>
      <c r="CR199" s="19">
        <f t="shared" si="552"/>
        <v>30435</v>
      </c>
      <c r="CS199" s="19">
        <f t="shared" si="524"/>
        <v>-41.838257220944797</v>
      </c>
      <c r="CT199" s="2"/>
      <c r="CU199" s="2"/>
      <c r="CV199" s="2"/>
      <c r="CW199" s="2"/>
      <c r="CX199" s="2"/>
      <c r="CY199" s="2"/>
      <c r="CZ199" s="2"/>
      <c r="DA199" s="2"/>
      <c r="DB199" s="16">
        <f t="shared" si="553"/>
        <v>32028.339688634984</v>
      </c>
      <c r="DC199" s="16">
        <f t="shared" si="681"/>
        <v>4493.9709645223375</v>
      </c>
      <c r="DD199" s="16" t="e">
        <f t="shared" si="682"/>
        <v>#N/A</v>
      </c>
      <c r="DE199" s="16">
        <f t="shared" si="565"/>
        <v>36522.310653157321</v>
      </c>
      <c r="DF199" s="16">
        <f t="shared" si="566"/>
        <v>31962.423681723885</v>
      </c>
      <c r="DG199" s="16">
        <f t="shared" si="686"/>
        <v>4650.9392983372818</v>
      </c>
      <c r="DH199" s="16" t="e">
        <f t="shared" si="687"/>
        <v>#N/A</v>
      </c>
      <c r="DI199" s="16">
        <f t="shared" si="569"/>
        <v>36613.362980061167</v>
      </c>
      <c r="DJ199" s="16">
        <f t="shared" si="570"/>
        <v>31984.311105942263</v>
      </c>
      <c r="DK199" s="16">
        <f t="shared" si="571"/>
        <v>4581.8049750768369</v>
      </c>
      <c r="DL199" s="16" t="e">
        <f t="shared" si="572"/>
        <v>#N/A</v>
      </c>
      <c r="DM199" s="16">
        <f t="shared" si="573"/>
        <v>36566.1160810191</v>
      </c>
      <c r="DN199" s="16">
        <f t="shared" si="525"/>
        <v>32206.54456644542</v>
      </c>
      <c r="DO199" s="16">
        <f t="shared" si="556"/>
        <v>4406.818413615747</v>
      </c>
      <c r="DP199" s="16" t="e">
        <f t="shared" si="526"/>
        <v>#N/A</v>
      </c>
      <c r="DQ199" s="16">
        <f t="shared" si="527"/>
        <v>36613.362980061167</v>
      </c>
      <c r="DR199" s="101"/>
      <c r="DS199" s="16">
        <f t="shared" si="688"/>
        <v>32247.279696095098</v>
      </c>
      <c r="DT199" s="16">
        <f t="shared" si="575"/>
        <v>32206.54456644542</v>
      </c>
      <c r="DV199" s="16">
        <f t="shared" si="557"/>
        <v>2004217</v>
      </c>
      <c r="DW199" s="16">
        <f t="shared" si="576"/>
        <v>2004217</v>
      </c>
      <c r="DX199" s="16">
        <f t="shared" si="577"/>
        <v>1980203.2641152909</v>
      </c>
      <c r="DY199" s="16">
        <f t="shared" si="578"/>
        <v>1980249.1394060401</v>
      </c>
      <c r="DZ199" s="16">
        <f t="shared" si="579"/>
        <v>1979876.1012662374</v>
      </c>
      <c r="EA199" s="16">
        <f t="shared" si="558"/>
        <v>23967.860593959922</v>
      </c>
    </row>
    <row r="200" spans="1:131" x14ac:dyDescent="0.2">
      <c r="A200" s="2">
        <v>42644</v>
      </c>
      <c r="B200" s="5">
        <f>Inputs!B200</f>
        <v>30558</v>
      </c>
      <c r="C200" s="5"/>
      <c r="D200" s="19">
        <f t="shared" si="528"/>
        <v>30558</v>
      </c>
      <c r="E200" s="20">
        <f>Inputs!E200</f>
        <v>1.0212149832176927</v>
      </c>
      <c r="F200" s="19">
        <f t="shared" si="529"/>
        <v>29923.18023352576</v>
      </c>
      <c r="G200" s="24">
        <f t="shared" ref="G200:H200" si="769">G188</f>
        <v>0.82</v>
      </c>
      <c r="H200" s="24">
        <f t="shared" si="769"/>
        <v>0.81777018222750719</v>
      </c>
      <c r="I200" s="29">
        <f t="shared" si="507"/>
        <v>0.81777018222750719</v>
      </c>
      <c r="J200" s="19">
        <f t="shared" si="531"/>
        <v>36591.185254540134</v>
      </c>
      <c r="K200" s="19">
        <f t="shared" si="532"/>
        <v>36567.575802901418</v>
      </c>
      <c r="L200" s="40">
        <f>SalesTrend!$R$20</f>
        <v>0</v>
      </c>
      <c r="M200" s="40">
        <f>SalesTrend!$R$40</f>
        <v>0</v>
      </c>
      <c r="N200" s="16">
        <f t="shared" si="533"/>
        <v>36566.1160810191</v>
      </c>
      <c r="O200" s="16">
        <f t="shared" si="508"/>
        <v>30537.064252794033</v>
      </c>
      <c r="R200" s="16">
        <f t="shared" si="509"/>
        <v>36566.1160810191</v>
      </c>
      <c r="S200" s="16">
        <f t="shared" si="510"/>
        <v>30558</v>
      </c>
      <c r="T200" s="16">
        <f t="shared" si="534"/>
        <v>-20.935747205967346</v>
      </c>
      <c r="AA200" s="56"/>
      <c r="AB200" s="51"/>
      <c r="AC200" s="51"/>
      <c r="AD200" s="51"/>
      <c r="AE200" s="52"/>
      <c r="AF200" s="51">
        <f t="shared" si="535"/>
        <v>0</v>
      </c>
      <c r="AG200" s="51"/>
      <c r="AH200" s="56">
        <f t="shared" si="619"/>
        <v>0</v>
      </c>
      <c r="AI200" s="56">
        <f t="shared" si="536"/>
        <v>0</v>
      </c>
      <c r="AJ200" s="56">
        <f t="shared" si="537"/>
        <v>0</v>
      </c>
      <c r="AK200" s="56">
        <f t="shared" si="538"/>
        <v>0</v>
      </c>
      <c r="AL200" s="56">
        <f t="shared" si="539"/>
        <v>0</v>
      </c>
      <c r="AM200" s="56">
        <f t="shared" si="763"/>
        <v>0</v>
      </c>
      <c r="AN200" s="51"/>
      <c r="AO200" s="51">
        <f t="shared" si="540"/>
        <v>0</v>
      </c>
      <c r="BB200" s="5">
        <f>Inputs!C200</f>
        <v>2002697</v>
      </c>
      <c r="BC200" s="19">
        <f t="shared" si="560"/>
        <v>32078</v>
      </c>
      <c r="BD200" s="82">
        <f t="shared" si="677"/>
        <v>0.17596551416757902</v>
      </c>
      <c r="BE200" s="23">
        <f>Inputs!F200</f>
        <v>1.0212149832176927</v>
      </c>
      <c r="BF200" s="19">
        <f t="shared" si="561"/>
        <v>31411.603361837791</v>
      </c>
      <c r="BG200" s="19">
        <f t="shared" si="562"/>
        <v>29923.18023352576</v>
      </c>
      <c r="BH200" s="82">
        <f t="shared" si="678"/>
        <v>0.17261050515321266</v>
      </c>
      <c r="BI200" s="29">
        <f t="shared" si="608"/>
        <v>1</v>
      </c>
      <c r="BJ200" s="29">
        <f t="shared" ref="BJ200" si="770">BJ188</f>
        <v>0.98882875967055073</v>
      </c>
      <c r="BK200" s="29">
        <f t="shared" si="608"/>
        <v>0.98858593209411483</v>
      </c>
      <c r="BL200" s="29">
        <f t="shared" si="544"/>
        <v>0.98858593209411483</v>
      </c>
      <c r="BM200" s="39">
        <f t="shared" si="672"/>
        <v>0.1746034406817554</v>
      </c>
      <c r="BN200" s="39">
        <f t="shared" si="545"/>
        <v>0.1744342216280215</v>
      </c>
      <c r="BO200" s="40">
        <f>AttrRateTrend!$R$20</f>
        <v>0</v>
      </c>
      <c r="BP200" s="40">
        <f>AttrRateTrend!$R$40</f>
        <v>0</v>
      </c>
      <c r="BQ200" s="39">
        <f t="shared" si="546"/>
        <v>0.17442604801171316</v>
      </c>
      <c r="BR200" s="39">
        <f t="shared" si="673"/>
        <v>0.17609334579816088</v>
      </c>
      <c r="BS200" s="39"/>
      <c r="BT200" s="39"/>
      <c r="BU200" s="39">
        <f t="shared" si="516"/>
        <v>0.17442604801171316</v>
      </c>
      <c r="BV200" s="39">
        <f t="shared" si="517"/>
        <v>0.17596551416757902</v>
      </c>
      <c r="BW200" s="39">
        <f t="shared" si="518"/>
        <v>1.2783163058185942E-4</v>
      </c>
      <c r="BX200" s="39">
        <f t="shared" si="718"/>
        <v>0.18045906120963104</v>
      </c>
      <c r="CB200" s="19">
        <f t="shared" si="547"/>
        <v>32078</v>
      </c>
      <c r="CC200" s="23">
        <f>Inputs!F200</f>
        <v>1.0212149832176927</v>
      </c>
      <c r="CD200" s="19">
        <f t="shared" si="519"/>
        <v>31411.603361837791</v>
      </c>
      <c r="CE200" s="29">
        <f t="shared" ref="CE200" si="771">CE188</f>
        <v>0.98882875967055073</v>
      </c>
      <c r="CF200" s="29">
        <f t="shared" si="768"/>
        <v>0.97959194814704309</v>
      </c>
      <c r="CG200" s="29">
        <f t="shared" si="768"/>
        <v>0.97922550463391755</v>
      </c>
      <c r="CH200" s="29">
        <f t="shared" si="549"/>
        <v>0.97959194814704309</v>
      </c>
      <c r="CI200" s="19">
        <f t="shared" si="550"/>
        <v>32066.008118232006</v>
      </c>
      <c r="CJ200" s="19">
        <f t="shared" si="521"/>
        <v>32029.490010414022</v>
      </c>
      <c r="CK200" s="40">
        <f>AttrTrend!$R$20</f>
        <v>0.01</v>
      </c>
      <c r="CL200" s="40">
        <f>AttrTrend!$R$40</f>
        <v>0</v>
      </c>
      <c r="CM200" s="19">
        <f t="shared" si="551"/>
        <v>32010.964698530544</v>
      </c>
      <c r="CN200" s="19">
        <f t="shared" si="675"/>
        <v>32022.935995441865</v>
      </c>
      <c r="CO200" s="39"/>
      <c r="CP200" s="39"/>
      <c r="CQ200" s="19">
        <f t="shared" si="523"/>
        <v>32010.964698530544</v>
      </c>
      <c r="CR200" s="19">
        <f t="shared" si="552"/>
        <v>32078</v>
      </c>
      <c r="CS200" s="19">
        <f t="shared" si="524"/>
        <v>-55.064004558134911</v>
      </c>
      <c r="CT200" s="2"/>
      <c r="CU200" s="2"/>
      <c r="CV200" s="2"/>
      <c r="CW200" s="2"/>
      <c r="CX200" s="2"/>
      <c r="CY200" s="2"/>
      <c r="CZ200" s="2"/>
      <c r="DA200" s="2"/>
      <c r="DB200" s="16">
        <f t="shared" si="553"/>
        <v>32066.008118232006</v>
      </c>
      <c r="DC200" s="16">
        <f t="shared" si="681"/>
        <v>4525.177136308128</v>
      </c>
      <c r="DD200" s="16" t="e">
        <f t="shared" si="682"/>
        <v>#N/A</v>
      </c>
      <c r="DE200" s="16">
        <f t="shared" si="565"/>
        <v>36591.185254540134</v>
      </c>
      <c r="DF200" s="16">
        <f t="shared" si="566"/>
        <v>32029.490010414022</v>
      </c>
      <c r="DG200" s="16">
        <f t="shared" si="686"/>
        <v>4538.0857924873962</v>
      </c>
      <c r="DH200" s="16" t="e">
        <f t="shared" si="687"/>
        <v>#N/A</v>
      </c>
      <c r="DI200" s="16">
        <f t="shared" si="569"/>
        <v>36567.575802901418</v>
      </c>
      <c r="DJ200" s="16">
        <f t="shared" si="570"/>
        <v>32010.964698530544</v>
      </c>
      <c r="DK200" s="16">
        <f t="shared" si="571"/>
        <v>4555.1513824885551</v>
      </c>
      <c r="DL200" s="16" t="e">
        <f t="shared" si="572"/>
        <v>#N/A</v>
      </c>
      <c r="DM200" s="16">
        <f t="shared" si="573"/>
        <v>36566.1160810191</v>
      </c>
      <c r="DN200" s="16">
        <f t="shared" si="525"/>
        <v>31952.026303017443</v>
      </c>
      <c r="DO200" s="16">
        <f t="shared" si="556"/>
        <v>4615.5494998839749</v>
      </c>
      <c r="DP200" s="16" t="e">
        <f t="shared" si="526"/>
        <v>#N/A</v>
      </c>
      <c r="DQ200" s="16">
        <f t="shared" si="527"/>
        <v>36567.575802901418</v>
      </c>
      <c r="DR200" s="101"/>
      <c r="DS200" s="16">
        <f t="shared" si="688"/>
        <v>31829.697976248688</v>
      </c>
      <c r="DT200" s="16">
        <f t="shared" si="575"/>
        <v>31952.026303017443</v>
      </c>
      <c r="DV200" s="16">
        <f t="shared" si="557"/>
        <v>2002697</v>
      </c>
      <c r="DW200" s="16">
        <f t="shared" si="576"/>
        <v>2002697</v>
      </c>
      <c r="DX200" s="16">
        <f t="shared" si="577"/>
        <v>1984728.441251599</v>
      </c>
      <c r="DY200" s="16">
        <f t="shared" si="578"/>
        <v>1984787.2251985276</v>
      </c>
      <c r="DZ200" s="16">
        <f t="shared" si="579"/>
        <v>1984431.2526487261</v>
      </c>
      <c r="EA200" s="16">
        <f t="shared" si="558"/>
        <v>17909.774801472435</v>
      </c>
    </row>
    <row r="201" spans="1:131" x14ac:dyDescent="0.2">
      <c r="A201" s="2">
        <v>42675</v>
      </c>
      <c r="B201" s="5">
        <f>Inputs!B201</f>
        <v>31406</v>
      </c>
      <c r="C201" s="5"/>
      <c r="D201" s="19">
        <f t="shared" si="528"/>
        <v>31406</v>
      </c>
      <c r="E201" s="20">
        <f>Inputs!E201</f>
        <v>0.97931013738811246</v>
      </c>
      <c r="F201" s="19">
        <f t="shared" si="529"/>
        <v>32069.51383528201</v>
      </c>
      <c r="G201" s="24">
        <f t="shared" ref="G201:H201" si="772">G189</f>
        <v>0.88</v>
      </c>
      <c r="H201" s="24">
        <f t="shared" si="772"/>
        <v>0.87647410234346035</v>
      </c>
      <c r="I201" s="29">
        <f t="shared" si="507"/>
        <v>0.87647410234346035</v>
      </c>
      <c r="J201" s="19">
        <f t="shared" si="531"/>
        <v>36589.231501006812</v>
      </c>
      <c r="K201" s="19">
        <f t="shared" si="532"/>
        <v>36529.72442646695</v>
      </c>
      <c r="L201" s="40">
        <f>SalesTrend!$R$21</f>
        <v>0</v>
      </c>
      <c r="M201" s="40">
        <f>SalesTrend!$R$41</f>
        <v>0</v>
      </c>
      <c r="N201" s="16">
        <f t="shared" si="533"/>
        <v>36566.1160810191</v>
      </c>
      <c r="O201" s="16">
        <f t="shared" si="508"/>
        <v>31386.159111018384</v>
      </c>
      <c r="R201" s="16">
        <f t="shared" si="509"/>
        <v>36566.1160810191</v>
      </c>
      <c r="S201" s="16">
        <f t="shared" si="510"/>
        <v>31406</v>
      </c>
      <c r="T201" s="16">
        <f t="shared" si="534"/>
        <v>-19.840888981616445</v>
      </c>
      <c r="AA201" s="56"/>
      <c r="AB201" s="51"/>
      <c r="AC201" s="51"/>
      <c r="AD201" s="51"/>
      <c r="AE201" s="52"/>
      <c r="AF201" s="51">
        <f t="shared" si="535"/>
        <v>0</v>
      </c>
      <c r="AG201" s="51"/>
      <c r="AH201" s="56">
        <f t="shared" si="619"/>
        <v>0</v>
      </c>
      <c r="AI201" s="56">
        <f t="shared" si="536"/>
        <v>0</v>
      </c>
      <c r="AJ201" s="56">
        <f t="shared" si="537"/>
        <v>0</v>
      </c>
      <c r="AK201" s="56">
        <f t="shared" si="538"/>
        <v>0</v>
      </c>
      <c r="AL201" s="56">
        <f t="shared" si="539"/>
        <v>0</v>
      </c>
      <c r="AM201" s="56">
        <f t="shared" si="763"/>
        <v>0</v>
      </c>
      <c r="AN201" s="51"/>
      <c r="AO201" s="51">
        <f t="shared" si="540"/>
        <v>0</v>
      </c>
      <c r="BB201" s="5">
        <f>Inputs!C201</f>
        <v>2002216</v>
      </c>
      <c r="BC201" s="19">
        <f t="shared" si="560"/>
        <v>31887</v>
      </c>
      <c r="BD201" s="82">
        <f t="shared" si="677"/>
        <v>0.17463294104009205</v>
      </c>
      <c r="BE201" s="23">
        <f>Inputs!F201</f>
        <v>0.97931013738811246</v>
      </c>
      <c r="BF201" s="19">
        <f t="shared" si="561"/>
        <v>32560.675911151931</v>
      </c>
      <c r="BG201" s="19">
        <f t="shared" si="562"/>
        <v>32069.51383528201</v>
      </c>
      <c r="BH201" s="82">
        <f t="shared" si="678"/>
        <v>0.17799899966827465</v>
      </c>
      <c r="BI201" s="29">
        <f t="shared" si="608"/>
        <v>1</v>
      </c>
      <c r="BJ201" s="29">
        <f t="shared" ref="BJ201" si="773">BJ189</f>
        <v>1.0243246402286739</v>
      </c>
      <c r="BK201" s="29">
        <f t="shared" si="608"/>
        <v>1.0227357680630584</v>
      </c>
      <c r="BL201" s="29">
        <f t="shared" si="544"/>
        <v>1.0227357680630584</v>
      </c>
      <c r="BM201" s="39">
        <f t="shared" si="672"/>
        <v>0.1740420206534713</v>
      </c>
      <c r="BN201" s="39">
        <f t="shared" si="545"/>
        <v>0.17453944292446955</v>
      </c>
      <c r="BO201" s="40">
        <f>AttrRateTrend!$R$21</f>
        <v>0</v>
      </c>
      <c r="BP201" s="40">
        <f>AttrRateTrend!$R$41</f>
        <v>0</v>
      </c>
      <c r="BQ201" s="39">
        <f t="shared" si="546"/>
        <v>0.17442604801171316</v>
      </c>
      <c r="BR201" s="39">
        <f t="shared" si="673"/>
        <v>0.17470085721555445</v>
      </c>
      <c r="BS201" s="39"/>
      <c r="BT201" s="39"/>
      <c r="BU201" s="39">
        <f t="shared" si="516"/>
        <v>0.17442604801171316</v>
      </c>
      <c r="BV201" s="39">
        <f t="shared" si="517"/>
        <v>0.17463294104009205</v>
      </c>
      <c r="BW201" s="39">
        <f t="shared" si="518"/>
        <v>6.7916175462395811E-5</v>
      </c>
      <c r="BX201" s="39">
        <f t="shared" si="718"/>
        <v>0.17999161924143203</v>
      </c>
      <c r="CB201" s="19">
        <f t="shared" si="547"/>
        <v>31887</v>
      </c>
      <c r="CC201" s="23">
        <f>Inputs!F201</f>
        <v>0.97931013738811246</v>
      </c>
      <c r="CD201" s="19">
        <f t="shared" si="519"/>
        <v>32560.675911151931</v>
      </c>
      <c r="CE201" s="29">
        <f t="shared" ref="CE201" si="774">CE189</f>
        <v>1.0243246402286739</v>
      </c>
      <c r="CF201" s="29">
        <f t="shared" si="768"/>
        <v>1.0177080553360278</v>
      </c>
      <c r="CG201" s="29">
        <f t="shared" si="768"/>
        <v>1.0158685232408595</v>
      </c>
      <c r="CH201" s="29">
        <f t="shared" si="549"/>
        <v>1.0177080553360278</v>
      </c>
      <c r="CI201" s="19">
        <f t="shared" si="550"/>
        <v>31994.12222437506</v>
      </c>
      <c r="CJ201" s="19">
        <f t="shared" si="521"/>
        <v>32105.454450123234</v>
      </c>
      <c r="CK201" s="40">
        <f>AttrTrend!$R$21</f>
        <v>0.01</v>
      </c>
      <c r="CL201" s="40">
        <f>AttrTrend!$R$41</f>
        <v>0</v>
      </c>
      <c r="CM201" s="19">
        <f t="shared" si="551"/>
        <v>32037.640502445982</v>
      </c>
      <c r="CN201" s="19">
        <f t="shared" si="675"/>
        <v>31930.372570846477</v>
      </c>
      <c r="CO201" s="39"/>
      <c r="CP201" s="39"/>
      <c r="CQ201" s="19">
        <f t="shared" si="523"/>
        <v>32037.640502445982</v>
      </c>
      <c r="CR201" s="19">
        <f t="shared" si="552"/>
        <v>31887</v>
      </c>
      <c r="CS201" s="19">
        <f t="shared" si="524"/>
        <v>43.372570846477174</v>
      </c>
      <c r="CT201" s="2"/>
      <c r="CU201" s="2"/>
      <c r="CV201" s="2"/>
      <c r="CW201" s="2"/>
      <c r="CX201" s="2"/>
      <c r="CY201" s="2"/>
      <c r="CZ201" s="2"/>
      <c r="DA201" s="2"/>
      <c r="DB201" s="16">
        <f t="shared" si="553"/>
        <v>31994.12222437506</v>
      </c>
      <c r="DC201" s="16">
        <f t="shared" si="681"/>
        <v>4595.1092766317524</v>
      </c>
      <c r="DD201" s="16" t="e">
        <f t="shared" si="682"/>
        <v>#N/A</v>
      </c>
      <c r="DE201" s="16">
        <f t="shared" si="565"/>
        <v>36589.231501006812</v>
      </c>
      <c r="DF201" s="16">
        <f t="shared" si="566"/>
        <v>32105.454450123234</v>
      </c>
      <c r="DG201" s="16">
        <f t="shared" si="686"/>
        <v>4424.2699763437158</v>
      </c>
      <c r="DH201" s="16" t="e">
        <f t="shared" si="687"/>
        <v>#N/A</v>
      </c>
      <c r="DI201" s="16">
        <f t="shared" si="569"/>
        <v>36529.72442646695</v>
      </c>
      <c r="DJ201" s="16">
        <f t="shared" si="570"/>
        <v>32037.640502445982</v>
      </c>
      <c r="DK201" s="16">
        <f t="shared" si="571"/>
        <v>4528.4755785731177</v>
      </c>
      <c r="DL201" s="16" t="e">
        <f t="shared" si="572"/>
        <v>#N/A</v>
      </c>
      <c r="DM201" s="16">
        <f t="shared" si="573"/>
        <v>36566.1160810191</v>
      </c>
      <c r="DN201" s="16">
        <f t="shared" si="525"/>
        <v>31940.162522759496</v>
      </c>
      <c r="DO201" s="16">
        <f t="shared" si="556"/>
        <v>4589.5619037074539</v>
      </c>
      <c r="DP201" s="16" t="e">
        <f t="shared" si="526"/>
        <v>#N/A</v>
      </c>
      <c r="DQ201" s="16">
        <f t="shared" si="527"/>
        <v>36529.72442646695</v>
      </c>
      <c r="DR201" s="101"/>
      <c r="DS201" s="16">
        <f t="shared" si="688"/>
        <v>31779.101236708546</v>
      </c>
      <c r="DT201" s="16">
        <f t="shared" si="575"/>
        <v>31940.162522759496</v>
      </c>
      <c r="DV201" s="16">
        <f t="shared" si="557"/>
        <v>2002216</v>
      </c>
      <c r="DW201" s="16">
        <f t="shared" si="576"/>
        <v>2002216</v>
      </c>
      <c r="DX201" s="16">
        <f t="shared" si="577"/>
        <v>1989323.5505282306</v>
      </c>
      <c r="DY201" s="16">
        <f t="shared" si="578"/>
        <v>1989211.4951748713</v>
      </c>
      <c r="DZ201" s="16">
        <f t="shared" si="579"/>
        <v>1988959.7282272992</v>
      </c>
      <c r="EA201" s="16">
        <f t="shared" si="558"/>
        <v>13004.504825128708</v>
      </c>
    </row>
    <row r="202" spans="1:131" x14ac:dyDescent="0.2">
      <c r="A202" s="2">
        <v>42705</v>
      </c>
      <c r="B202" s="5">
        <f>Inputs!B202</f>
        <v>34488</v>
      </c>
      <c r="C202" s="5"/>
      <c r="D202" s="19">
        <f t="shared" si="528"/>
        <v>34488</v>
      </c>
      <c r="E202" s="20">
        <f>Inputs!E202</f>
        <v>0.96881769765801617</v>
      </c>
      <c r="F202" s="19">
        <f t="shared" si="529"/>
        <v>35598.028487062125</v>
      </c>
      <c r="G202" s="24">
        <f t="shared" ref="G202:H202" si="775">G190</f>
        <v>0.98</v>
      </c>
      <c r="H202" s="24">
        <f t="shared" si="775"/>
        <v>0.97773260846575172</v>
      </c>
      <c r="I202" s="29">
        <f t="shared" si="507"/>
        <v>0.97773260846575172</v>
      </c>
      <c r="J202" s="19">
        <f t="shared" si="531"/>
        <v>36408.756523853895</v>
      </c>
      <c r="K202" s="19">
        <f t="shared" si="532"/>
        <v>36414.965339101742</v>
      </c>
      <c r="L202" s="40">
        <f>SalesTrend!$R$22</f>
        <v>0</v>
      </c>
      <c r="M202" s="40">
        <f>SalesTrend!$R$42</f>
        <v>0</v>
      </c>
      <c r="N202" s="16">
        <f t="shared" si="533"/>
        <v>36566.1160810191</v>
      </c>
      <c r="O202" s="16">
        <f t="shared" si="508"/>
        <v>34637.05799938424</v>
      </c>
      <c r="R202" s="16">
        <f t="shared" si="509"/>
        <v>36566.1160810191</v>
      </c>
      <c r="S202" s="16">
        <f t="shared" si="510"/>
        <v>34488</v>
      </c>
      <c r="T202" s="16">
        <f t="shared" si="534"/>
        <v>149.05799938424025</v>
      </c>
      <c r="AA202" s="56"/>
      <c r="AB202" s="51"/>
      <c r="AC202" s="51"/>
      <c r="AD202" s="51"/>
      <c r="AE202" s="52"/>
      <c r="AF202" s="51">
        <f t="shared" si="535"/>
        <v>0</v>
      </c>
      <c r="AG202" s="51"/>
      <c r="AH202" s="56">
        <f t="shared" si="619"/>
        <v>0</v>
      </c>
      <c r="AI202" s="56">
        <f t="shared" si="536"/>
        <v>0</v>
      </c>
      <c r="AJ202" s="56">
        <f t="shared" si="537"/>
        <v>0</v>
      </c>
      <c r="AK202" s="56">
        <f t="shared" si="538"/>
        <v>0</v>
      </c>
      <c r="AL202" s="56">
        <f t="shared" si="539"/>
        <v>0</v>
      </c>
      <c r="AM202" s="56">
        <f t="shared" si="763"/>
        <v>0</v>
      </c>
      <c r="AN202" s="51"/>
      <c r="AO202" s="51">
        <f t="shared" si="540"/>
        <v>0</v>
      </c>
      <c r="BB202" s="5">
        <f>Inputs!C202</f>
        <v>2004299</v>
      </c>
      <c r="BC202" s="19">
        <f t="shared" si="560"/>
        <v>32405</v>
      </c>
      <c r="BD202" s="82">
        <f t="shared" si="677"/>
        <v>0.17602293014851</v>
      </c>
      <c r="BE202" s="23">
        <f>Inputs!F202</f>
        <v>0.96881769765801617</v>
      </c>
      <c r="BF202" s="19">
        <f t="shared" si="561"/>
        <v>33447.985186825797</v>
      </c>
      <c r="BG202" s="19">
        <f t="shared" si="562"/>
        <v>35598.028487062125</v>
      </c>
      <c r="BH202" s="82">
        <f t="shared" si="678"/>
        <v>0.18114228121288753</v>
      </c>
      <c r="BI202" s="29">
        <f t="shared" si="608"/>
        <v>1</v>
      </c>
      <c r="BJ202" s="29">
        <f t="shared" ref="BJ202" si="776">BJ190</f>
        <v>1.0370387596642554</v>
      </c>
      <c r="BK202" s="29">
        <f t="shared" si="608"/>
        <v>1.0352592597071386</v>
      </c>
      <c r="BL202" s="29">
        <f t="shared" si="544"/>
        <v>1.0352592597071386</v>
      </c>
      <c r="BM202" s="39">
        <f t="shared" si="672"/>
        <v>0.17497286743818194</v>
      </c>
      <c r="BN202" s="39">
        <f t="shared" si="545"/>
        <v>0.17537674482006094</v>
      </c>
      <c r="BO202" s="40">
        <f>AttrRateTrend!$R$22</f>
        <v>0</v>
      </c>
      <c r="BP202" s="40">
        <f>AttrRateTrend!$R$42</f>
        <v>0</v>
      </c>
      <c r="BQ202" s="39">
        <f t="shared" si="546"/>
        <v>0.17442604801171316</v>
      </c>
      <c r="BR202" s="39">
        <f t="shared" si="673"/>
        <v>0.17494540025599783</v>
      </c>
      <c r="BS202" s="39"/>
      <c r="BT202" s="39"/>
      <c r="BU202" s="39">
        <f t="shared" si="516"/>
        <v>0.17442604801171316</v>
      </c>
      <c r="BV202" s="39">
        <f t="shared" si="517"/>
        <v>0.17602293014851</v>
      </c>
      <c r="BW202" s="39">
        <f t="shared" si="518"/>
        <v>-1.077529892512169E-3</v>
      </c>
      <c r="BX202" s="39">
        <f t="shared" si="718"/>
        <v>0.17937810896187115</v>
      </c>
      <c r="CB202" s="19">
        <f t="shared" si="547"/>
        <v>32405</v>
      </c>
      <c r="CC202" s="23">
        <f>Inputs!F202</f>
        <v>0.96881769765801617</v>
      </c>
      <c r="CD202" s="19">
        <f t="shared" si="519"/>
        <v>33447.985186825797</v>
      </c>
      <c r="CE202" s="29">
        <f t="shared" ref="CE202" si="777">CE190</f>
        <v>1.0370387596642554</v>
      </c>
      <c r="CF202" s="29">
        <f t="shared" si="768"/>
        <v>1.0369464152486854</v>
      </c>
      <c r="CG202" s="29">
        <f t="shared" si="768"/>
        <v>1.0391872227392958</v>
      </c>
      <c r="CH202" s="29">
        <f t="shared" si="549"/>
        <v>1.0369464152486854</v>
      </c>
      <c r="CI202" s="19">
        <f t="shared" si="550"/>
        <v>32256.233007762647</v>
      </c>
      <c r="CJ202" s="19">
        <f t="shared" si="521"/>
        <v>32336.056481983465</v>
      </c>
      <c r="CK202" s="40">
        <f>AttrTrend!$R$22</f>
        <v>0.01</v>
      </c>
      <c r="CL202" s="40">
        <f>AttrTrend!$R$42</f>
        <v>0</v>
      </c>
      <c r="CM202" s="19">
        <f t="shared" si="551"/>
        <v>32064.338536198018</v>
      </c>
      <c r="CN202" s="19">
        <f t="shared" si="675"/>
        <v>32212.220503722325</v>
      </c>
      <c r="CO202" s="39"/>
      <c r="CP202" s="39"/>
      <c r="CQ202" s="19">
        <f t="shared" si="523"/>
        <v>32064.338536198018</v>
      </c>
      <c r="CR202" s="19">
        <f t="shared" si="552"/>
        <v>32405</v>
      </c>
      <c r="CS202" s="19">
        <f t="shared" si="524"/>
        <v>-192.77949627767521</v>
      </c>
      <c r="CT202" s="2"/>
      <c r="CU202" s="2"/>
      <c r="CV202" s="2"/>
      <c r="CW202" s="2"/>
      <c r="CX202" s="2"/>
      <c r="CY202" s="2"/>
      <c r="CZ202" s="2"/>
      <c r="DA202" s="2"/>
      <c r="DB202" s="16">
        <f t="shared" si="553"/>
        <v>32256.233007762647</v>
      </c>
      <c r="DC202" s="16">
        <f t="shared" si="681"/>
        <v>4152.5235160912489</v>
      </c>
      <c r="DD202" s="16" t="e">
        <f t="shared" si="682"/>
        <v>#N/A</v>
      </c>
      <c r="DE202" s="16">
        <f t="shared" si="565"/>
        <v>36408.756523853895</v>
      </c>
      <c r="DF202" s="16">
        <f t="shared" si="566"/>
        <v>32336.056481983465</v>
      </c>
      <c r="DG202" s="16">
        <f t="shared" si="686"/>
        <v>4078.9088571182765</v>
      </c>
      <c r="DH202" s="16" t="e">
        <f t="shared" si="687"/>
        <v>#N/A</v>
      </c>
      <c r="DI202" s="16">
        <f t="shared" si="569"/>
        <v>36414.965339101742</v>
      </c>
      <c r="DJ202" s="16">
        <f t="shared" si="570"/>
        <v>32064.338536198018</v>
      </c>
      <c r="DK202" s="16">
        <f t="shared" si="571"/>
        <v>4501.7775448210814</v>
      </c>
      <c r="DL202" s="16" t="e">
        <f t="shared" si="572"/>
        <v>#N/A</v>
      </c>
      <c r="DM202" s="16">
        <f t="shared" si="573"/>
        <v>36566.1160810191</v>
      </c>
      <c r="DN202" s="16">
        <f t="shared" si="525"/>
        <v>32110.118161173526</v>
      </c>
      <c r="DO202" s="16">
        <f t="shared" si="556"/>
        <v>4304.8471779282154</v>
      </c>
      <c r="DP202" s="16" t="e">
        <f t="shared" si="526"/>
        <v>#N/A</v>
      </c>
      <c r="DQ202" s="16">
        <f t="shared" si="527"/>
        <v>36414.965339101742</v>
      </c>
      <c r="DR202" s="101"/>
      <c r="DS202" s="16">
        <f t="shared" si="688"/>
        <v>32211.68835532125</v>
      </c>
      <c r="DT202" s="16">
        <f t="shared" si="575"/>
        <v>32110.118161173526</v>
      </c>
      <c r="DV202" s="16">
        <f t="shared" si="557"/>
        <v>2004299</v>
      </c>
      <c r="DW202" s="16">
        <f t="shared" si="576"/>
        <v>2004299</v>
      </c>
      <c r="DX202" s="16">
        <f t="shared" si="577"/>
        <v>1993476.0740443219</v>
      </c>
      <c r="DY202" s="16">
        <f t="shared" si="578"/>
        <v>1993290.4040319896</v>
      </c>
      <c r="DZ202" s="16">
        <f t="shared" si="579"/>
        <v>1993461.5057721203</v>
      </c>
      <c r="EA202" s="16">
        <f t="shared" si="558"/>
        <v>11008.59596801037</v>
      </c>
    </row>
    <row r="203" spans="1:131" x14ac:dyDescent="0.2">
      <c r="A203" s="2">
        <v>42736</v>
      </c>
      <c r="B203" s="5">
        <f>Inputs!B203</f>
        <v>31131</v>
      </c>
      <c r="C203" s="5"/>
      <c r="D203" s="19">
        <f t="shared" si="528"/>
        <v>31131</v>
      </c>
      <c r="E203" s="20">
        <f>Inputs!E203</f>
        <v>1.0197503581128902</v>
      </c>
      <c r="F203" s="19">
        <f t="shared" si="529"/>
        <v>30528.059884783765</v>
      </c>
      <c r="G203" s="24">
        <f t="shared" ref="G203:H203" si="778">G191</f>
        <v>0.84</v>
      </c>
      <c r="H203" s="24">
        <f t="shared" si="778"/>
        <v>0.84222521521414129</v>
      </c>
      <c r="I203" s="29">
        <f t="shared" ref="I203:I251" si="779">IF(I$8=1,G203,H203)</f>
        <v>0.84222521521414129</v>
      </c>
      <c r="J203" s="19">
        <f t="shared" si="531"/>
        <v>36246.907992444518</v>
      </c>
      <c r="K203" s="19">
        <f t="shared" si="532"/>
        <v>36287.715577438306</v>
      </c>
      <c r="L203" s="40">
        <f>SalesTrend!$S$11</f>
        <v>0</v>
      </c>
      <c r="M203" s="40">
        <f>SalesTrend!$S$31</f>
        <v>-8.0000000000000002E-3</v>
      </c>
      <c r="N203" s="16">
        <f t="shared" si="533"/>
        <v>36273.587152370943</v>
      </c>
      <c r="O203" s="16">
        <f t="shared" ref="O203:O205" si="780">N203*E203*I203</f>
        <v>31153.91364901642</v>
      </c>
      <c r="R203" s="16">
        <f t="shared" ref="R203:R250" si="781">IF(P203=0,N203,P203)</f>
        <v>36273.587152370943</v>
      </c>
      <c r="S203" s="16">
        <f t="shared" ref="S203:S250" si="782">IF(D203=0,Q203,D203)</f>
        <v>31131</v>
      </c>
      <c r="T203" s="16">
        <f t="shared" si="534"/>
        <v>22.913649016420095</v>
      </c>
      <c r="AA203" s="56"/>
      <c r="AB203" s="51"/>
      <c r="AC203" s="51"/>
      <c r="AD203" s="51"/>
      <c r="AE203" s="52"/>
      <c r="AF203" s="51">
        <f t="shared" si="535"/>
        <v>0</v>
      </c>
      <c r="AG203" s="51"/>
      <c r="AH203" s="56">
        <f t="shared" si="619"/>
        <v>0</v>
      </c>
      <c r="AI203" s="56">
        <f t="shared" si="536"/>
        <v>0</v>
      </c>
      <c r="AJ203" s="56">
        <f t="shared" si="537"/>
        <v>0</v>
      </c>
      <c r="AK203" s="56">
        <f t="shared" si="538"/>
        <v>0</v>
      </c>
      <c r="AL203" s="56">
        <f t="shared" si="539"/>
        <v>0</v>
      </c>
      <c r="AM203" s="56">
        <f t="shared" si="763"/>
        <v>0</v>
      </c>
      <c r="AN203" s="51"/>
      <c r="AO203" s="51">
        <f t="shared" si="540"/>
        <v>0</v>
      </c>
      <c r="BB203" s="5">
        <f>Inputs!C203</f>
        <v>2000349</v>
      </c>
      <c r="BC203" s="19">
        <f t="shared" si="560"/>
        <v>35081</v>
      </c>
      <c r="BD203" s="82">
        <f t="shared" si="677"/>
        <v>0.19212947010271167</v>
      </c>
      <c r="BE203" s="23">
        <f>Inputs!F203</f>
        <v>1.0197503581128902</v>
      </c>
      <c r="BF203" s="19">
        <f t="shared" si="561"/>
        <v>34401.556930972321</v>
      </c>
      <c r="BG203" s="19">
        <f t="shared" si="562"/>
        <v>30528.059884783765</v>
      </c>
      <c r="BH203" s="82">
        <f t="shared" si="678"/>
        <v>0.18871992828369769</v>
      </c>
      <c r="BI203" s="29">
        <f t="shared" si="608"/>
        <v>1</v>
      </c>
      <c r="BJ203" s="29">
        <f t="shared" ref="BJ203" si="783">BJ191</f>
        <v>1.0640378926785252</v>
      </c>
      <c r="BK203" s="29">
        <f t="shared" si="608"/>
        <v>1.0655199120409484</v>
      </c>
      <c r="BL203" s="29">
        <f t="shared" si="544"/>
        <v>1.0655199120409484</v>
      </c>
      <c r="BM203" s="39">
        <f t="shared" ref="BM203:BM205" si="784">BH203/BL203</f>
        <v>0.17711534636852952</v>
      </c>
      <c r="BN203" s="39">
        <f t="shared" si="545"/>
        <v>0.17628218789254982</v>
      </c>
      <c r="BO203" s="40">
        <f>AttrRateTrend!$S$11</f>
        <v>0</v>
      </c>
      <c r="BP203" s="40">
        <f>AttrRateTrend!$S$31</f>
        <v>1.2E-2</v>
      </c>
      <c r="BQ203" s="39">
        <f t="shared" si="546"/>
        <v>0.17651916058785372</v>
      </c>
      <c r="BR203" s="39">
        <f t="shared" ref="BR203:BR205" si="785">BQ203*BE203*BL203</f>
        <v>0.19179942025780694</v>
      </c>
      <c r="BS203" s="39"/>
      <c r="BT203" s="39"/>
      <c r="BU203" s="39">
        <f t="shared" ref="BU203:BU205" si="786">IF(BS203=0,BQ203,BS203)</f>
        <v>0.17651916058785372</v>
      </c>
      <c r="BV203" s="39">
        <f t="shared" ref="BV203:BV250" si="787">IF(BD203=0,BT203,BD203)</f>
        <v>0.19212947010271167</v>
      </c>
      <c r="BW203" s="39">
        <f t="shared" ref="BW203:BW250" si="788">IF(BD203=0,0,BR203-BD203)</f>
        <v>-3.3004984490472844E-4</v>
      </c>
      <c r="BX203" s="39">
        <f t="shared" si="718"/>
        <v>0.1796163257554238</v>
      </c>
      <c r="CB203" s="19">
        <f t="shared" si="547"/>
        <v>35081</v>
      </c>
      <c r="CC203" s="23">
        <f>Inputs!F203</f>
        <v>1.0197503581128902</v>
      </c>
      <c r="CD203" s="19">
        <f t="shared" ref="CD203:CD250" si="789">CB203/CC203</f>
        <v>34401.556930972321</v>
      </c>
      <c r="CE203" s="29">
        <f t="shared" ref="CE203" si="790">CE191</f>
        <v>1.0640378926785252</v>
      </c>
      <c r="CF203" s="29">
        <f t="shared" si="768"/>
        <v>1.050178644595479</v>
      </c>
      <c r="CG203" s="29">
        <f t="shared" si="768"/>
        <v>1.0513886503907897</v>
      </c>
      <c r="CH203" s="29">
        <f t="shared" si="549"/>
        <v>1.050178644595479</v>
      </c>
      <c r="CI203" s="19">
        <f t="shared" si="550"/>
        <v>32757.814213812682</v>
      </c>
      <c r="CJ203" s="19">
        <f t="shared" ref="CJ203:CJ205" si="791">AVERAGE(CI202:CI204)</f>
        <v>32618.293686543242</v>
      </c>
      <c r="CK203" s="40">
        <f>AttrTrend!$S$11</f>
        <v>0.01</v>
      </c>
      <c r="CL203" s="40">
        <f>AttrTrend!$S$31</f>
        <v>0.02</v>
      </c>
      <c r="CM203" s="19">
        <f t="shared" si="551"/>
        <v>32732.879994677744</v>
      </c>
      <c r="CN203" s="19">
        <f t="shared" ref="CN203:CN205" si="792">CM203*CC203*CH203</f>
        <v>35054.297444824508</v>
      </c>
      <c r="CO203" s="39"/>
      <c r="CP203" s="39"/>
      <c r="CQ203" s="19">
        <f t="shared" ref="CQ203:CQ204" si="793">IF(CO203=0,CM203,CO203)</f>
        <v>32732.879994677744</v>
      </c>
      <c r="CR203" s="19">
        <f t="shared" si="552"/>
        <v>35081</v>
      </c>
      <c r="CS203" s="19">
        <f t="shared" ref="CS203:CS205" si="794">IF(CB203=0,0,CN203-CB203)</f>
        <v>-26.702555175492307</v>
      </c>
      <c r="CT203" s="2"/>
      <c r="CU203" s="2"/>
      <c r="CV203" s="2"/>
      <c r="CW203" s="2"/>
      <c r="CX203" s="2"/>
      <c r="CY203" s="2"/>
      <c r="CZ203" s="2"/>
      <c r="DA203" s="2"/>
      <c r="DB203" s="16">
        <f t="shared" si="553"/>
        <v>32757.814213812682</v>
      </c>
      <c r="DC203" s="16">
        <f t="shared" si="681"/>
        <v>3489.0937786318354</v>
      </c>
      <c r="DD203" s="16" t="e">
        <f t="shared" si="682"/>
        <v>#N/A</v>
      </c>
      <c r="DE203" s="16">
        <f t="shared" si="565"/>
        <v>36246.907992444518</v>
      </c>
      <c r="DF203" s="16">
        <f t="shared" si="566"/>
        <v>32618.293686543242</v>
      </c>
      <c r="DG203" s="16">
        <f t="shared" si="686"/>
        <v>3669.4218908950643</v>
      </c>
      <c r="DH203" s="16" t="e">
        <f t="shared" si="687"/>
        <v>#N/A</v>
      </c>
      <c r="DI203" s="16">
        <f t="shared" si="569"/>
        <v>36287.715577438306</v>
      </c>
      <c r="DJ203" s="16">
        <f t="shared" si="570"/>
        <v>32732.879994677744</v>
      </c>
      <c r="DK203" s="16">
        <f t="shared" si="571"/>
        <v>3540.7071576931994</v>
      </c>
      <c r="DL203" s="16" t="e">
        <f t="shared" si="572"/>
        <v>#N/A</v>
      </c>
      <c r="DM203" s="16">
        <f t="shared" si="573"/>
        <v>36273.587152370943</v>
      </c>
      <c r="DN203" s="16">
        <f t="shared" ref="DN203:DN250" si="795">MIN($DT203,$DQ203)</f>
        <v>32209.417947234393</v>
      </c>
      <c r="DO203" s="16">
        <f t="shared" si="556"/>
        <v>4078.2976302039133</v>
      </c>
      <c r="DP203" s="16" t="e">
        <f t="shared" ref="DP203:DP250" si="796">IF($DQ203&lt;$DT203,$DT203-$DQ203,NA())</f>
        <v>#N/A</v>
      </c>
      <c r="DQ203" s="16">
        <f t="shared" ref="DQ203:DQ250" si="797">IF(K203=0,R203,K203)</f>
        <v>36287.715577438306</v>
      </c>
      <c r="DR203" s="101"/>
      <c r="DS203" s="16">
        <f t="shared" si="688"/>
        <v>32339.564891490791</v>
      </c>
      <c r="DT203" s="16">
        <f t="shared" si="575"/>
        <v>32209.417947234393</v>
      </c>
      <c r="DV203" s="16">
        <f t="shared" si="557"/>
        <v>2000349</v>
      </c>
      <c r="DW203" s="16">
        <f t="shared" si="576"/>
        <v>2000349</v>
      </c>
      <c r="DX203" s="16">
        <f t="shared" si="577"/>
        <v>1996965.1678229538</v>
      </c>
      <c r="DY203" s="16">
        <f t="shared" si="578"/>
        <v>1996959.8259228845</v>
      </c>
      <c r="DZ203" s="16">
        <f t="shared" si="579"/>
        <v>1997002.2129298134</v>
      </c>
      <c r="EA203" s="16">
        <f t="shared" si="558"/>
        <v>3389.1740771154873</v>
      </c>
    </row>
    <row r="204" spans="1:131" x14ac:dyDescent="0.2">
      <c r="A204" s="2">
        <v>42767</v>
      </c>
      <c r="B204" s="5">
        <f>Inputs!B204</f>
        <v>29556</v>
      </c>
      <c r="C204" s="5"/>
      <c r="D204" s="19">
        <f t="shared" ref="D204:D250" si="798">B204+C204</f>
        <v>29556</v>
      </c>
      <c r="E204" s="20">
        <f>Inputs!E204</f>
        <v>0.92306771307474511</v>
      </c>
      <c r="F204" s="19">
        <f t="shared" ref="F204:F250" si="799">D204/E204</f>
        <v>32019.319472835588</v>
      </c>
      <c r="G204" s="24">
        <f t="shared" ref="G204:H204" si="800">G192</f>
        <v>0.88</v>
      </c>
      <c r="H204" s="24">
        <f t="shared" si="800"/>
        <v>0.88432880479802423</v>
      </c>
      <c r="I204" s="29">
        <f t="shared" si="779"/>
        <v>0.88432880479802423</v>
      </c>
      <c r="J204" s="19">
        <f t="shared" ref="J204:J205" si="801">F204/I204</f>
        <v>36207.482216016499</v>
      </c>
      <c r="K204" s="19">
        <f t="shared" ref="K204:K205" si="802">AVERAGE(J203:J205)</f>
        <v>36249.325476790225</v>
      </c>
      <c r="L204" s="40">
        <f>SalesTrend!$S$12</f>
        <v>0</v>
      </c>
      <c r="M204" s="40">
        <f>SalesTrend!$S$32</f>
        <v>0</v>
      </c>
      <c r="N204" s="16">
        <f t="shared" ref="N204:N205" si="803">N203*(1+L204/12)*(1+M204)</f>
        <v>36273.587152370943</v>
      </c>
      <c r="O204" s="16">
        <f t="shared" si="780"/>
        <v>29609.961153311779</v>
      </c>
      <c r="R204" s="16">
        <f t="shared" si="781"/>
        <v>36273.587152370943</v>
      </c>
      <c r="S204" s="16">
        <f t="shared" si="782"/>
        <v>29556</v>
      </c>
      <c r="T204" s="16">
        <f t="shared" ref="T204:T250" si="804">IF(D204=0,0,O204-D204)</f>
        <v>53.961153311778617</v>
      </c>
      <c r="AA204" s="56"/>
      <c r="AB204" s="51"/>
      <c r="AC204" s="51"/>
      <c r="AD204" s="51"/>
      <c r="AE204" s="52"/>
      <c r="AF204" s="51">
        <f t="shared" ref="AF204:AF251" si="805">IF(AND(AA204&lt;&gt;0,SUM(AB204:AD204)=0),1,0)</f>
        <v>0</v>
      </c>
      <c r="AG204" s="51"/>
      <c r="AH204" s="56">
        <f t="shared" si="619"/>
        <v>0</v>
      </c>
      <c r="AI204" s="56">
        <f t="shared" ref="AI204:AI251" si="806">MIN($AA204*$AF204,0)</f>
        <v>0</v>
      </c>
      <c r="AJ204" s="56">
        <f t="shared" ref="AJ204:AJ251" si="807">IF(AND($AF204=0,$AA204&gt;0),$AA204,0)</f>
        <v>0</v>
      </c>
      <c r="AK204" s="56">
        <f t="shared" ref="AK204:AK251" si="808">IF(AND($AF204=0,$AA204&lt;0),$AA204,0)</f>
        <v>0</v>
      </c>
      <c r="AL204" s="56">
        <f t="shared" ref="AL204:AL251" si="809">IF(AH204&gt;0,1,0)*$M204</f>
        <v>0</v>
      </c>
      <c r="AM204" s="56">
        <f t="shared" si="763"/>
        <v>0</v>
      </c>
      <c r="AN204" s="51"/>
      <c r="AO204" s="51">
        <f t="shared" ref="AO204:AO251" si="810">IF(AF204=1,AO$1,0)</f>
        <v>0</v>
      </c>
      <c r="BB204" s="5">
        <f>Inputs!C204</f>
        <v>1998194</v>
      </c>
      <c r="BC204" s="19">
        <f t="shared" si="560"/>
        <v>31711</v>
      </c>
      <c r="BD204" s="82">
        <f t="shared" ref="BD204:BD205" si="811">12*BC204/(BB203+NewBusMonths*$S204)</f>
        <v>0.17474152597827511</v>
      </c>
      <c r="BE204" s="23">
        <f>Inputs!F204</f>
        <v>0.92306771307474511</v>
      </c>
      <c r="BF204" s="19">
        <f t="shared" si="561"/>
        <v>34353.926099712051</v>
      </c>
      <c r="BG204" s="19">
        <f t="shared" si="562"/>
        <v>32019.319472835588</v>
      </c>
      <c r="BH204" s="82">
        <f t="shared" ref="BH204:BH205" si="812">12*BF204/(BB203+NewBusMonths*BG204)</f>
        <v>0.18802905808466847</v>
      </c>
      <c r="BI204" s="29">
        <f t="shared" si="608"/>
        <v>1</v>
      </c>
      <c r="BJ204" s="29">
        <f t="shared" ref="BJ204" si="813">BJ192</f>
        <v>1.0614460265295658</v>
      </c>
      <c r="BK204" s="29">
        <f t="shared" si="608"/>
        <v>1.0637633708504286</v>
      </c>
      <c r="BL204" s="29">
        <f t="shared" ref="BL204:BL250" si="814">IF(BL$8=1,BI204,IF(BL$8=2,BJ204,BK204))</f>
        <v>1.0637633708504286</v>
      </c>
      <c r="BM204" s="39">
        <f t="shared" si="784"/>
        <v>0.17675834987093803</v>
      </c>
      <c r="BN204" s="39">
        <f t="shared" ref="BN204:BN205" si="815">AVERAGE(BM203:BM205)</f>
        <v>0.17648739932999891</v>
      </c>
      <c r="BO204" s="40">
        <f>AttrRateTrend!$S$12</f>
        <v>0</v>
      </c>
      <c r="BP204" s="40">
        <f>AttrRateTrend!$S$32</f>
        <v>0</v>
      </c>
      <c r="BQ204" s="39">
        <f t="shared" ref="BQ204:BQ205" si="816">BQ203*(1+BO204/12)*(1+BP204)</f>
        <v>0.17651916058785372</v>
      </c>
      <c r="BR204" s="39">
        <f t="shared" si="785"/>
        <v>0.17332868655224895</v>
      </c>
      <c r="BS204" s="39"/>
      <c r="BT204" s="39"/>
      <c r="BU204" s="39">
        <f t="shared" si="786"/>
        <v>0.17651916058785372</v>
      </c>
      <c r="BV204" s="39">
        <f t="shared" si="787"/>
        <v>0.17474152597827511</v>
      </c>
      <c r="BW204" s="39">
        <f t="shared" si="788"/>
        <v>-1.4128394260261579E-3</v>
      </c>
      <c r="BX204" s="39">
        <f t="shared" si="718"/>
        <v>0.17971774935274473</v>
      </c>
      <c r="CB204" s="19">
        <f t="shared" ref="CB204:CB205" si="817">BC204</f>
        <v>31711</v>
      </c>
      <c r="CC204" s="23">
        <f>Inputs!F204</f>
        <v>0.92306771307474511</v>
      </c>
      <c r="CD204" s="19">
        <f t="shared" si="789"/>
        <v>34353.926099712051</v>
      </c>
      <c r="CE204" s="29">
        <f t="shared" ref="CE204" si="818">CE192</f>
        <v>1.0614460265295658</v>
      </c>
      <c r="CF204" s="29">
        <f t="shared" si="768"/>
        <v>1.0460735031613095</v>
      </c>
      <c r="CG204" s="29">
        <f t="shared" si="768"/>
        <v>1.0476496316129991</v>
      </c>
      <c r="CH204" s="29">
        <f t="shared" ref="CH204:CH250" si="819">IF(CH$8=1,CE204,IF(CH$8=2,CF204,CG204))</f>
        <v>1.0460735031613095</v>
      </c>
      <c r="CI204" s="19">
        <f t="shared" ref="CI204:CI250" si="820">CD204/CH204</f>
        <v>32840.833838054408</v>
      </c>
      <c r="CJ204" s="19">
        <f t="shared" si="791"/>
        <v>32784.47513800735</v>
      </c>
      <c r="CK204" s="40">
        <f>AttrTrend!$S$12</f>
        <v>0.01</v>
      </c>
      <c r="CL204" s="40">
        <f>AttrTrend!$S$32</f>
        <v>0</v>
      </c>
      <c r="CM204" s="19">
        <f t="shared" ref="CM204:CM205" si="821">CM203*(1+CK204/12)*(1+CL204)</f>
        <v>32760.157394673304</v>
      </c>
      <c r="CN204" s="19">
        <f t="shared" si="792"/>
        <v>31633.099094417827</v>
      </c>
      <c r="CO204" s="39"/>
      <c r="CP204" s="39"/>
      <c r="CQ204" s="19">
        <f t="shared" si="793"/>
        <v>32760.157394673304</v>
      </c>
      <c r="CR204" s="19">
        <f t="shared" ref="CR204:CR250" si="822">IF(CB204=0,CP204,CB204)</f>
        <v>31711</v>
      </c>
      <c r="CS204" s="19">
        <f t="shared" si="794"/>
        <v>-77.900905582173436</v>
      </c>
      <c r="CT204" s="2"/>
      <c r="CU204" s="2"/>
      <c r="CV204" s="2"/>
      <c r="CW204" s="2"/>
      <c r="CX204" s="2"/>
      <c r="CY204" s="2"/>
      <c r="CZ204" s="2"/>
      <c r="DA204" s="2"/>
      <c r="DB204" s="16">
        <f t="shared" ref="DB204:DB205" si="823">MIN($CI204,$J204)</f>
        <v>32840.833838054408</v>
      </c>
      <c r="DC204" s="16">
        <f t="shared" si="681"/>
        <v>3366.6483779620903</v>
      </c>
      <c r="DD204" s="16" t="e">
        <f t="shared" ref="DD204:DD205" si="824">IF(DE204&lt;$CI204,$CI204-DE204,NA())</f>
        <v>#N/A</v>
      </c>
      <c r="DE204" s="16">
        <f t="shared" si="565"/>
        <v>36207.482216016499</v>
      </c>
      <c r="DF204" s="16">
        <f t="shared" si="566"/>
        <v>32784.47513800735</v>
      </c>
      <c r="DG204" s="16">
        <f t="shared" si="686"/>
        <v>3464.850338782875</v>
      </c>
      <c r="DH204" s="16" t="e">
        <f t="shared" si="687"/>
        <v>#N/A</v>
      </c>
      <c r="DI204" s="16">
        <f t="shared" si="569"/>
        <v>36249.325476790225</v>
      </c>
      <c r="DJ204" s="16">
        <f t="shared" si="570"/>
        <v>32760.157394673304</v>
      </c>
      <c r="DK204" s="16">
        <f t="shared" si="571"/>
        <v>3513.4297576976387</v>
      </c>
      <c r="DL204" s="16" t="e">
        <f t="shared" si="572"/>
        <v>#N/A</v>
      </c>
      <c r="DM204" s="16">
        <f t="shared" si="573"/>
        <v>36273.587152370943</v>
      </c>
      <c r="DN204" s="16">
        <f t="shared" si="795"/>
        <v>32271.008167036121</v>
      </c>
      <c r="DO204" s="16">
        <f t="shared" ref="DO204:DO250" si="825">IF($DQ204&gt;$DT204,$DQ204-$DT204,NA())</f>
        <v>3978.3173097541039</v>
      </c>
      <c r="DP204" s="16" t="e">
        <f t="shared" si="796"/>
        <v>#N/A</v>
      </c>
      <c r="DQ204" s="16">
        <f t="shared" si="797"/>
        <v>36249.325476790225</v>
      </c>
      <c r="DR204" s="101"/>
      <c r="DS204" s="16">
        <f t="shared" si="688"/>
        <v>32077.000594891138</v>
      </c>
      <c r="DT204" s="16">
        <f t="shared" si="575"/>
        <v>32271.008167036121</v>
      </c>
      <c r="DV204" s="16">
        <f t="shared" ref="DV204:DV250" si="826">BB204</f>
        <v>1998194</v>
      </c>
      <c r="DW204" s="16">
        <f t="shared" si="576"/>
        <v>1998194</v>
      </c>
      <c r="DX204" s="16">
        <f t="shared" si="577"/>
        <v>2000331.8162009157</v>
      </c>
      <c r="DY204" s="16">
        <f t="shared" si="578"/>
        <v>2000424.6762616674</v>
      </c>
      <c r="DZ204" s="16">
        <f t="shared" si="579"/>
        <v>2000515.6426875112</v>
      </c>
      <c r="EA204" s="16">
        <f t="shared" ref="EA204:EA250" si="827">DV204-DY204</f>
        <v>-2230.676261667395</v>
      </c>
    </row>
    <row r="205" spans="1:131" x14ac:dyDescent="0.2">
      <c r="A205" s="2">
        <v>42795</v>
      </c>
      <c r="B205" s="5">
        <f>Inputs!B205</f>
        <v>35972</v>
      </c>
      <c r="C205" s="5"/>
      <c r="D205" s="19">
        <f t="shared" si="798"/>
        <v>35972</v>
      </c>
      <c r="E205" s="20">
        <f>Inputs!E205</f>
        <v>1.0514156504446528</v>
      </c>
      <c r="F205" s="19">
        <f t="shared" si="799"/>
        <v>34212.92044187009</v>
      </c>
      <c r="G205" s="24">
        <f t="shared" ref="G205:H205" si="828">G193</f>
        <v>0.94</v>
      </c>
      <c r="H205" s="24">
        <f t="shared" si="828"/>
        <v>0.94267125416271147</v>
      </c>
      <c r="I205" s="29">
        <f t="shared" si="779"/>
        <v>0.94267125416271147</v>
      </c>
      <c r="J205" s="19">
        <f t="shared" si="801"/>
        <v>36293.586221909667</v>
      </c>
      <c r="K205" s="19">
        <f t="shared" si="802"/>
        <v>36250.534218963083</v>
      </c>
      <c r="L205" s="40">
        <f>SalesTrend!$S$13</f>
        <v>0</v>
      </c>
      <c r="M205" s="40">
        <f>SalesTrend!$S$33</f>
        <v>0</v>
      </c>
      <c r="N205" s="16">
        <f t="shared" si="803"/>
        <v>36273.587152370943</v>
      </c>
      <c r="O205" s="16">
        <f t="shared" si="780"/>
        <v>35952.178136019727</v>
      </c>
      <c r="R205" s="16">
        <f t="shared" si="781"/>
        <v>36273.587152370943</v>
      </c>
      <c r="S205" s="16">
        <f t="shared" si="782"/>
        <v>35972</v>
      </c>
      <c r="T205" s="16">
        <f t="shared" si="804"/>
        <v>-19.82186398027261</v>
      </c>
      <c r="AA205" s="56"/>
      <c r="AB205" s="51"/>
      <c r="AC205" s="51"/>
      <c r="AD205" s="51"/>
      <c r="AE205" s="52"/>
      <c r="AF205" s="51">
        <f t="shared" si="805"/>
        <v>0</v>
      </c>
      <c r="AG205" s="51"/>
      <c r="AH205" s="56">
        <f t="shared" si="619"/>
        <v>0</v>
      </c>
      <c r="AI205" s="56">
        <f t="shared" si="806"/>
        <v>0</v>
      </c>
      <c r="AJ205" s="56">
        <f t="shared" si="807"/>
        <v>0</v>
      </c>
      <c r="AK205" s="56">
        <f t="shared" si="808"/>
        <v>0</v>
      </c>
      <c r="AL205" s="56">
        <f t="shared" si="809"/>
        <v>0</v>
      </c>
      <c r="AM205" s="56">
        <f t="shared" si="763"/>
        <v>0</v>
      </c>
      <c r="AN205" s="51"/>
      <c r="AO205" s="51">
        <f t="shared" si="810"/>
        <v>0</v>
      </c>
      <c r="BB205" s="5">
        <f>Inputs!C205</f>
        <v>1998188.4970399395</v>
      </c>
      <c r="BC205" s="19">
        <f t="shared" ref="BC205" si="829">($BB204-$BB205)+$S205</f>
        <v>35977.50296006049</v>
      </c>
      <c r="BD205" s="82">
        <f t="shared" si="811"/>
        <v>0.19499772609749202</v>
      </c>
      <c r="BE205" s="23">
        <f>Inputs!F205</f>
        <v>1.0514156504446528</v>
      </c>
      <c r="BF205" s="19">
        <f t="shared" ref="BF205:BF250" si="830">BC205/BE205</f>
        <v>34218.154299724658</v>
      </c>
      <c r="BG205" s="19">
        <f t="shared" ref="BG205:BG250" si="831">F205</f>
        <v>34212.92044187009</v>
      </c>
      <c r="BH205" s="82">
        <f t="shared" si="812"/>
        <v>0.18635042358189399</v>
      </c>
      <c r="BI205" s="29">
        <f t="shared" si="608"/>
        <v>1</v>
      </c>
      <c r="BJ205" s="29">
        <f t="shared" ref="BJ205" si="832">BJ193</f>
        <v>1.0610964637018976</v>
      </c>
      <c r="BK205" s="29">
        <f t="shared" si="608"/>
        <v>1.061290584087647</v>
      </c>
      <c r="BL205" s="29">
        <f t="shared" si="814"/>
        <v>1.061290584087647</v>
      </c>
      <c r="BM205" s="39">
        <f t="shared" si="784"/>
        <v>0.17558850175052923</v>
      </c>
      <c r="BN205" s="39">
        <f t="shared" si="815"/>
        <v>0.17617342581073364</v>
      </c>
      <c r="BO205" s="40">
        <f>AttrRateTrend!$S$13</f>
        <v>0</v>
      </c>
      <c r="BP205" s="40">
        <f>AttrRateTrend!$S$33</f>
        <v>0</v>
      </c>
      <c r="BQ205" s="39">
        <f t="shared" si="816"/>
        <v>0.17651916058785372</v>
      </c>
      <c r="BR205" s="39">
        <f t="shared" si="785"/>
        <v>0.19697023449227782</v>
      </c>
      <c r="BS205" s="39"/>
      <c r="BT205" s="39"/>
      <c r="BU205" s="39">
        <f t="shared" si="786"/>
        <v>0.17651916058785372</v>
      </c>
      <c r="BV205" s="39">
        <f t="shared" si="787"/>
        <v>0.19499772609749202</v>
      </c>
      <c r="BW205" s="39">
        <f t="shared" si="788"/>
        <v>1.9725083947857991E-3</v>
      </c>
      <c r="BX205" s="39">
        <f t="shared" si="718"/>
        <v>0.17943858090081194</v>
      </c>
      <c r="CB205" s="19">
        <f t="shared" si="817"/>
        <v>35977.50296006049</v>
      </c>
      <c r="CC205" s="23">
        <f>Inputs!F205</f>
        <v>1.0514156504446528</v>
      </c>
      <c r="CD205" s="19">
        <f t="shared" si="789"/>
        <v>34218.154299724658</v>
      </c>
      <c r="CE205" s="29">
        <f t="shared" ref="CE205" si="833">CE193</f>
        <v>1.0610964637018976</v>
      </c>
      <c r="CF205" s="29">
        <f t="shared" si="768"/>
        <v>1.0510947108949782</v>
      </c>
      <c r="CG205" s="29">
        <f t="shared" si="768"/>
        <v>1.0502436880673314</v>
      </c>
      <c r="CH205" s="29">
        <f t="shared" si="819"/>
        <v>1.0510947108949782</v>
      </c>
      <c r="CI205" s="19">
        <f>CD205/CH205+200</f>
        <v>32754.777362154968</v>
      </c>
      <c r="CJ205" s="19">
        <f t="shared" si="791"/>
        <v>32797.805600104686</v>
      </c>
      <c r="CK205" s="40">
        <f>AttrTrend!$S$13</f>
        <v>0.01</v>
      </c>
      <c r="CL205" s="40">
        <f>AttrTrend!$S$33</f>
        <v>0</v>
      </c>
      <c r="CM205" s="19">
        <f t="shared" si="821"/>
        <v>32787.457525835533</v>
      </c>
      <c r="CN205" s="19">
        <f t="shared" si="792"/>
        <v>36234.646517961046</v>
      </c>
      <c r="CO205" s="19"/>
      <c r="CP205" s="19"/>
      <c r="CQ205" s="19">
        <f t="shared" ref="CQ205:CQ250" si="834">IF(CO205=0,CM205,CO205)</f>
        <v>32787.457525835533</v>
      </c>
      <c r="CR205" s="19">
        <f t="shared" si="822"/>
        <v>35977.50296006049</v>
      </c>
      <c r="CS205" s="19">
        <f t="shared" si="794"/>
        <v>257.14355790055561</v>
      </c>
      <c r="CT205" s="2"/>
      <c r="CU205" s="2"/>
      <c r="CV205" s="2"/>
      <c r="CW205" s="2"/>
      <c r="CX205" s="2"/>
      <c r="CY205" s="2"/>
      <c r="CZ205" s="2"/>
      <c r="DA205" s="2"/>
      <c r="DB205" s="16">
        <f t="shared" si="823"/>
        <v>32754.777362154968</v>
      </c>
      <c r="DC205" s="16">
        <f t="shared" si="681"/>
        <v>3538.8088597546994</v>
      </c>
      <c r="DD205" s="16" t="e">
        <f t="shared" si="824"/>
        <v>#N/A</v>
      </c>
      <c r="DE205" s="16">
        <f t="shared" ref="DE205:DE250" si="835">IF($J205=0,$R205,$J205)</f>
        <v>36293.586221909667</v>
      </c>
      <c r="DF205" s="16">
        <f t="shared" ref="DF205" si="836">MIN($CJ205,$K205)</f>
        <v>32797.805600104686</v>
      </c>
      <c r="DG205" s="16">
        <f t="shared" si="686"/>
        <v>3452.7286188583967</v>
      </c>
      <c r="DH205" s="16" t="e">
        <f t="shared" si="687"/>
        <v>#N/A</v>
      </c>
      <c r="DI205" s="16">
        <f t="shared" ref="DI205:DI250" si="837">IF($K205=0,$R205,$K205)</f>
        <v>36250.534218963083</v>
      </c>
      <c r="DJ205" s="16">
        <f t="shared" ref="DJ205" si="838">MIN($CM205,$N205)</f>
        <v>32787.457525835533</v>
      </c>
      <c r="DK205" s="16">
        <f t="shared" ref="DK205" si="839">IF(DM205&gt;$CM205,DM205-$CM205,NA())</f>
        <v>3486.1296265354104</v>
      </c>
      <c r="DL205" s="16" t="e">
        <f t="shared" ref="DL205" si="840">IF(DM205&lt;$CM205,$CM205-DM205,NA())</f>
        <v>#N/A</v>
      </c>
      <c r="DM205" s="16">
        <f t="shared" ref="DM205" si="841">$R205</f>
        <v>36273.587152370943</v>
      </c>
      <c r="DN205" s="16">
        <f t="shared" si="795"/>
        <v>32429.679148858049</v>
      </c>
      <c r="DO205" s="16">
        <f t="shared" si="825"/>
        <v>3820.8550701050335</v>
      </c>
      <c r="DP205" s="16" t="e">
        <f t="shared" si="796"/>
        <v>#N/A</v>
      </c>
      <c r="DQ205" s="16">
        <f t="shared" si="797"/>
        <v>36250.534218963083</v>
      </c>
      <c r="DR205" s="101"/>
      <c r="DS205" s="16">
        <f t="shared" si="688"/>
        <v>32396.459014726435</v>
      </c>
      <c r="DT205" s="16">
        <f t="shared" ref="DT205:DT250" si="842">AVERAGE(DS204:DS206)</f>
        <v>32429.679148858049</v>
      </c>
      <c r="DV205" s="16">
        <f t="shared" si="826"/>
        <v>1998188.4970399395</v>
      </c>
      <c r="DW205" s="16">
        <f t="shared" ref="DW205:DW250" si="843">DW204+B205-CB205</f>
        <v>1998188.4970399395</v>
      </c>
      <c r="DX205" s="16">
        <f>DX204+J205-CI205</f>
        <v>2003870.6250606703</v>
      </c>
      <c r="DY205" s="16">
        <f t="shared" ref="DY205" si="844">DY204+K205-CJ205</f>
        <v>2003877.4048805258</v>
      </c>
      <c r="DZ205" s="16">
        <f t="shared" ref="DZ205:DZ250" si="845">DZ204+R205-CQ205</f>
        <v>2004001.7723140465</v>
      </c>
      <c r="EA205" s="16">
        <f t="shared" si="827"/>
        <v>-5688.9078405862674</v>
      </c>
    </row>
    <row r="206" spans="1:131" x14ac:dyDescent="0.2">
      <c r="A206" s="2">
        <v>42826</v>
      </c>
      <c r="B206" s="5">
        <f>Inputs!B206</f>
        <v>0</v>
      </c>
      <c r="C206" s="5"/>
      <c r="D206" s="19">
        <f t="shared" si="798"/>
        <v>0</v>
      </c>
      <c r="E206" s="20">
        <f>Inputs!E206</f>
        <v>0.98549413882513226</v>
      </c>
      <c r="F206" s="19">
        <f t="shared" si="799"/>
        <v>0</v>
      </c>
      <c r="G206" s="24">
        <f t="shared" ref="G206:H206" si="846">G194</f>
        <v>1.08</v>
      </c>
      <c r="H206" s="24">
        <f t="shared" si="846"/>
        <v>1.0847256097134981</v>
      </c>
      <c r="I206" s="29">
        <f t="shared" si="779"/>
        <v>1.0847256097134981</v>
      </c>
      <c r="J206" s="19"/>
      <c r="K206" s="19"/>
      <c r="L206" s="40">
        <f>SalesTrend!$S$14</f>
        <v>0</v>
      </c>
      <c r="M206" s="40">
        <f>SalesTrend!$S$34</f>
        <v>0</v>
      </c>
      <c r="P206" s="16">
        <f t="shared" ref="P206:P251" si="847">IF(N205=0,P205,N205)*(1+L206/12)*(1+M206)</f>
        <v>36273.587152370943</v>
      </c>
      <c r="Q206" s="16">
        <f t="shared" ref="Q206:Q251" si="848">P206*E206*I206</f>
        <v>38776.128431719604</v>
      </c>
      <c r="R206" s="16">
        <f t="shared" si="781"/>
        <v>36273.587152370943</v>
      </c>
      <c r="S206" s="16">
        <f t="shared" si="782"/>
        <v>38776.128431719604</v>
      </c>
      <c r="T206" s="16">
        <f t="shared" si="804"/>
        <v>0</v>
      </c>
      <c r="AA206" s="56"/>
      <c r="AB206" s="51"/>
      <c r="AC206" s="51"/>
      <c r="AD206" s="51"/>
      <c r="AE206" s="52"/>
      <c r="AF206" s="51">
        <f t="shared" si="805"/>
        <v>0</v>
      </c>
      <c r="AG206" s="51"/>
      <c r="AH206" s="56">
        <f t="shared" si="619"/>
        <v>0</v>
      </c>
      <c r="AI206" s="56">
        <f t="shared" si="806"/>
        <v>0</v>
      </c>
      <c r="AJ206" s="56">
        <f t="shared" si="807"/>
        <v>0</v>
      </c>
      <c r="AK206" s="56">
        <f t="shared" si="808"/>
        <v>0</v>
      </c>
      <c r="AL206" s="56">
        <f t="shared" si="809"/>
        <v>0</v>
      </c>
      <c r="AM206" s="56">
        <f t="shared" si="763"/>
        <v>0</v>
      </c>
      <c r="AN206" s="51"/>
      <c r="AO206" s="51">
        <f t="shared" si="810"/>
        <v>0</v>
      </c>
      <c r="BB206" s="5">
        <f>BB205+S206-CQ206</f>
        <v>2004149.845064552</v>
      </c>
      <c r="BC206" s="19"/>
      <c r="BE206" s="23">
        <f>Inputs!F206</f>
        <v>0.98549413882513226</v>
      </c>
      <c r="BF206" s="19">
        <f t="shared" si="830"/>
        <v>0</v>
      </c>
      <c r="BG206" s="19">
        <f t="shared" si="831"/>
        <v>0</v>
      </c>
      <c r="BH206" s="82"/>
      <c r="BI206" s="29">
        <f t="shared" si="608"/>
        <v>1</v>
      </c>
      <c r="BJ206" s="29">
        <f t="shared" ref="BJ206" si="849">BJ194</f>
        <v>1.0182207657395119</v>
      </c>
      <c r="BK206" s="29">
        <f t="shared" si="608"/>
        <v>1.0175869495536261</v>
      </c>
      <c r="BL206" s="29">
        <f t="shared" si="814"/>
        <v>1.0175869495536261</v>
      </c>
      <c r="BM206" s="39"/>
      <c r="BN206" s="39"/>
      <c r="BO206" s="40">
        <f>AttrRateTrend!$S$14</f>
        <v>0</v>
      </c>
      <c r="BP206" s="40">
        <f>AttrRateTrend!$S$34</f>
        <v>0</v>
      </c>
      <c r="BS206" s="39">
        <f>IF(BQ205=0,BS205,BQ205)*(1+BO206/12)*(1+BP206)</f>
        <v>0.17651916058785372</v>
      </c>
      <c r="BT206" s="39">
        <f t="shared" ref="BT206:BT250" si="850">BS206*BE206*BL206</f>
        <v>0.17701799923973974</v>
      </c>
      <c r="BU206" s="39">
        <f t="shared" ref="BU206:BU250" si="851">IF(BS206=0,BQ206,BS206)</f>
        <v>0.17651916058785372</v>
      </c>
      <c r="BV206" s="39">
        <f t="shared" si="787"/>
        <v>0.17701799923973974</v>
      </c>
      <c r="BW206" s="39">
        <f t="shared" si="788"/>
        <v>0</v>
      </c>
      <c r="BX206" s="39"/>
      <c r="CB206" s="19"/>
      <c r="CC206" s="23">
        <f>Inputs!F206</f>
        <v>0.98549413882513226</v>
      </c>
      <c r="CD206" s="19">
        <f t="shared" si="789"/>
        <v>0</v>
      </c>
      <c r="CE206" s="29">
        <f t="shared" ref="CE206" si="852">CE194</f>
        <v>1.0182207657395119</v>
      </c>
      <c r="CF206" s="29">
        <f t="shared" si="768"/>
        <v>1.0181505781365485</v>
      </c>
      <c r="CG206" s="29">
        <f t="shared" si="768"/>
        <v>1.0198183309302309</v>
      </c>
      <c r="CH206" s="29">
        <f t="shared" si="819"/>
        <v>1.0181505781365485</v>
      </c>
      <c r="CI206" s="39"/>
      <c r="CJ206" s="39"/>
      <c r="CK206" s="40">
        <f>AttrTrend!$S$14</f>
        <v>0.01</v>
      </c>
      <c r="CL206" s="40">
        <f>AttrTrend!$S$34</f>
        <v>0</v>
      </c>
      <c r="CN206" s="19"/>
      <c r="CO206" s="19">
        <f>IF(CM205=0,CO205,CM205)*(1+CK206/12)*(1+CL206)</f>
        <v>32814.780407107057</v>
      </c>
      <c r="CP206" s="19">
        <f t="shared" ref="CP206:CP250" si="853">CO206*CC206*CH206</f>
        <v>32925.741197973221</v>
      </c>
      <c r="CQ206" s="19">
        <f t="shared" si="834"/>
        <v>32814.780407107057</v>
      </c>
      <c r="CR206" s="19">
        <f t="shared" si="822"/>
        <v>32925.741197973221</v>
      </c>
      <c r="CS206" s="19">
        <f>IF(CB206=0,0,CN206-CB206)</f>
        <v>0</v>
      </c>
      <c r="CT206" s="2"/>
      <c r="CU206" s="2"/>
      <c r="CV206" s="2"/>
      <c r="CW206" s="2"/>
      <c r="CX206" s="2"/>
      <c r="CY206" s="2"/>
      <c r="CZ206" s="2"/>
      <c r="DA206" s="2"/>
      <c r="DB206" s="5">
        <f>MIN($CO206,$P206)</f>
        <v>32814.780407107057</v>
      </c>
      <c r="DC206" s="16">
        <f t="shared" ref="DC206:DC250" si="854">IF(DE206&gt;$CO206,DE206-$CO206,NA())</f>
        <v>3458.8067452638861</v>
      </c>
      <c r="DD206" s="16" t="e">
        <f t="shared" ref="DD206:DD250" si="855">IF(DE206&lt;$CO206,$CO206-DE206,NA())</f>
        <v>#N/A</v>
      </c>
      <c r="DE206" s="16">
        <f t="shared" si="835"/>
        <v>36273.587152370943</v>
      </c>
      <c r="DF206" s="5">
        <f>MIN($CO206,$P206)</f>
        <v>32814.780407107057</v>
      </c>
      <c r="DG206" s="5">
        <f t="shared" ref="DG206:DG250" si="856">IF($DI206&gt;$CO206,$DI206-$CO206,NA())</f>
        <v>3458.8067452638861</v>
      </c>
      <c r="DH206" s="5" t="e">
        <f t="shared" ref="DH206:DH250" si="857">IF($DI206&lt;$CO206,$CO206-$DI206,NA())</f>
        <v>#N/A</v>
      </c>
      <c r="DI206" s="16">
        <f t="shared" si="837"/>
        <v>36273.587152370943</v>
      </c>
      <c r="DJ206" s="5">
        <f>MIN($CO206,$P206)</f>
        <v>32814.780407107057</v>
      </c>
      <c r="DK206" s="5">
        <f t="shared" ref="DK206:DK250" si="858">IF($DI206&gt;$CO206,$DI206-$CO206,NA())</f>
        <v>3458.8067452638861</v>
      </c>
      <c r="DL206" s="5" t="e">
        <f t="shared" ref="DL206:DL250" si="859">IF($DI206&lt;$CO206,$CO206-$DI206,NA())</f>
        <v>#N/A</v>
      </c>
      <c r="DM206" s="16">
        <f t="shared" ref="DM206:DM250" si="860">IF($K206=0,$R206,$K206)</f>
        <v>36273.587152370943</v>
      </c>
      <c r="DN206" s="16">
        <f t="shared" si="795"/>
        <v>32787.730577684066</v>
      </c>
      <c r="DO206" s="16">
        <f t="shared" si="825"/>
        <v>3485.8565746868771</v>
      </c>
      <c r="DP206" s="16" t="e">
        <f t="shared" si="796"/>
        <v>#N/A</v>
      </c>
      <c r="DQ206" s="16">
        <f t="shared" si="797"/>
        <v>36273.587152370943</v>
      </c>
      <c r="DR206" s="101"/>
      <c r="DS206" s="5">
        <f t="shared" ref="DS206:DS250" si="861">($BB205+6*$S206)*BU206/12</f>
        <v>32815.577836956574</v>
      </c>
      <c r="DT206" s="16">
        <f t="shared" si="842"/>
        <v>32787.730577684066</v>
      </c>
      <c r="DV206" s="16">
        <f t="shared" si="826"/>
        <v>2004149.845064552</v>
      </c>
      <c r="DW206" s="16">
        <f t="shared" si="843"/>
        <v>1998188.4970399395</v>
      </c>
      <c r="DX206" s="5">
        <f>DX205+P206-CO206</f>
        <v>2007329.4318059343</v>
      </c>
      <c r="DY206" s="5">
        <f>DY205+P206-CO206</f>
        <v>2007336.2116257898</v>
      </c>
      <c r="DZ206" s="16">
        <f t="shared" si="845"/>
        <v>2007460.5790593105</v>
      </c>
      <c r="EA206" s="16">
        <f t="shared" si="827"/>
        <v>-3186.3665612377226</v>
      </c>
    </row>
    <row r="207" spans="1:131" x14ac:dyDescent="0.2">
      <c r="A207" s="2">
        <v>42856</v>
      </c>
      <c r="B207" s="5">
        <f>Inputs!B207</f>
        <v>0</v>
      </c>
      <c r="C207" s="5"/>
      <c r="D207" s="19">
        <f t="shared" si="798"/>
        <v>0</v>
      </c>
      <c r="E207" s="20">
        <f>Inputs!E207</f>
        <v>1.0217340707596843</v>
      </c>
      <c r="F207" s="19">
        <f t="shared" si="799"/>
        <v>0</v>
      </c>
      <c r="G207" s="24">
        <f t="shared" ref="G207:H207" si="862">G195</f>
        <v>1.1200000000000001</v>
      </c>
      <c r="H207" s="24">
        <f t="shared" si="862"/>
        <v>1.1220326870554826</v>
      </c>
      <c r="I207" s="29">
        <f t="shared" si="779"/>
        <v>1.1220326870554826</v>
      </c>
      <c r="J207" s="19"/>
      <c r="K207" s="19"/>
      <c r="L207" s="40">
        <f>SalesTrend!$S$15</f>
        <v>0</v>
      </c>
      <c r="M207" s="40">
        <f>SalesTrend!$S$35</f>
        <v>0</v>
      </c>
      <c r="P207" s="16">
        <f t="shared" si="847"/>
        <v>36273.587152370943</v>
      </c>
      <c r="Q207" s="16">
        <f t="shared" si="848"/>
        <v>41584.730411780736</v>
      </c>
      <c r="R207" s="16">
        <f t="shared" si="781"/>
        <v>36273.587152370943</v>
      </c>
      <c r="S207" s="16">
        <f t="shared" si="782"/>
        <v>41584.730411780736</v>
      </c>
      <c r="T207" s="16">
        <f t="shared" si="804"/>
        <v>0</v>
      </c>
      <c r="AA207" s="56"/>
      <c r="AB207" s="51"/>
      <c r="AC207" s="51"/>
      <c r="AD207" s="51"/>
      <c r="AE207" s="52"/>
      <c r="AF207" s="51">
        <f t="shared" si="805"/>
        <v>0</v>
      </c>
      <c r="AG207" s="51"/>
      <c r="AH207" s="56">
        <f t="shared" si="619"/>
        <v>0</v>
      </c>
      <c r="AI207" s="56">
        <f t="shared" si="806"/>
        <v>0</v>
      </c>
      <c r="AJ207" s="56">
        <f t="shared" si="807"/>
        <v>0</v>
      </c>
      <c r="AK207" s="56">
        <f t="shared" si="808"/>
        <v>0</v>
      </c>
      <c r="AL207" s="56">
        <f t="shared" si="809"/>
        <v>0</v>
      </c>
      <c r="AM207" s="56">
        <f t="shared" si="763"/>
        <v>0</v>
      </c>
      <c r="AN207" s="51"/>
      <c r="AO207" s="51">
        <f t="shared" si="810"/>
        <v>0</v>
      </c>
      <c r="BB207" s="5">
        <f t="shared" ref="BB207:BB250" si="863">BB206+S207-CQ207</f>
        <v>2012892.4494188866</v>
      </c>
      <c r="BC207" s="19"/>
      <c r="BE207" s="23">
        <f>Inputs!F207</f>
        <v>1.0217340707596843</v>
      </c>
      <c r="BF207" s="19">
        <f t="shared" si="830"/>
        <v>0</v>
      </c>
      <c r="BG207" s="19">
        <f t="shared" si="831"/>
        <v>0</v>
      </c>
      <c r="BH207" s="82"/>
      <c r="BI207" s="29">
        <f t="shared" si="608"/>
        <v>1</v>
      </c>
      <c r="BJ207" s="29">
        <f t="shared" ref="BJ207" si="864">BJ195</f>
        <v>1.0153534458706819</v>
      </c>
      <c r="BK207" s="29">
        <f t="shared" si="608"/>
        <v>1.0147621435904024</v>
      </c>
      <c r="BL207" s="29">
        <f t="shared" si="814"/>
        <v>1.0147621435904024</v>
      </c>
      <c r="BM207" s="39">
        <f t="shared" ref="BM207:BM250" si="865">BH207/BL207</f>
        <v>0</v>
      </c>
      <c r="BN207" s="39">
        <f t="shared" ref="BN207:BN250" si="866">AVERAGE(BM206:BM208)</f>
        <v>0</v>
      </c>
      <c r="BO207" s="40">
        <f>AttrRateTrend!$S$15</f>
        <v>0</v>
      </c>
      <c r="BP207" s="40">
        <f>AttrRateTrend!$S$35</f>
        <v>0</v>
      </c>
      <c r="BS207" s="39">
        <f t="shared" ref="BS207:BS250" si="867">IF(BQ206=0,BS206,BQ206)*(1+BO207/12)*(1+BP207)</f>
        <v>0.17651916058785372</v>
      </c>
      <c r="BT207" s="39">
        <f t="shared" si="850"/>
        <v>0.18301807637712439</v>
      </c>
      <c r="BU207" s="39">
        <f t="shared" si="851"/>
        <v>0.17651916058785372</v>
      </c>
      <c r="BV207" s="39">
        <f t="shared" si="787"/>
        <v>0.18301807637712439</v>
      </c>
      <c r="BW207" s="39">
        <f t="shared" si="788"/>
        <v>0</v>
      </c>
      <c r="BX207" s="39"/>
      <c r="CB207" s="19"/>
      <c r="CC207" s="23">
        <f>Inputs!F207</f>
        <v>1.0217340707596843</v>
      </c>
      <c r="CD207" s="19">
        <f t="shared" si="789"/>
        <v>0</v>
      </c>
      <c r="CE207" s="29">
        <f t="shared" ref="CE207" si="868">CE195</f>
        <v>1.0153534458706819</v>
      </c>
      <c r="CF207" s="29">
        <f t="shared" si="768"/>
        <v>1.0211846089916554</v>
      </c>
      <c r="CG207" s="29">
        <f t="shared" si="768"/>
        <v>1.0198824623701856</v>
      </c>
      <c r="CH207" s="29">
        <f t="shared" si="819"/>
        <v>1.0211846089916554</v>
      </c>
      <c r="CI207" s="19">
        <f t="shared" si="820"/>
        <v>0</v>
      </c>
      <c r="CJ207" s="39">
        <f t="shared" ref="CJ207:CJ250" si="869">AVERAGE(CI206:CI208)</f>
        <v>0</v>
      </c>
      <c r="CK207" s="40">
        <f>AttrTrend!$S$15</f>
        <v>0.01</v>
      </c>
      <c r="CL207" s="40">
        <f>AttrTrend!$S$35</f>
        <v>0</v>
      </c>
      <c r="CN207" s="19"/>
      <c r="CO207" s="19">
        <f t="shared" ref="CO207:CO250" si="870">IF(CM206=0,CO206,CM206)*(1+CK207/12)*(1+CL207)</f>
        <v>32842.126057446309</v>
      </c>
      <c r="CP207" s="19">
        <f t="shared" si="853"/>
        <v>34266.788175606118</v>
      </c>
      <c r="CQ207" s="19">
        <f t="shared" si="834"/>
        <v>32842.126057446309</v>
      </c>
      <c r="CR207" s="19">
        <f t="shared" si="822"/>
        <v>34266.788175606118</v>
      </c>
      <c r="CS207" s="19">
        <f t="shared" ref="CS207:CS250" si="871">IF(CB207=0,0,CN207-CB207)</f>
        <v>0</v>
      </c>
      <c r="CT207" s="2"/>
      <c r="CU207" s="2"/>
      <c r="CV207" s="2"/>
      <c r="CW207" s="2"/>
      <c r="CX207" s="2"/>
      <c r="CY207" s="2"/>
      <c r="CZ207" s="2"/>
      <c r="DA207" s="2"/>
      <c r="DB207" s="5">
        <f t="shared" ref="DB207:DB250" si="872">MIN($CO207,$P207)</f>
        <v>32842.126057446309</v>
      </c>
      <c r="DC207" s="16">
        <f t="shared" si="854"/>
        <v>3431.4610949246344</v>
      </c>
      <c r="DD207" s="16" t="e">
        <f t="shared" si="855"/>
        <v>#N/A</v>
      </c>
      <c r="DE207" s="16">
        <f t="shared" si="835"/>
        <v>36273.587152370943</v>
      </c>
      <c r="DF207" s="5">
        <f t="shared" ref="DF207:DF250" si="873">MIN($CO207,$P207)</f>
        <v>32842.126057446309</v>
      </c>
      <c r="DG207" s="5">
        <f t="shared" si="856"/>
        <v>3431.4610949246344</v>
      </c>
      <c r="DH207" s="5" t="e">
        <f t="shared" si="857"/>
        <v>#N/A</v>
      </c>
      <c r="DI207" s="16">
        <f t="shared" si="837"/>
        <v>36273.587152370943</v>
      </c>
      <c r="DJ207" s="5">
        <f t="shared" ref="DJ207:DJ250" si="874">MIN($CO207,$P207)</f>
        <v>32842.126057446309</v>
      </c>
      <c r="DK207" s="5">
        <f t="shared" si="858"/>
        <v>3431.4610949246344</v>
      </c>
      <c r="DL207" s="5" t="e">
        <f t="shared" si="859"/>
        <v>#N/A</v>
      </c>
      <c r="DM207" s="16">
        <f t="shared" si="860"/>
        <v>36273.587152370943</v>
      </c>
      <c r="DN207" s="16">
        <f t="shared" si="795"/>
        <v>33124.460535628379</v>
      </c>
      <c r="DO207" s="16">
        <f t="shared" si="825"/>
        <v>3149.1266167425638</v>
      </c>
      <c r="DP207" s="16" t="e">
        <f t="shared" si="796"/>
        <v>#N/A</v>
      </c>
      <c r="DQ207" s="16">
        <f t="shared" si="797"/>
        <v>36273.587152370943</v>
      </c>
      <c r="DR207" s="101"/>
      <c r="DS207" s="5">
        <f t="shared" si="861"/>
        <v>33151.154881369184</v>
      </c>
      <c r="DT207" s="16">
        <f t="shared" si="842"/>
        <v>33124.460535628379</v>
      </c>
      <c r="DV207" s="16">
        <f t="shared" si="826"/>
        <v>2012892.4494188866</v>
      </c>
      <c r="DW207" s="16">
        <f t="shared" si="843"/>
        <v>1998188.4970399395</v>
      </c>
      <c r="DX207" s="5">
        <f t="shared" ref="DX207:DX250" si="875">DX206+P207-CO207</f>
        <v>2010760.892900859</v>
      </c>
      <c r="DY207" s="5">
        <f t="shared" ref="DY207:DY250" si="876">DY206+P207-CO207</f>
        <v>2010767.6727207145</v>
      </c>
      <c r="DZ207" s="16">
        <f t="shared" si="845"/>
        <v>2010892.0401542352</v>
      </c>
      <c r="EA207" s="16">
        <f t="shared" si="827"/>
        <v>2124.7766981720924</v>
      </c>
    </row>
    <row r="208" spans="1:131" x14ac:dyDescent="0.2">
      <c r="A208" s="2">
        <v>42887</v>
      </c>
      <c r="B208" s="5">
        <f>Inputs!B208</f>
        <v>0</v>
      </c>
      <c r="C208" s="5"/>
      <c r="D208" s="19">
        <f t="shared" si="798"/>
        <v>0</v>
      </c>
      <c r="E208" s="20">
        <f>Inputs!E208</f>
        <v>1.0217412378465343</v>
      </c>
      <c r="F208" s="19">
        <f t="shared" si="799"/>
        <v>0</v>
      </c>
      <c r="G208" s="24">
        <f t="shared" ref="G208:H208" si="877">G196</f>
        <v>1.1599999999999999</v>
      </c>
      <c r="H208" s="24">
        <f t="shared" si="877"/>
        <v>1.1608163743860633</v>
      </c>
      <c r="I208" s="29">
        <f t="shared" si="779"/>
        <v>1.1608163743860633</v>
      </c>
      <c r="J208" s="19"/>
      <c r="K208" s="19"/>
      <c r="L208" s="40">
        <f>SalesTrend!$S$16</f>
        <v>0</v>
      </c>
      <c r="M208" s="40">
        <f>SalesTrend!$S$36</f>
        <v>0</v>
      </c>
      <c r="P208" s="16">
        <f t="shared" si="847"/>
        <v>36273.587152370943</v>
      </c>
      <c r="Q208" s="16">
        <f t="shared" si="848"/>
        <v>43022.431659275797</v>
      </c>
      <c r="R208" s="16">
        <f t="shared" si="781"/>
        <v>36273.587152370943</v>
      </c>
      <c r="S208" s="16">
        <f t="shared" si="782"/>
        <v>43022.431659275797</v>
      </c>
      <c r="T208" s="16">
        <f t="shared" si="804"/>
        <v>0</v>
      </c>
      <c r="AA208" s="56"/>
      <c r="AB208" s="51"/>
      <c r="AC208" s="51"/>
      <c r="AD208" s="51"/>
      <c r="AE208" s="52"/>
      <c r="AF208" s="51">
        <f t="shared" si="805"/>
        <v>0</v>
      </c>
      <c r="AG208" s="51"/>
      <c r="AH208" s="56">
        <f t="shared" si="619"/>
        <v>0</v>
      </c>
      <c r="AI208" s="56">
        <f t="shared" si="806"/>
        <v>0</v>
      </c>
      <c r="AJ208" s="56">
        <f t="shared" si="807"/>
        <v>0</v>
      </c>
      <c r="AK208" s="56">
        <f t="shared" si="808"/>
        <v>0</v>
      </c>
      <c r="AL208" s="56">
        <f t="shared" si="809"/>
        <v>0</v>
      </c>
      <c r="AM208" s="56">
        <f t="shared" si="763"/>
        <v>0</v>
      </c>
      <c r="AN208" s="51"/>
      <c r="AO208" s="51">
        <f t="shared" si="810"/>
        <v>0</v>
      </c>
      <c r="BB208" s="5">
        <f t="shared" si="863"/>
        <v>2023045.386582335</v>
      </c>
      <c r="BC208" s="19"/>
      <c r="BE208" s="23">
        <f>Inputs!F208</f>
        <v>1.0217412378465343</v>
      </c>
      <c r="BF208" s="19">
        <f t="shared" si="830"/>
        <v>0</v>
      </c>
      <c r="BG208" s="19">
        <f t="shared" si="831"/>
        <v>0</v>
      </c>
      <c r="BH208" s="82"/>
      <c r="BI208" s="29">
        <f t="shared" si="608"/>
        <v>1</v>
      </c>
      <c r="BJ208" s="29">
        <f t="shared" ref="BJ208" si="878">BJ196</f>
        <v>0.93698194478176766</v>
      </c>
      <c r="BK208" s="29">
        <f t="shared" si="608"/>
        <v>0.93828803629793345</v>
      </c>
      <c r="BL208" s="29">
        <f t="shared" si="814"/>
        <v>0.93828803629793345</v>
      </c>
      <c r="BM208" s="39">
        <f t="shared" si="865"/>
        <v>0</v>
      </c>
      <c r="BN208" s="39">
        <f t="shared" si="866"/>
        <v>0</v>
      </c>
      <c r="BO208" s="40">
        <f>AttrRateTrend!$S$16</f>
        <v>0</v>
      </c>
      <c r="BP208" s="40">
        <f>AttrRateTrend!$S$36</f>
        <v>0</v>
      </c>
      <c r="BS208" s="39">
        <f t="shared" si="867"/>
        <v>0.17651916058785372</v>
      </c>
      <c r="BT208" s="39">
        <f t="shared" si="850"/>
        <v>0.16922672682822765</v>
      </c>
      <c r="BU208" s="39">
        <f t="shared" si="851"/>
        <v>0.17651916058785372</v>
      </c>
      <c r="BV208" s="39">
        <f t="shared" si="787"/>
        <v>0.16922672682822765</v>
      </c>
      <c r="BW208" s="39">
        <f t="shared" si="788"/>
        <v>0</v>
      </c>
      <c r="BX208" s="39"/>
      <c r="CB208" s="19"/>
      <c r="CC208" s="23">
        <f>Inputs!F208</f>
        <v>1.0217412378465343</v>
      </c>
      <c r="CD208" s="19">
        <f t="shared" si="789"/>
        <v>0</v>
      </c>
      <c r="CE208" s="29">
        <f t="shared" ref="CE208" si="879">CE196</f>
        <v>0.93698194478176766</v>
      </c>
      <c r="CF208" s="29">
        <f t="shared" si="768"/>
        <v>0.94700775525644054</v>
      </c>
      <c r="CG208" s="29">
        <f t="shared" si="768"/>
        <v>0.94800834264764722</v>
      </c>
      <c r="CH208" s="29">
        <f t="shared" si="819"/>
        <v>0.94700775525644054</v>
      </c>
      <c r="CI208" s="19">
        <f t="shared" si="820"/>
        <v>0</v>
      </c>
      <c r="CJ208" s="39">
        <f t="shared" si="869"/>
        <v>0</v>
      </c>
      <c r="CK208" s="40">
        <f>AttrTrend!$S$16</f>
        <v>0.01</v>
      </c>
      <c r="CL208" s="40">
        <f>AttrTrend!$S$36</f>
        <v>0</v>
      </c>
      <c r="CN208" s="19"/>
      <c r="CO208" s="19">
        <f t="shared" si="870"/>
        <v>32869.494495827508</v>
      </c>
      <c r="CP208" s="19">
        <f t="shared" si="853"/>
        <v>31804.420193345508</v>
      </c>
      <c r="CQ208" s="19">
        <f t="shared" si="834"/>
        <v>32869.494495827508</v>
      </c>
      <c r="CR208" s="19">
        <f t="shared" si="822"/>
        <v>31804.420193345508</v>
      </c>
      <c r="CS208" s="19">
        <f t="shared" si="871"/>
        <v>0</v>
      </c>
      <c r="CT208" s="2"/>
      <c r="CU208" s="2"/>
      <c r="CV208" s="2"/>
      <c r="CW208" s="2"/>
      <c r="CX208" s="2"/>
      <c r="CY208" s="2"/>
      <c r="CZ208" s="2"/>
      <c r="DA208" s="2"/>
      <c r="DB208" s="5">
        <f t="shared" si="872"/>
        <v>32869.494495827508</v>
      </c>
      <c r="DC208" s="16">
        <f t="shared" si="854"/>
        <v>3404.0926565434347</v>
      </c>
      <c r="DD208" s="16" t="e">
        <f t="shared" si="855"/>
        <v>#N/A</v>
      </c>
      <c r="DE208" s="16">
        <f t="shared" si="835"/>
        <v>36273.587152370943</v>
      </c>
      <c r="DF208" s="5">
        <f t="shared" si="873"/>
        <v>32869.494495827508</v>
      </c>
      <c r="DG208" s="5">
        <f t="shared" si="856"/>
        <v>3404.0926565434347</v>
      </c>
      <c r="DH208" s="5" t="e">
        <f t="shared" si="857"/>
        <v>#N/A</v>
      </c>
      <c r="DI208" s="16">
        <f t="shared" si="837"/>
        <v>36273.587152370943</v>
      </c>
      <c r="DJ208" s="5">
        <f t="shared" si="874"/>
        <v>32869.494495827508</v>
      </c>
      <c r="DK208" s="5">
        <f t="shared" si="858"/>
        <v>3404.0926565434347</v>
      </c>
      <c r="DL208" s="5" t="e">
        <f t="shared" si="859"/>
        <v>#N/A</v>
      </c>
      <c r="DM208" s="16">
        <f t="shared" si="860"/>
        <v>36273.587152370943</v>
      </c>
      <c r="DN208" s="16">
        <f t="shared" si="795"/>
        <v>33325.052447272195</v>
      </c>
      <c r="DO208" s="16">
        <f t="shared" si="825"/>
        <v>2948.5347050987475</v>
      </c>
      <c r="DP208" s="16" t="e">
        <f t="shared" si="796"/>
        <v>#N/A</v>
      </c>
      <c r="DQ208" s="16">
        <f t="shared" si="797"/>
        <v>36273.587152370943</v>
      </c>
      <c r="DR208" s="101"/>
      <c r="DS208" s="5">
        <f t="shared" si="861"/>
        <v>33406.648888559394</v>
      </c>
      <c r="DT208" s="16">
        <f t="shared" si="842"/>
        <v>33325.052447272195</v>
      </c>
      <c r="DV208" s="16">
        <f t="shared" si="826"/>
        <v>2023045.386582335</v>
      </c>
      <c r="DW208" s="16">
        <f t="shared" si="843"/>
        <v>1998188.4970399395</v>
      </c>
      <c r="DX208" s="5">
        <f t="shared" si="875"/>
        <v>2014164.9855574025</v>
      </c>
      <c r="DY208" s="5">
        <f t="shared" si="876"/>
        <v>2014171.765377258</v>
      </c>
      <c r="DZ208" s="16">
        <f t="shared" si="845"/>
        <v>2014296.1328107787</v>
      </c>
      <c r="EA208" s="16">
        <f t="shared" si="827"/>
        <v>8873.6212050770409</v>
      </c>
    </row>
    <row r="209" spans="1:131" x14ac:dyDescent="0.2">
      <c r="A209" s="2">
        <v>42917</v>
      </c>
      <c r="B209" s="5">
        <f>Inputs!B209</f>
        <v>0</v>
      </c>
      <c r="C209" s="5"/>
      <c r="D209" s="19">
        <f t="shared" si="798"/>
        <v>0</v>
      </c>
      <c r="E209" s="20">
        <f>Inputs!E209</f>
        <v>0.98757317873897899</v>
      </c>
      <c r="F209" s="19">
        <f t="shared" si="799"/>
        <v>0</v>
      </c>
      <c r="G209" s="24">
        <f t="shared" ref="G209:H209" si="880">G197</f>
        <v>1.1599999999999999</v>
      </c>
      <c r="H209" s="24">
        <f t="shared" si="880"/>
        <v>1.1571272105409649</v>
      </c>
      <c r="I209" s="29">
        <f t="shared" si="779"/>
        <v>1.1571272105409649</v>
      </c>
      <c r="J209" s="19"/>
      <c r="K209" s="19"/>
      <c r="L209" s="40">
        <f>SalesTrend!$S$17</f>
        <v>0</v>
      </c>
      <c r="M209" s="40">
        <f>SalesTrend!$S$37</f>
        <v>0</v>
      </c>
      <c r="P209" s="16">
        <f t="shared" si="847"/>
        <v>36273.587152370943</v>
      </c>
      <c r="Q209" s="16">
        <f t="shared" si="848"/>
        <v>41451.561826496581</v>
      </c>
      <c r="R209" s="16">
        <f t="shared" si="781"/>
        <v>36273.587152370943</v>
      </c>
      <c r="S209" s="16">
        <f t="shared" si="782"/>
        <v>41451.561826496581</v>
      </c>
      <c r="T209" s="16">
        <f t="shared" si="804"/>
        <v>0</v>
      </c>
      <c r="AA209" s="56"/>
      <c r="AB209" s="51"/>
      <c r="AC209" s="51"/>
      <c r="AD209" s="51"/>
      <c r="AE209" s="52"/>
      <c r="AF209" s="51">
        <f t="shared" si="805"/>
        <v>0</v>
      </c>
      <c r="AG209" s="51"/>
      <c r="AH209" s="106">
        <f t="shared" si="619"/>
        <v>0</v>
      </c>
      <c r="AI209" s="106">
        <f t="shared" si="806"/>
        <v>0</v>
      </c>
      <c r="AJ209" s="106">
        <f t="shared" si="807"/>
        <v>0</v>
      </c>
      <c r="AK209" s="106">
        <f t="shared" si="808"/>
        <v>0</v>
      </c>
      <c r="AL209" s="56">
        <f t="shared" si="809"/>
        <v>0</v>
      </c>
      <c r="AM209" s="56">
        <f t="shared" si="763"/>
        <v>0</v>
      </c>
      <c r="AN209" s="51"/>
      <c r="AO209" s="51">
        <f t="shared" si="810"/>
        <v>0</v>
      </c>
      <c r="BB209" s="5">
        <f t="shared" si="863"/>
        <v>2031600.062667591</v>
      </c>
      <c r="BC209" s="19"/>
      <c r="BE209" s="23">
        <f>Inputs!F209</f>
        <v>0.98757317873897899</v>
      </c>
      <c r="BF209" s="19">
        <f t="shared" si="830"/>
        <v>0</v>
      </c>
      <c r="BG209" s="19">
        <f t="shared" si="831"/>
        <v>0</v>
      </c>
      <c r="BH209" s="82"/>
      <c r="BI209" s="29">
        <f t="shared" si="608"/>
        <v>1</v>
      </c>
      <c r="BJ209" s="29">
        <f t="shared" ref="BJ209" si="881">BJ197</f>
        <v>0.9145269668889856</v>
      </c>
      <c r="BK209" s="29">
        <f t="shared" si="608"/>
        <v>0.91416409485908934</v>
      </c>
      <c r="BL209" s="29">
        <f t="shared" si="814"/>
        <v>0.91416409485908934</v>
      </c>
      <c r="BM209" s="39">
        <f t="shared" si="865"/>
        <v>0</v>
      </c>
      <c r="BN209" s="39">
        <f t="shared" si="866"/>
        <v>0</v>
      </c>
      <c r="BO209" s="40">
        <f>AttrRateTrend!$S$17</f>
        <v>0</v>
      </c>
      <c r="BP209" s="40">
        <f>AttrRateTrend!$S$37</f>
        <v>0</v>
      </c>
      <c r="BS209" s="39">
        <f t="shared" si="867"/>
        <v>0.17651916058785372</v>
      </c>
      <c r="BT209" s="39">
        <f t="shared" si="850"/>
        <v>0.15936219384938138</v>
      </c>
      <c r="BU209" s="39">
        <f t="shared" si="851"/>
        <v>0.17651916058785372</v>
      </c>
      <c r="BV209" s="39">
        <f t="shared" si="787"/>
        <v>0.15936219384938138</v>
      </c>
      <c r="BW209" s="39">
        <f t="shared" si="788"/>
        <v>0</v>
      </c>
      <c r="BX209" s="39"/>
      <c r="CB209" s="19"/>
      <c r="CC209" s="23">
        <f>Inputs!F209</f>
        <v>0.98757317873897899</v>
      </c>
      <c r="CD209" s="19">
        <f t="shared" si="789"/>
        <v>0</v>
      </c>
      <c r="CE209" s="29">
        <f t="shared" ref="CE209" si="882">CE197</f>
        <v>0.9145269668889856</v>
      </c>
      <c r="CF209" s="29">
        <f t="shared" si="768"/>
        <v>0.92918259040413531</v>
      </c>
      <c r="CG209" s="29">
        <f t="shared" si="768"/>
        <v>0.92674365295329264</v>
      </c>
      <c r="CH209" s="29">
        <f t="shared" si="819"/>
        <v>0.92918259040413531</v>
      </c>
      <c r="CI209" s="19">
        <f t="shared" si="820"/>
        <v>0</v>
      </c>
      <c r="CJ209" s="39">
        <f t="shared" si="869"/>
        <v>0</v>
      </c>
      <c r="CK209" s="40">
        <f>AttrTrend!$S$17</f>
        <v>0.01</v>
      </c>
      <c r="CL209" s="40">
        <f>AttrTrend!$S$37</f>
        <v>0</v>
      </c>
      <c r="CN209" s="19"/>
      <c r="CO209" s="19">
        <f t="shared" si="870"/>
        <v>32896.885741240694</v>
      </c>
      <c r="CP209" s="19">
        <f t="shared" si="853"/>
        <v>30187.360210547664</v>
      </c>
      <c r="CQ209" s="19">
        <f t="shared" si="834"/>
        <v>32896.885741240694</v>
      </c>
      <c r="CR209" s="19">
        <f t="shared" si="822"/>
        <v>30187.360210547664</v>
      </c>
      <c r="CS209" s="19">
        <f t="shared" si="871"/>
        <v>0</v>
      </c>
      <c r="CT209" s="2"/>
      <c r="CU209" s="2"/>
      <c r="CV209" s="2"/>
      <c r="CW209" s="2"/>
      <c r="CX209" s="2"/>
      <c r="CY209" s="2"/>
      <c r="CZ209" s="2"/>
      <c r="DA209" s="2"/>
      <c r="DB209" s="5">
        <f t="shared" si="872"/>
        <v>32896.885741240694</v>
      </c>
      <c r="DC209" s="16">
        <f t="shared" si="854"/>
        <v>3376.7014111302487</v>
      </c>
      <c r="DD209" s="16" t="e">
        <f t="shared" si="855"/>
        <v>#N/A</v>
      </c>
      <c r="DE209" s="16">
        <f t="shared" si="835"/>
        <v>36273.587152370943</v>
      </c>
      <c r="DF209" s="5">
        <f t="shared" si="873"/>
        <v>32896.885741240694</v>
      </c>
      <c r="DG209" s="5">
        <f t="shared" si="856"/>
        <v>3376.7014111302487</v>
      </c>
      <c r="DH209" s="5" t="e">
        <f t="shared" si="857"/>
        <v>#N/A</v>
      </c>
      <c r="DI209" s="16">
        <f t="shared" si="837"/>
        <v>36273.587152370943</v>
      </c>
      <c r="DJ209" s="5">
        <f t="shared" si="874"/>
        <v>32896.885741240694</v>
      </c>
      <c r="DK209" s="5">
        <f t="shared" si="858"/>
        <v>3376.7014111302487</v>
      </c>
      <c r="DL209" s="5" t="e">
        <f t="shared" si="859"/>
        <v>#N/A</v>
      </c>
      <c r="DM209" s="16">
        <f t="shared" si="860"/>
        <v>36273.587152370943</v>
      </c>
      <c r="DN209" s="16">
        <f t="shared" si="795"/>
        <v>33489.391971887431</v>
      </c>
      <c r="DO209" s="16">
        <f t="shared" si="825"/>
        <v>2784.1951804835116</v>
      </c>
      <c r="DP209" s="16" t="e">
        <f t="shared" si="796"/>
        <v>#N/A</v>
      </c>
      <c r="DQ209" s="16">
        <f t="shared" si="797"/>
        <v>36273.587152370943</v>
      </c>
      <c r="DR209" s="101"/>
      <c r="DS209" s="5">
        <f t="shared" si="861"/>
        <v>33417.353571888001</v>
      </c>
      <c r="DT209" s="16">
        <f t="shared" si="842"/>
        <v>33489.391971887431</v>
      </c>
      <c r="DV209" s="16">
        <f t="shared" si="826"/>
        <v>2031600.062667591</v>
      </c>
      <c r="DW209" s="16">
        <f t="shared" si="843"/>
        <v>1998188.4970399395</v>
      </c>
      <c r="DX209" s="5">
        <f t="shared" si="875"/>
        <v>2017541.6869685329</v>
      </c>
      <c r="DY209" s="5">
        <f t="shared" si="876"/>
        <v>2017548.4667883883</v>
      </c>
      <c r="DZ209" s="16">
        <f t="shared" si="845"/>
        <v>2017672.8342219088</v>
      </c>
      <c r="EA209" s="16">
        <f t="shared" si="827"/>
        <v>14051.595879202709</v>
      </c>
    </row>
    <row r="210" spans="1:131" x14ac:dyDescent="0.2">
      <c r="A210" s="2">
        <v>42948</v>
      </c>
      <c r="B210" s="5">
        <f>Inputs!B210</f>
        <v>0</v>
      </c>
      <c r="C210" s="5"/>
      <c r="D210" s="19">
        <f t="shared" si="798"/>
        <v>0</v>
      </c>
      <c r="E210" s="20">
        <f>Inputs!E210</f>
        <v>1.0330435166244329</v>
      </c>
      <c r="F210" s="19">
        <f t="shared" si="799"/>
        <v>0</v>
      </c>
      <c r="G210" s="24">
        <f t="shared" ref="G210:H210" si="883">G198</f>
        <v>1.1399999999999999</v>
      </c>
      <c r="H210" s="24">
        <f t="shared" si="883"/>
        <v>1.1367282212946797</v>
      </c>
      <c r="I210" s="29">
        <f t="shared" si="779"/>
        <v>1.1367282212946797</v>
      </c>
      <c r="J210" s="19"/>
      <c r="K210" s="19"/>
      <c r="L210" s="40">
        <f>SalesTrend!$S$18</f>
        <v>0</v>
      </c>
      <c r="M210" s="40">
        <f>SalesTrend!$S$38</f>
        <v>0</v>
      </c>
      <c r="P210" s="16">
        <f t="shared" si="847"/>
        <v>36273.587152370943</v>
      </c>
      <c r="Q210" s="16">
        <f t="shared" si="848"/>
        <v>42595.700470536605</v>
      </c>
      <c r="R210" s="16">
        <f t="shared" si="781"/>
        <v>36273.587152370943</v>
      </c>
      <c r="S210" s="16">
        <f t="shared" si="782"/>
        <v>42595.700470536605</v>
      </c>
      <c r="T210" s="16">
        <f t="shared" si="804"/>
        <v>0</v>
      </c>
      <c r="AA210" s="56"/>
      <c r="AB210" s="51"/>
      <c r="AC210" s="51"/>
      <c r="AD210" s="51"/>
      <c r="AE210" s="52"/>
      <c r="AF210" s="51">
        <f t="shared" si="805"/>
        <v>0</v>
      </c>
      <c r="AG210" s="51"/>
      <c r="AH210" s="106">
        <f t="shared" si="619"/>
        <v>0</v>
      </c>
      <c r="AI210" s="106">
        <f t="shared" si="806"/>
        <v>0</v>
      </c>
      <c r="AJ210" s="106">
        <f t="shared" si="807"/>
        <v>0</v>
      </c>
      <c r="AK210" s="106">
        <f t="shared" si="808"/>
        <v>0</v>
      </c>
      <c r="AL210" s="56">
        <f t="shared" si="809"/>
        <v>0</v>
      </c>
      <c r="AM210" s="56">
        <f t="shared" si="763"/>
        <v>0</v>
      </c>
      <c r="AN210" s="51"/>
      <c r="AO210" s="51">
        <f t="shared" si="810"/>
        <v>0</v>
      </c>
      <c r="BB210" s="5">
        <f t="shared" si="863"/>
        <v>2041271.463325436</v>
      </c>
      <c r="BC210" s="19"/>
      <c r="BE210" s="23">
        <f>Inputs!F210</f>
        <v>1.0330435166244329</v>
      </c>
      <c r="BF210" s="19">
        <f t="shared" si="830"/>
        <v>0</v>
      </c>
      <c r="BG210" s="19">
        <f t="shared" si="831"/>
        <v>0</v>
      </c>
      <c r="BH210" s="82"/>
      <c r="BI210" s="29">
        <f t="shared" si="608"/>
        <v>1</v>
      </c>
      <c r="BJ210" s="29">
        <f t="shared" ref="BJ210" si="884">BJ198</f>
        <v>0.92843078718831584</v>
      </c>
      <c r="BK210" s="29">
        <f t="shared" si="608"/>
        <v>0.92859673990623681</v>
      </c>
      <c r="BL210" s="29">
        <f t="shared" si="814"/>
        <v>0.92859673990623681</v>
      </c>
      <c r="BM210" s="39">
        <f t="shared" si="865"/>
        <v>0</v>
      </c>
      <c r="BN210" s="39">
        <f t="shared" si="866"/>
        <v>0</v>
      </c>
      <c r="BO210" s="40">
        <f>AttrRateTrend!$S$18</f>
        <v>0</v>
      </c>
      <c r="BP210" s="40">
        <f>AttrRateTrend!$S$38</f>
        <v>0</v>
      </c>
      <c r="BS210" s="39">
        <f t="shared" si="867"/>
        <v>0.17651916058785372</v>
      </c>
      <c r="BT210" s="39">
        <f t="shared" si="850"/>
        <v>0.16933144894819871</v>
      </c>
      <c r="BU210" s="39">
        <f t="shared" si="851"/>
        <v>0.17651916058785372</v>
      </c>
      <c r="BV210" s="39">
        <f t="shared" si="787"/>
        <v>0.16933144894819871</v>
      </c>
      <c r="BW210" s="39">
        <f t="shared" si="788"/>
        <v>0</v>
      </c>
      <c r="BX210" s="39"/>
      <c r="CB210" s="19"/>
      <c r="CC210" s="23">
        <f>Inputs!F210</f>
        <v>1.0330435166244329</v>
      </c>
      <c r="CD210" s="19">
        <f t="shared" si="789"/>
        <v>0</v>
      </c>
      <c r="CE210" s="29">
        <f t="shared" ref="CE210" si="885">CE198</f>
        <v>0.92843078718831584</v>
      </c>
      <c r="CF210" s="29">
        <f t="shared" si="768"/>
        <v>0.94632197479848124</v>
      </c>
      <c r="CG210" s="29">
        <f t="shared" si="768"/>
        <v>0.94560278244728402</v>
      </c>
      <c r="CH210" s="29">
        <f t="shared" si="819"/>
        <v>0.94632197479848124</v>
      </c>
      <c r="CI210" s="19">
        <f t="shared" si="820"/>
        <v>0</v>
      </c>
      <c r="CJ210" s="39">
        <f t="shared" si="869"/>
        <v>0</v>
      </c>
      <c r="CK210" s="40">
        <f>AttrTrend!$S$18</f>
        <v>0.01</v>
      </c>
      <c r="CL210" s="40">
        <f>AttrTrend!$S$38</f>
        <v>0</v>
      </c>
      <c r="CN210" s="19"/>
      <c r="CO210" s="19">
        <f t="shared" si="870"/>
        <v>32924.299812691723</v>
      </c>
      <c r="CP210" s="19">
        <f t="shared" si="853"/>
        <v>32186.524882348051</v>
      </c>
      <c r="CQ210" s="19">
        <f t="shared" si="834"/>
        <v>32924.299812691723</v>
      </c>
      <c r="CR210" s="19">
        <f t="shared" si="822"/>
        <v>32186.524882348051</v>
      </c>
      <c r="CS210" s="19">
        <f t="shared" si="871"/>
        <v>0</v>
      </c>
      <c r="CT210" s="2"/>
      <c r="CU210" s="2"/>
      <c r="CV210" s="2"/>
      <c r="CW210" s="2"/>
      <c r="CX210" s="2"/>
      <c r="CY210" s="2"/>
      <c r="CZ210" s="2"/>
      <c r="DA210" s="2"/>
      <c r="DB210" s="5">
        <f t="shared" si="872"/>
        <v>32924.299812691723</v>
      </c>
      <c r="DC210" s="16">
        <f t="shared" si="854"/>
        <v>3349.2873396792202</v>
      </c>
      <c r="DD210" s="16" t="e">
        <f t="shared" si="855"/>
        <v>#N/A</v>
      </c>
      <c r="DE210" s="16">
        <f t="shared" si="835"/>
        <v>36273.587152370943</v>
      </c>
      <c r="DF210" s="5">
        <f t="shared" si="873"/>
        <v>32924.299812691723</v>
      </c>
      <c r="DG210" s="5">
        <f t="shared" si="856"/>
        <v>3349.2873396792202</v>
      </c>
      <c r="DH210" s="5" t="e">
        <f t="shared" si="857"/>
        <v>#N/A</v>
      </c>
      <c r="DI210" s="16">
        <f t="shared" si="837"/>
        <v>36273.587152370943</v>
      </c>
      <c r="DJ210" s="5">
        <f t="shared" si="874"/>
        <v>32924.299812691723</v>
      </c>
      <c r="DK210" s="5">
        <f t="shared" si="858"/>
        <v>3349.2873396792202</v>
      </c>
      <c r="DL210" s="5" t="e">
        <f t="shared" si="859"/>
        <v>#N/A</v>
      </c>
      <c r="DM210" s="16">
        <f t="shared" si="860"/>
        <v>36273.587152370943</v>
      </c>
      <c r="DN210" s="16">
        <f t="shared" si="795"/>
        <v>33408.318454363318</v>
      </c>
      <c r="DO210" s="16">
        <f t="shared" si="825"/>
        <v>2865.2686980076251</v>
      </c>
      <c r="DP210" s="16" t="e">
        <f t="shared" si="796"/>
        <v>#N/A</v>
      </c>
      <c r="DQ210" s="16">
        <f t="shared" si="797"/>
        <v>36273.587152370943</v>
      </c>
      <c r="DR210" s="101"/>
      <c r="DS210" s="5">
        <f t="shared" si="861"/>
        <v>33644.173455214899</v>
      </c>
      <c r="DT210" s="16">
        <f t="shared" si="842"/>
        <v>33408.318454363318</v>
      </c>
      <c r="DV210" s="16">
        <f t="shared" si="826"/>
        <v>2041271.463325436</v>
      </c>
      <c r="DW210" s="16">
        <f t="shared" si="843"/>
        <v>1998188.4970399395</v>
      </c>
      <c r="DX210" s="5">
        <f t="shared" si="875"/>
        <v>2020890.9743082121</v>
      </c>
      <c r="DY210" s="5">
        <f t="shared" si="876"/>
        <v>2020897.7541280675</v>
      </c>
      <c r="DZ210" s="16">
        <f t="shared" si="845"/>
        <v>2021022.121561588</v>
      </c>
      <c r="EA210" s="16">
        <f t="shared" si="827"/>
        <v>20373.709197368473</v>
      </c>
    </row>
    <row r="211" spans="1:131" x14ac:dyDescent="0.2">
      <c r="A211" s="2">
        <v>42979</v>
      </c>
      <c r="B211" s="5">
        <f>Inputs!B211</f>
        <v>0</v>
      </c>
      <c r="C211" s="5"/>
      <c r="D211" s="19">
        <f t="shared" si="798"/>
        <v>0</v>
      </c>
      <c r="E211" s="20">
        <f>Inputs!E211</f>
        <v>0.98227518126572666</v>
      </c>
      <c r="F211" s="19">
        <f t="shared" si="799"/>
        <v>0</v>
      </c>
      <c r="G211" s="24">
        <f t="shared" ref="G211:H211" si="886">G199</f>
        <v>1</v>
      </c>
      <c r="H211" s="24">
        <f t="shared" si="886"/>
        <v>0.9973677297977156</v>
      </c>
      <c r="I211" s="29">
        <f t="shared" si="779"/>
        <v>0.9973677297977156</v>
      </c>
      <c r="J211" s="19"/>
      <c r="K211" s="19"/>
      <c r="L211" s="40">
        <f>SalesTrend!$S$19</f>
        <v>0</v>
      </c>
      <c r="M211" s="40">
        <f>SalesTrend!$S$39</f>
        <v>0</v>
      </c>
      <c r="P211" s="16">
        <f t="shared" si="847"/>
        <v>36273.587152370943</v>
      </c>
      <c r="Q211" s="16">
        <f t="shared" si="848"/>
        <v>35536.854911723487</v>
      </c>
      <c r="R211" s="16">
        <f t="shared" si="781"/>
        <v>36273.587152370943</v>
      </c>
      <c r="S211" s="16">
        <f t="shared" si="782"/>
        <v>35536.854911723487</v>
      </c>
      <c r="T211" s="16">
        <f t="shared" si="804"/>
        <v>0</v>
      </c>
      <c r="AA211" s="56"/>
      <c r="AB211" s="51"/>
      <c r="AC211" s="51"/>
      <c r="AD211" s="51"/>
      <c r="AE211" s="52"/>
      <c r="AF211" s="51">
        <f t="shared" si="805"/>
        <v>0</v>
      </c>
      <c r="AG211" s="51"/>
      <c r="AH211" s="56">
        <f t="shared" si="619"/>
        <v>0</v>
      </c>
      <c r="AI211" s="56">
        <f t="shared" si="806"/>
        <v>0</v>
      </c>
      <c r="AJ211" s="56">
        <f t="shared" si="807"/>
        <v>0</v>
      </c>
      <c r="AK211" s="56">
        <f t="shared" si="808"/>
        <v>0</v>
      </c>
      <c r="AL211" s="56">
        <f t="shared" si="809"/>
        <v>0</v>
      </c>
      <c r="AM211" s="56">
        <f t="shared" si="763"/>
        <v>0</v>
      </c>
      <c r="AN211" s="51"/>
      <c r="AO211" s="51">
        <f t="shared" si="810"/>
        <v>0</v>
      </c>
      <c r="BB211" s="5">
        <f t="shared" si="863"/>
        <v>2043856.5815079571</v>
      </c>
      <c r="BC211" s="19"/>
      <c r="BE211" s="23">
        <f>Inputs!F211</f>
        <v>0.98227518126572666</v>
      </c>
      <c r="BF211" s="19">
        <f t="shared" si="830"/>
        <v>0</v>
      </c>
      <c r="BG211" s="19">
        <f t="shared" si="831"/>
        <v>0</v>
      </c>
      <c r="BH211" s="82"/>
      <c r="BI211" s="29">
        <f t="shared" si="608"/>
        <v>1</v>
      </c>
      <c r="BJ211" s="29">
        <f t="shared" ref="BJ211" si="887">BJ199</f>
        <v>0.94971354705726874</v>
      </c>
      <c r="BK211" s="29">
        <f t="shared" si="608"/>
        <v>0.94944720894937618</v>
      </c>
      <c r="BL211" s="29">
        <f t="shared" si="814"/>
        <v>0.94944720894937618</v>
      </c>
      <c r="BM211" s="39">
        <f t="shared" si="865"/>
        <v>0</v>
      </c>
      <c r="BN211" s="39">
        <f t="shared" si="866"/>
        <v>0</v>
      </c>
      <c r="BO211" s="40">
        <f>AttrRateTrend!$S$19</f>
        <v>0</v>
      </c>
      <c r="BP211" s="40">
        <f>AttrRateTrend!$S$39</f>
        <v>0</v>
      </c>
      <c r="BS211" s="39">
        <f t="shared" si="867"/>
        <v>0.17651916058785372</v>
      </c>
      <c r="BT211" s="39">
        <f t="shared" si="850"/>
        <v>0.16462502228403025</v>
      </c>
      <c r="BU211" s="39">
        <f t="shared" si="851"/>
        <v>0.17651916058785372</v>
      </c>
      <c r="BV211" s="39">
        <f t="shared" si="787"/>
        <v>0.16462502228403025</v>
      </c>
      <c r="BW211" s="39">
        <f t="shared" si="788"/>
        <v>0</v>
      </c>
      <c r="BX211" s="39"/>
      <c r="CB211" s="19"/>
      <c r="CC211" s="23">
        <f>Inputs!F211</f>
        <v>0.98227518126572666</v>
      </c>
      <c r="CD211" s="19">
        <f t="shared" si="789"/>
        <v>0</v>
      </c>
      <c r="CE211" s="29">
        <f t="shared" ref="CE211" si="888">CE199</f>
        <v>0.94971354705726874</v>
      </c>
      <c r="CF211" s="29">
        <f t="shared" si="768"/>
        <v>0.95655921502921648</v>
      </c>
      <c r="CG211" s="29">
        <f t="shared" si="768"/>
        <v>0.95638120796616566</v>
      </c>
      <c r="CH211" s="29">
        <f t="shared" si="819"/>
        <v>0.95655921502921648</v>
      </c>
      <c r="CI211" s="19">
        <f t="shared" si="820"/>
        <v>0</v>
      </c>
      <c r="CJ211" s="39">
        <f t="shared" si="869"/>
        <v>0</v>
      </c>
      <c r="CK211" s="40">
        <f>AttrTrend!$S$19</f>
        <v>0.01</v>
      </c>
      <c r="CL211" s="40">
        <f>AttrTrend!$S$39</f>
        <v>0</v>
      </c>
      <c r="CN211" s="19"/>
      <c r="CO211" s="19">
        <f t="shared" si="870"/>
        <v>32951.736729202297</v>
      </c>
      <c r="CP211" s="19">
        <f t="shared" si="853"/>
        <v>30961.596038571693</v>
      </c>
      <c r="CQ211" s="19">
        <f t="shared" si="834"/>
        <v>32951.736729202297</v>
      </c>
      <c r="CR211" s="19">
        <f t="shared" si="822"/>
        <v>30961.596038571693</v>
      </c>
      <c r="CS211" s="19">
        <f t="shared" si="871"/>
        <v>0</v>
      </c>
      <c r="CT211" s="2"/>
      <c r="CU211" s="2"/>
      <c r="CV211" s="2"/>
      <c r="CW211" s="2"/>
      <c r="CX211" s="2"/>
      <c r="CY211" s="2"/>
      <c r="CZ211" s="2"/>
      <c r="DA211" s="2"/>
      <c r="DB211" s="5">
        <f t="shared" si="872"/>
        <v>32951.736729202297</v>
      </c>
      <c r="DC211" s="16">
        <f t="shared" si="854"/>
        <v>3321.8504231686456</v>
      </c>
      <c r="DD211" s="16" t="e">
        <f t="shared" si="855"/>
        <v>#N/A</v>
      </c>
      <c r="DE211" s="16">
        <f t="shared" si="835"/>
        <v>36273.587152370943</v>
      </c>
      <c r="DF211" s="5">
        <f t="shared" si="873"/>
        <v>32951.736729202297</v>
      </c>
      <c r="DG211" s="5">
        <f t="shared" si="856"/>
        <v>3321.8504231686456</v>
      </c>
      <c r="DH211" s="5" t="e">
        <f t="shared" si="857"/>
        <v>#N/A</v>
      </c>
      <c r="DI211" s="16">
        <f t="shared" si="837"/>
        <v>36273.587152370943</v>
      </c>
      <c r="DJ211" s="5">
        <f t="shared" si="874"/>
        <v>32951.736729202297</v>
      </c>
      <c r="DK211" s="5">
        <f t="shared" si="858"/>
        <v>3321.8504231686456</v>
      </c>
      <c r="DL211" s="5" t="e">
        <f t="shared" si="859"/>
        <v>#N/A</v>
      </c>
      <c r="DM211" s="16">
        <f t="shared" si="860"/>
        <v>36273.587152370943</v>
      </c>
      <c r="DN211" s="16">
        <f t="shared" si="795"/>
        <v>33407.834990400574</v>
      </c>
      <c r="DO211" s="16">
        <f t="shared" si="825"/>
        <v>2865.7521619703693</v>
      </c>
      <c r="DP211" s="16" t="e">
        <f t="shared" si="796"/>
        <v>#N/A</v>
      </c>
      <c r="DQ211" s="16">
        <f t="shared" si="797"/>
        <v>36273.587152370943</v>
      </c>
      <c r="DR211" s="101"/>
      <c r="DS211" s="5">
        <f t="shared" si="861"/>
        <v>33163.428335987039</v>
      </c>
      <c r="DT211" s="16">
        <f t="shared" si="842"/>
        <v>33407.834990400574</v>
      </c>
      <c r="DV211" s="16">
        <f t="shared" si="826"/>
        <v>2043856.5815079571</v>
      </c>
      <c r="DW211" s="16">
        <f t="shared" si="843"/>
        <v>1998188.4970399395</v>
      </c>
      <c r="DX211" s="5">
        <f t="shared" si="875"/>
        <v>2024212.8247313807</v>
      </c>
      <c r="DY211" s="5">
        <f t="shared" si="876"/>
        <v>2024219.6045512361</v>
      </c>
      <c r="DZ211" s="16">
        <f t="shared" si="845"/>
        <v>2024343.9719847566</v>
      </c>
      <c r="EA211" s="16">
        <f t="shared" si="827"/>
        <v>19636.97695672093</v>
      </c>
    </row>
    <row r="212" spans="1:131" x14ac:dyDescent="0.2">
      <c r="A212" s="2">
        <v>43009</v>
      </c>
      <c r="B212" s="5">
        <f>Inputs!B212</f>
        <v>0</v>
      </c>
      <c r="C212" s="5"/>
      <c r="D212" s="19">
        <f t="shared" si="798"/>
        <v>0</v>
      </c>
      <c r="E212" s="20">
        <f>Inputs!E212</f>
        <v>1.0296467518264631</v>
      </c>
      <c r="F212" s="19">
        <f t="shared" si="799"/>
        <v>0</v>
      </c>
      <c r="G212" s="24">
        <f t="shared" ref="G212:H212" si="889">G200</f>
        <v>0.82</v>
      </c>
      <c r="H212" s="24">
        <f t="shared" si="889"/>
        <v>0.81777018222750719</v>
      </c>
      <c r="I212" s="29">
        <f t="shared" si="779"/>
        <v>0.81777018222750719</v>
      </c>
      <c r="J212" s="19"/>
      <c r="K212" s="19"/>
      <c r="L212" s="40">
        <f>SalesTrend!$S$20</f>
        <v>0</v>
      </c>
      <c r="M212" s="40">
        <f>SalesTrend!$S$40</f>
        <v>0</v>
      </c>
      <c r="P212" s="16">
        <f t="shared" si="847"/>
        <v>36273.587152370943</v>
      </c>
      <c r="Q212" s="16">
        <f t="shared" si="848"/>
        <v>30542.883152558261</v>
      </c>
      <c r="R212" s="16">
        <f t="shared" si="781"/>
        <v>36273.587152370943</v>
      </c>
      <c r="S212" s="16">
        <f t="shared" si="782"/>
        <v>30542.883152558261</v>
      </c>
      <c r="T212" s="16">
        <f t="shared" si="804"/>
        <v>0</v>
      </c>
      <c r="AA212" s="56"/>
      <c r="AB212" s="51"/>
      <c r="AC212" s="51"/>
      <c r="AD212" s="51"/>
      <c r="AE212" s="52"/>
      <c r="AF212" s="51">
        <f t="shared" si="805"/>
        <v>0</v>
      </c>
      <c r="AG212" s="51"/>
      <c r="AH212" s="56">
        <f t="shared" si="619"/>
        <v>0</v>
      </c>
      <c r="AI212" s="56">
        <f t="shared" si="806"/>
        <v>0</v>
      </c>
      <c r="AJ212" s="56">
        <f t="shared" si="807"/>
        <v>0</v>
      </c>
      <c r="AK212" s="56">
        <f t="shared" si="808"/>
        <v>0</v>
      </c>
      <c r="AL212" s="56">
        <f t="shared" si="809"/>
        <v>0</v>
      </c>
      <c r="AM212" s="56">
        <f t="shared" si="763"/>
        <v>0</v>
      </c>
      <c r="AN212" s="51"/>
      <c r="AO212" s="51">
        <f t="shared" si="810"/>
        <v>0</v>
      </c>
      <c r="BB212" s="5">
        <f t="shared" si="863"/>
        <v>2041420.2681507054</v>
      </c>
      <c r="BC212" s="19"/>
      <c r="BE212" s="23">
        <f>Inputs!F212</f>
        <v>1.0296467518264631</v>
      </c>
      <c r="BF212" s="19">
        <f t="shared" si="830"/>
        <v>0</v>
      </c>
      <c r="BG212" s="19">
        <f t="shared" si="831"/>
        <v>0</v>
      </c>
      <c r="BH212" s="82"/>
      <c r="BI212" s="29">
        <f t="shared" si="608"/>
        <v>1</v>
      </c>
      <c r="BJ212" s="29">
        <f t="shared" ref="BJ212" si="890">BJ200</f>
        <v>0.98882875967055073</v>
      </c>
      <c r="BK212" s="29">
        <f t="shared" si="608"/>
        <v>0.98858593209411483</v>
      </c>
      <c r="BL212" s="29">
        <f t="shared" si="814"/>
        <v>0.98858593209411483</v>
      </c>
      <c r="BM212" s="39">
        <f t="shared" si="865"/>
        <v>0</v>
      </c>
      <c r="BN212" s="39">
        <f t="shared" si="866"/>
        <v>0</v>
      </c>
      <c r="BO212" s="40">
        <f>AttrRateTrend!$S$20</f>
        <v>0</v>
      </c>
      <c r="BP212" s="40">
        <f>AttrRateTrend!$S$40</f>
        <v>0.02</v>
      </c>
      <c r="BS212" s="39">
        <f t="shared" si="867"/>
        <v>0.1800495437996108</v>
      </c>
      <c r="BT212" s="39">
        <f t="shared" si="850"/>
        <v>0.1832714032496886</v>
      </c>
      <c r="BU212" s="39">
        <f t="shared" si="851"/>
        <v>0.1800495437996108</v>
      </c>
      <c r="BV212" s="39">
        <f t="shared" si="787"/>
        <v>0.1832714032496886</v>
      </c>
      <c r="BW212" s="39">
        <f t="shared" si="788"/>
        <v>0</v>
      </c>
      <c r="BX212" s="39"/>
      <c r="CB212" s="19"/>
      <c r="CC212" s="23">
        <f>Inputs!F212</f>
        <v>1.0296467518264631</v>
      </c>
      <c r="CD212" s="19">
        <f t="shared" si="789"/>
        <v>0</v>
      </c>
      <c r="CE212" s="29">
        <f t="shared" ref="CE212" si="891">CE200</f>
        <v>0.98882875967055073</v>
      </c>
      <c r="CF212" s="29">
        <f t="shared" si="768"/>
        <v>0.97959194814704309</v>
      </c>
      <c r="CG212" s="29">
        <f t="shared" si="768"/>
        <v>0.97922550463391755</v>
      </c>
      <c r="CH212" s="29">
        <f t="shared" si="819"/>
        <v>0.97959194814704309</v>
      </c>
      <c r="CI212" s="19">
        <f t="shared" si="820"/>
        <v>0</v>
      </c>
      <c r="CJ212" s="39">
        <f t="shared" si="869"/>
        <v>0</v>
      </c>
      <c r="CK212" s="40">
        <f>AttrTrend!$S$20</f>
        <v>0.01</v>
      </c>
      <c r="CL212" s="40">
        <f>AttrTrend!$S$40</f>
        <v>0</v>
      </c>
      <c r="CN212" s="19"/>
      <c r="CO212" s="19">
        <f t="shared" si="870"/>
        <v>32979.196509809961</v>
      </c>
      <c r="CP212" s="19">
        <f t="shared" si="853"/>
        <v>33263.92792771598</v>
      </c>
      <c r="CQ212" s="19">
        <f t="shared" si="834"/>
        <v>32979.196509809961</v>
      </c>
      <c r="CR212" s="19">
        <f t="shared" si="822"/>
        <v>33263.92792771598</v>
      </c>
      <c r="CS212" s="19">
        <f t="shared" si="871"/>
        <v>0</v>
      </c>
      <c r="CT212" s="2"/>
      <c r="CU212" s="2"/>
      <c r="CV212" s="2"/>
      <c r="CW212" s="2"/>
      <c r="CX212" s="2"/>
      <c r="CY212" s="2"/>
      <c r="CZ212" s="2"/>
      <c r="DA212" s="2"/>
      <c r="DB212" s="5">
        <f t="shared" si="872"/>
        <v>32979.196509809961</v>
      </c>
      <c r="DC212" s="16">
        <f t="shared" si="854"/>
        <v>3294.3906425609821</v>
      </c>
      <c r="DD212" s="16" t="e">
        <f t="shared" si="855"/>
        <v>#N/A</v>
      </c>
      <c r="DE212" s="16">
        <f t="shared" si="835"/>
        <v>36273.587152370943</v>
      </c>
      <c r="DF212" s="5">
        <f t="shared" si="873"/>
        <v>32979.196509809961</v>
      </c>
      <c r="DG212" s="5">
        <f t="shared" si="856"/>
        <v>3294.3906425609821</v>
      </c>
      <c r="DH212" s="5" t="e">
        <f t="shared" si="857"/>
        <v>#N/A</v>
      </c>
      <c r="DI212" s="16">
        <f t="shared" si="837"/>
        <v>36273.587152370943</v>
      </c>
      <c r="DJ212" s="5">
        <f t="shared" si="874"/>
        <v>32979.196509809961</v>
      </c>
      <c r="DK212" s="5">
        <f t="shared" si="858"/>
        <v>3294.3906425609821</v>
      </c>
      <c r="DL212" s="5" t="e">
        <f t="shared" si="859"/>
        <v>#N/A</v>
      </c>
      <c r="DM212" s="16">
        <f t="shared" si="860"/>
        <v>36273.587152370943</v>
      </c>
      <c r="DN212" s="16">
        <f t="shared" si="795"/>
        <v>33339.690177541313</v>
      </c>
      <c r="DO212" s="16">
        <f t="shared" si="825"/>
        <v>2933.8969748296295</v>
      </c>
      <c r="DP212" s="16" t="e">
        <f t="shared" si="796"/>
        <v>#N/A</v>
      </c>
      <c r="DQ212" s="16">
        <f t="shared" si="797"/>
        <v>36273.587152370943</v>
      </c>
      <c r="DR212" s="101"/>
      <c r="DS212" s="5">
        <f t="shared" si="861"/>
        <v>33415.903179999776</v>
      </c>
      <c r="DT212" s="16">
        <f t="shared" si="842"/>
        <v>33339.690177541313</v>
      </c>
      <c r="DV212" s="16">
        <f t="shared" si="826"/>
        <v>2041420.2681507054</v>
      </c>
      <c r="DW212" s="16">
        <f t="shared" si="843"/>
        <v>1998188.4970399395</v>
      </c>
      <c r="DX212" s="5">
        <f t="shared" si="875"/>
        <v>2027507.2153739417</v>
      </c>
      <c r="DY212" s="5">
        <f t="shared" si="876"/>
        <v>2027513.9951937972</v>
      </c>
      <c r="DZ212" s="16">
        <f t="shared" si="845"/>
        <v>2027638.3626273177</v>
      </c>
      <c r="EA212" s="16">
        <f t="shared" si="827"/>
        <v>13906.272956908215</v>
      </c>
    </row>
    <row r="213" spans="1:131" x14ac:dyDescent="0.2">
      <c r="A213" s="2">
        <v>43040</v>
      </c>
      <c r="B213" s="5">
        <f>Inputs!B213</f>
        <v>0</v>
      </c>
      <c r="C213" s="5"/>
      <c r="D213" s="19">
        <f t="shared" si="798"/>
        <v>0</v>
      </c>
      <c r="E213" s="20">
        <f>Inputs!E213</f>
        <v>0.98178350073067511</v>
      </c>
      <c r="F213" s="19">
        <f t="shared" si="799"/>
        <v>0</v>
      </c>
      <c r="G213" s="24">
        <f t="shared" ref="G213:H213" si="892">G201</f>
        <v>0.88</v>
      </c>
      <c r="H213" s="24">
        <f t="shared" si="892"/>
        <v>0.87647410234346035</v>
      </c>
      <c r="I213" s="29">
        <f t="shared" si="779"/>
        <v>0.87647410234346035</v>
      </c>
      <c r="J213" s="19"/>
      <c r="K213" s="19"/>
      <c r="L213" s="40">
        <f>SalesTrend!$S$21</f>
        <v>0</v>
      </c>
      <c r="M213" s="40">
        <f>SalesTrend!$S$41</f>
        <v>0</v>
      </c>
      <c r="P213" s="16">
        <f t="shared" si="847"/>
        <v>36273.587152370943</v>
      </c>
      <c r="Q213" s="16">
        <f t="shared" si="848"/>
        <v>31213.705131961811</v>
      </c>
      <c r="R213" s="16">
        <f t="shared" si="781"/>
        <v>36273.587152370943</v>
      </c>
      <c r="S213" s="16">
        <f t="shared" si="782"/>
        <v>31213.705131961811</v>
      </c>
      <c r="T213" s="16">
        <f t="shared" si="804"/>
        <v>0</v>
      </c>
      <c r="AA213" s="56"/>
      <c r="AB213" s="51"/>
      <c r="AC213" s="51"/>
      <c r="AD213" s="51"/>
      <c r="AE213" s="52"/>
      <c r="AF213" s="51">
        <f t="shared" si="805"/>
        <v>0</v>
      </c>
      <c r="AG213" s="51"/>
      <c r="AH213" s="56">
        <f t="shared" si="619"/>
        <v>0</v>
      </c>
      <c r="AI213" s="56">
        <f t="shared" si="806"/>
        <v>0</v>
      </c>
      <c r="AJ213" s="56">
        <f t="shared" si="807"/>
        <v>0</v>
      </c>
      <c r="AK213" s="56">
        <f t="shared" si="808"/>
        <v>0</v>
      </c>
      <c r="AL213" s="56">
        <f t="shared" si="809"/>
        <v>0</v>
      </c>
      <c r="AM213" s="56">
        <f t="shared" si="763"/>
        <v>0</v>
      </c>
      <c r="AN213" s="51"/>
      <c r="AO213" s="51">
        <f t="shared" si="810"/>
        <v>0</v>
      </c>
      <c r="BB213" s="5">
        <f t="shared" si="863"/>
        <v>2039627.2941090991</v>
      </c>
      <c r="BC213" s="19"/>
      <c r="BE213" s="23">
        <f>Inputs!F213</f>
        <v>0.98178350073067511</v>
      </c>
      <c r="BF213" s="19">
        <f t="shared" si="830"/>
        <v>0</v>
      </c>
      <c r="BG213" s="19">
        <f t="shared" si="831"/>
        <v>0</v>
      </c>
      <c r="BH213" s="82"/>
      <c r="BI213" s="29">
        <f t="shared" si="608"/>
        <v>1</v>
      </c>
      <c r="BJ213" s="29">
        <f t="shared" ref="BJ213" si="893">BJ201</f>
        <v>1.0243246402286739</v>
      </c>
      <c r="BK213" s="29">
        <f t="shared" si="608"/>
        <v>1.0227357680630584</v>
      </c>
      <c r="BL213" s="29">
        <f t="shared" si="814"/>
        <v>1.0227357680630584</v>
      </c>
      <c r="BM213" s="39">
        <f t="shared" si="865"/>
        <v>0</v>
      </c>
      <c r="BN213" s="39">
        <f t="shared" si="866"/>
        <v>0</v>
      </c>
      <c r="BO213" s="40">
        <f>AttrRateTrend!$S$21</f>
        <v>0</v>
      </c>
      <c r="BP213" s="40">
        <f>AttrRateTrend!$S$41</f>
        <v>0</v>
      </c>
      <c r="BS213" s="39">
        <f t="shared" si="867"/>
        <v>0.1800495437996108</v>
      </c>
      <c r="BT213" s="39">
        <f t="shared" si="850"/>
        <v>0.18078866566645246</v>
      </c>
      <c r="BU213" s="39">
        <f t="shared" si="851"/>
        <v>0.1800495437996108</v>
      </c>
      <c r="BV213" s="39">
        <f t="shared" si="787"/>
        <v>0.18078866566645246</v>
      </c>
      <c r="BW213" s="39">
        <f t="shared" si="788"/>
        <v>0</v>
      </c>
      <c r="BX213" s="39"/>
      <c r="CB213" s="19"/>
      <c r="CC213" s="23">
        <f>Inputs!F213</f>
        <v>0.98178350073067511</v>
      </c>
      <c r="CD213" s="19">
        <f t="shared" si="789"/>
        <v>0</v>
      </c>
      <c r="CE213" s="29">
        <f t="shared" ref="CE213" si="894">CE201</f>
        <v>1.0243246402286739</v>
      </c>
      <c r="CF213" s="29">
        <f t="shared" si="768"/>
        <v>1.0177080553360278</v>
      </c>
      <c r="CG213" s="29">
        <f t="shared" si="768"/>
        <v>1.0158685232408595</v>
      </c>
      <c r="CH213" s="29">
        <f t="shared" si="819"/>
        <v>1.0177080553360278</v>
      </c>
      <c r="CI213" s="19">
        <f t="shared" si="820"/>
        <v>0</v>
      </c>
      <c r="CJ213" s="39">
        <f t="shared" si="869"/>
        <v>0</v>
      </c>
      <c r="CK213" s="40">
        <f>AttrTrend!$S$21</f>
        <v>0.01</v>
      </c>
      <c r="CL213" s="40">
        <f>AttrTrend!$S$41</f>
        <v>0</v>
      </c>
      <c r="CN213" s="19"/>
      <c r="CO213" s="19">
        <f t="shared" si="870"/>
        <v>33006.679173568133</v>
      </c>
      <c r="CP213" s="19">
        <f t="shared" si="853"/>
        <v>32979.24987358044</v>
      </c>
      <c r="CQ213" s="19">
        <f t="shared" si="834"/>
        <v>33006.679173568133</v>
      </c>
      <c r="CR213" s="19">
        <f t="shared" si="822"/>
        <v>32979.24987358044</v>
      </c>
      <c r="CS213" s="19">
        <f t="shared" si="871"/>
        <v>0</v>
      </c>
      <c r="CT213" s="2"/>
      <c r="CU213" s="2"/>
      <c r="CV213" s="2"/>
      <c r="CW213" s="2"/>
      <c r="CX213" s="2"/>
      <c r="CY213" s="2"/>
      <c r="CZ213" s="2"/>
      <c r="DA213" s="2"/>
      <c r="DB213" s="5">
        <f t="shared" si="872"/>
        <v>33006.679173568133</v>
      </c>
      <c r="DC213" s="16">
        <f t="shared" si="854"/>
        <v>3266.9079788028102</v>
      </c>
      <c r="DD213" s="16" t="e">
        <f t="shared" si="855"/>
        <v>#N/A</v>
      </c>
      <c r="DE213" s="16">
        <f t="shared" si="835"/>
        <v>36273.587152370943</v>
      </c>
      <c r="DF213" s="5">
        <f t="shared" si="873"/>
        <v>33006.679173568133</v>
      </c>
      <c r="DG213" s="5">
        <f t="shared" si="856"/>
        <v>3266.9079788028102</v>
      </c>
      <c r="DH213" s="5" t="e">
        <f t="shared" si="857"/>
        <v>#N/A</v>
      </c>
      <c r="DI213" s="16">
        <f t="shared" si="837"/>
        <v>36273.587152370943</v>
      </c>
      <c r="DJ213" s="5">
        <f t="shared" si="874"/>
        <v>33006.679173568133</v>
      </c>
      <c r="DK213" s="5">
        <f t="shared" si="858"/>
        <v>3266.9079788028102</v>
      </c>
      <c r="DL213" s="5" t="e">
        <f t="shared" si="859"/>
        <v>#N/A</v>
      </c>
      <c r="DM213" s="16">
        <f t="shared" si="860"/>
        <v>36273.587152370943</v>
      </c>
      <c r="DN213" s="16">
        <f t="shared" si="795"/>
        <v>33559.386339937155</v>
      </c>
      <c r="DO213" s="16">
        <f t="shared" si="825"/>
        <v>2714.2008124337881</v>
      </c>
      <c r="DP213" s="16" t="e">
        <f t="shared" si="796"/>
        <v>#N/A</v>
      </c>
      <c r="DQ213" s="16">
        <f t="shared" si="797"/>
        <v>36273.587152370943</v>
      </c>
      <c r="DR213" s="101"/>
      <c r="DS213" s="5">
        <f t="shared" si="861"/>
        <v>33439.739016637119</v>
      </c>
      <c r="DT213" s="16">
        <f t="shared" si="842"/>
        <v>33559.386339937155</v>
      </c>
      <c r="DV213" s="16">
        <f t="shared" si="826"/>
        <v>2039627.2941090991</v>
      </c>
      <c r="DW213" s="16">
        <f t="shared" si="843"/>
        <v>1998188.4970399395</v>
      </c>
      <c r="DX213" s="5">
        <f t="shared" si="875"/>
        <v>2030774.1233527446</v>
      </c>
      <c r="DY213" s="5">
        <f t="shared" si="876"/>
        <v>2030780.9031726001</v>
      </c>
      <c r="DZ213" s="16">
        <f t="shared" si="845"/>
        <v>2030905.2706061206</v>
      </c>
      <c r="EA213" s="16">
        <f t="shared" si="827"/>
        <v>8846.3909364989959</v>
      </c>
    </row>
    <row r="214" spans="1:131" x14ac:dyDescent="0.2">
      <c r="A214" s="2">
        <v>43070</v>
      </c>
      <c r="B214" s="5">
        <f>Inputs!B214</f>
        <v>0</v>
      </c>
      <c r="C214" s="5"/>
      <c r="D214" s="19">
        <f t="shared" si="798"/>
        <v>0</v>
      </c>
      <c r="E214" s="20">
        <f>Inputs!E214</f>
        <v>1.0084188429667229</v>
      </c>
      <c r="F214" s="19">
        <f t="shared" si="799"/>
        <v>0</v>
      </c>
      <c r="G214" s="24">
        <f t="shared" ref="G214:H214" si="895">G202</f>
        <v>0.98</v>
      </c>
      <c r="H214" s="24">
        <f t="shared" si="895"/>
        <v>0.97773260846575172</v>
      </c>
      <c r="I214" s="29">
        <f t="shared" si="779"/>
        <v>0.97773260846575172</v>
      </c>
      <c r="J214" s="19"/>
      <c r="K214" s="19"/>
      <c r="L214" s="40">
        <f>SalesTrend!$S$22</f>
        <v>0</v>
      </c>
      <c r="M214" s="40">
        <f>SalesTrend!$S$42</f>
        <v>0</v>
      </c>
      <c r="P214" s="16">
        <f t="shared" si="847"/>
        <v>36273.587152370943</v>
      </c>
      <c r="Q214" s="16">
        <f t="shared" si="848"/>
        <v>35764.450566559644</v>
      </c>
      <c r="R214" s="16">
        <f t="shared" si="781"/>
        <v>36273.587152370943</v>
      </c>
      <c r="S214" s="16">
        <f t="shared" si="782"/>
        <v>35764.450566559644</v>
      </c>
      <c r="T214" s="16">
        <f t="shared" si="804"/>
        <v>0</v>
      </c>
      <c r="AA214" s="56"/>
      <c r="AB214" s="51"/>
      <c r="AC214" s="51"/>
      <c r="AD214" s="51"/>
      <c r="AE214" s="52"/>
      <c r="AF214" s="51">
        <f t="shared" si="805"/>
        <v>0</v>
      </c>
      <c r="AG214" s="51"/>
      <c r="AH214" s="56">
        <f t="shared" si="619"/>
        <v>0</v>
      </c>
      <c r="AI214" s="56">
        <f t="shared" si="806"/>
        <v>0</v>
      </c>
      <c r="AJ214" s="56">
        <f t="shared" si="807"/>
        <v>0</v>
      </c>
      <c r="AK214" s="56">
        <f t="shared" si="808"/>
        <v>0</v>
      </c>
      <c r="AL214" s="56">
        <f t="shared" si="809"/>
        <v>0</v>
      </c>
      <c r="AM214" s="56">
        <f t="shared" si="763"/>
        <v>0</v>
      </c>
      <c r="AN214" s="51"/>
      <c r="AO214" s="51">
        <f t="shared" si="810"/>
        <v>0</v>
      </c>
      <c r="BB214" s="5">
        <f t="shared" si="863"/>
        <v>2042357.5599361125</v>
      </c>
      <c r="BC214" s="19"/>
      <c r="BE214" s="23">
        <f>Inputs!F214</f>
        <v>1.0084188429667229</v>
      </c>
      <c r="BF214" s="19">
        <f t="shared" si="830"/>
        <v>0</v>
      </c>
      <c r="BG214" s="19">
        <f t="shared" si="831"/>
        <v>0</v>
      </c>
      <c r="BH214" s="82"/>
      <c r="BI214" s="29">
        <f t="shared" si="608"/>
        <v>1</v>
      </c>
      <c r="BJ214" s="29">
        <f t="shared" ref="BJ214" si="896">BJ202</f>
        <v>1.0370387596642554</v>
      </c>
      <c r="BK214" s="29">
        <f t="shared" si="608"/>
        <v>1.0352592597071386</v>
      </c>
      <c r="BL214" s="29">
        <f t="shared" si="814"/>
        <v>1.0352592597071386</v>
      </c>
      <c r="BM214" s="39">
        <f t="shared" si="865"/>
        <v>0</v>
      </c>
      <c r="BN214" s="39">
        <f t="shared" si="866"/>
        <v>0</v>
      </c>
      <c r="BO214" s="40">
        <f>AttrRateTrend!$S$22</f>
        <v>0</v>
      </c>
      <c r="BP214" s="40">
        <f>AttrRateTrend!$S$42</f>
        <v>0</v>
      </c>
      <c r="BS214" s="39">
        <f t="shared" si="867"/>
        <v>0.1800495437996108</v>
      </c>
      <c r="BT214" s="39">
        <f t="shared" si="850"/>
        <v>0.18796721255746868</v>
      </c>
      <c r="BU214" s="39">
        <f t="shared" si="851"/>
        <v>0.1800495437996108</v>
      </c>
      <c r="BV214" s="39">
        <f t="shared" si="787"/>
        <v>0.18796721255746868</v>
      </c>
      <c r="BW214" s="39">
        <f t="shared" si="788"/>
        <v>0</v>
      </c>
      <c r="BX214" s="39"/>
      <c r="CB214" s="19"/>
      <c r="CC214" s="23">
        <f>Inputs!F214</f>
        <v>1.0084188429667229</v>
      </c>
      <c r="CD214" s="19">
        <f t="shared" si="789"/>
        <v>0</v>
      </c>
      <c r="CE214" s="29">
        <f t="shared" ref="CE214" si="897">CE202</f>
        <v>1.0370387596642554</v>
      </c>
      <c r="CF214" s="29">
        <f t="shared" si="768"/>
        <v>1.0369464152486854</v>
      </c>
      <c r="CG214" s="29">
        <f t="shared" si="768"/>
        <v>1.0391872227392958</v>
      </c>
      <c r="CH214" s="29">
        <f t="shared" si="819"/>
        <v>1.0369464152486854</v>
      </c>
      <c r="CI214" s="19">
        <f t="shared" si="820"/>
        <v>0</v>
      </c>
      <c r="CJ214" s="39">
        <f t="shared" si="869"/>
        <v>0</v>
      </c>
      <c r="CK214" s="40">
        <f>AttrTrend!$S$22</f>
        <v>0.01</v>
      </c>
      <c r="CL214" s="40">
        <f>AttrTrend!$S$42</f>
        <v>0</v>
      </c>
      <c r="CN214" s="19"/>
      <c r="CO214" s="19">
        <f t="shared" si="870"/>
        <v>33034.184739546101</v>
      </c>
      <c r="CP214" s="19">
        <f t="shared" si="853"/>
        <v>34543.064213469283</v>
      </c>
      <c r="CQ214" s="19">
        <f t="shared" si="834"/>
        <v>33034.184739546101</v>
      </c>
      <c r="CR214" s="19">
        <f t="shared" si="822"/>
        <v>34543.064213469283</v>
      </c>
      <c r="CS214" s="19">
        <f t="shared" si="871"/>
        <v>0</v>
      </c>
      <c r="CT214" s="2"/>
      <c r="CU214" s="2"/>
      <c r="CV214" s="2"/>
      <c r="CW214" s="2"/>
      <c r="CX214" s="2"/>
      <c r="CY214" s="2"/>
      <c r="CZ214" s="2"/>
      <c r="DA214" s="2"/>
      <c r="DB214" s="5">
        <f t="shared" si="872"/>
        <v>33034.184739546101</v>
      </c>
      <c r="DC214" s="16">
        <f t="shared" si="854"/>
        <v>3239.402412824842</v>
      </c>
      <c r="DD214" s="16" t="e">
        <f t="shared" si="855"/>
        <v>#N/A</v>
      </c>
      <c r="DE214" s="16">
        <f t="shared" si="835"/>
        <v>36273.587152370943</v>
      </c>
      <c r="DF214" s="5">
        <f t="shared" si="873"/>
        <v>33034.184739546101</v>
      </c>
      <c r="DG214" s="5">
        <f t="shared" si="856"/>
        <v>3239.402412824842</v>
      </c>
      <c r="DH214" s="5" t="e">
        <f t="shared" si="857"/>
        <v>#N/A</v>
      </c>
      <c r="DI214" s="16">
        <f t="shared" si="837"/>
        <v>36273.587152370943</v>
      </c>
      <c r="DJ214" s="5">
        <f t="shared" si="874"/>
        <v>33034.184739546101</v>
      </c>
      <c r="DK214" s="5">
        <f t="shared" si="858"/>
        <v>3239.402412824842</v>
      </c>
      <c r="DL214" s="5" t="e">
        <f t="shared" si="859"/>
        <v>#N/A</v>
      </c>
      <c r="DM214" s="16">
        <f t="shared" si="860"/>
        <v>36273.587152370943</v>
      </c>
      <c r="DN214" s="16">
        <f t="shared" si="795"/>
        <v>33560.670344924183</v>
      </c>
      <c r="DO214" s="16">
        <f t="shared" si="825"/>
        <v>2712.9168074467598</v>
      </c>
      <c r="DP214" s="16" t="e">
        <f t="shared" si="796"/>
        <v>#N/A</v>
      </c>
      <c r="DQ214" s="16">
        <f t="shared" si="797"/>
        <v>36273.587152370943</v>
      </c>
      <c r="DR214" s="101"/>
      <c r="DS214" s="5">
        <f t="shared" si="861"/>
        <v>33822.516823174556</v>
      </c>
      <c r="DT214" s="16">
        <f t="shared" si="842"/>
        <v>33560.670344924183</v>
      </c>
      <c r="DV214" s="16">
        <f t="shared" si="826"/>
        <v>2042357.5599361125</v>
      </c>
      <c r="DW214" s="16">
        <f t="shared" si="843"/>
        <v>1998188.4970399395</v>
      </c>
      <c r="DX214" s="5">
        <f t="shared" si="875"/>
        <v>2034013.5257655694</v>
      </c>
      <c r="DY214" s="5">
        <f t="shared" si="876"/>
        <v>2034020.3055854249</v>
      </c>
      <c r="DZ214" s="16">
        <f t="shared" si="845"/>
        <v>2034144.6730189454</v>
      </c>
      <c r="EA214" s="16">
        <f t="shared" si="827"/>
        <v>8337.25435068761</v>
      </c>
    </row>
    <row r="215" spans="1:131" x14ac:dyDescent="0.2">
      <c r="A215" s="2">
        <v>43101</v>
      </c>
      <c r="D215" s="19">
        <f t="shared" si="798"/>
        <v>0</v>
      </c>
      <c r="E215" s="20">
        <f>Inputs!E215</f>
        <v>1.0093281107263838</v>
      </c>
      <c r="F215" s="19">
        <f t="shared" si="799"/>
        <v>0</v>
      </c>
      <c r="G215" s="24">
        <f t="shared" ref="G215:H215" si="898">G203</f>
        <v>0.84</v>
      </c>
      <c r="H215" s="24">
        <f t="shared" si="898"/>
        <v>0.84222521521414129</v>
      </c>
      <c r="I215" s="29">
        <f t="shared" si="779"/>
        <v>0.84222521521414129</v>
      </c>
      <c r="J215" s="19"/>
      <c r="K215" s="19"/>
      <c r="L215" s="40">
        <f>SalesTrend!$T$11</f>
        <v>0</v>
      </c>
      <c r="M215" s="40">
        <f>SalesTrend!$T$31</f>
        <v>0</v>
      </c>
      <c r="P215" s="16">
        <f t="shared" si="847"/>
        <v>36273.587152370943</v>
      </c>
      <c r="Q215" s="16">
        <f t="shared" si="848"/>
        <v>30835.508470214849</v>
      </c>
      <c r="R215" s="16">
        <f t="shared" si="781"/>
        <v>36273.587152370943</v>
      </c>
      <c r="S215" s="16">
        <f t="shared" si="782"/>
        <v>30835.508470214849</v>
      </c>
      <c r="T215" s="16">
        <f t="shared" si="804"/>
        <v>0</v>
      </c>
      <c r="AA215" s="56"/>
      <c r="AB215" s="51"/>
      <c r="AC215" s="51"/>
      <c r="AD215" s="51"/>
      <c r="AE215" s="52"/>
      <c r="AF215" s="51">
        <f t="shared" si="805"/>
        <v>0</v>
      </c>
      <c r="AG215" s="51"/>
      <c r="AH215" s="56">
        <f t="shared" si="619"/>
        <v>0</v>
      </c>
      <c r="AI215" s="56">
        <f t="shared" si="806"/>
        <v>0</v>
      </c>
      <c r="AJ215" s="56">
        <f t="shared" si="807"/>
        <v>0</v>
      </c>
      <c r="AK215" s="56">
        <f t="shared" si="808"/>
        <v>0</v>
      </c>
      <c r="AL215" s="56">
        <f t="shared" si="809"/>
        <v>0</v>
      </c>
      <c r="AM215" s="56">
        <f t="shared" si="763"/>
        <v>0</v>
      </c>
      <c r="AN215" s="51"/>
      <c r="AO215" s="51">
        <f t="shared" si="810"/>
        <v>0</v>
      </c>
      <c r="BB215" s="5">
        <f t="shared" si="863"/>
        <v>2040131.3551794984</v>
      </c>
      <c r="BC215" s="19"/>
      <c r="BD215" s="82">
        <f t="shared" ref="BD215:BD250" si="899">12*BC215/(BB214+6*$S215)</f>
        <v>0</v>
      </c>
      <c r="BE215" s="23">
        <f>Inputs!F215</f>
        <v>1.0093281107263838</v>
      </c>
      <c r="BF215" s="19">
        <f t="shared" si="830"/>
        <v>0</v>
      </c>
      <c r="BG215" s="19">
        <f t="shared" si="831"/>
        <v>0</v>
      </c>
      <c r="BH215" s="82"/>
      <c r="BI215" s="29">
        <f t="shared" ref="BI215:BK250" si="900">BI203</f>
        <v>1</v>
      </c>
      <c r="BJ215" s="29">
        <f t="shared" ref="BJ215" si="901">BJ203</f>
        <v>1.0640378926785252</v>
      </c>
      <c r="BK215" s="29">
        <f t="shared" si="900"/>
        <v>1.0655199120409484</v>
      </c>
      <c r="BL215" s="29">
        <f t="shared" si="814"/>
        <v>1.0655199120409484</v>
      </c>
      <c r="BM215" s="39">
        <f t="shared" si="865"/>
        <v>0</v>
      </c>
      <c r="BN215" s="39">
        <f t="shared" si="866"/>
        <v>0</v>
      </c>
      <c r="BO215" s="40">
        <f>AttrRateTrend!$T$11</f>
        <v>0</v>
      </c>
      <c r="BP215" s="40">
        <f>AttrRateTrend!$T$31</f>
        <v>0</v>
      </c>
      <c r="BS215" s="39">
        <f t="shared" si="867"/>
        <v>0.1800495437996108</v>
      </c>
      <c r="BT215" s="39">
        <f t="shared" si="850"/>
        <v>0.19363593829217654</v>
      </c>
      <c r="BU215" s="39">
        <f t="shared" si="851"/>
        <v>0.1800495437996108</v>
      </c>
      <c r="BV215" s="39">
        <f t="shared" si="787"/>
        <v>0.19363593829217654</v>
      </c>
      <c r="BW215" s="39">
        <f t="shared" si="788"/>
        <v>0</v>
      </c>
      <c r="BX215" s="39"/>
      <c r="CB215" s="19"/>
      <c r="CC215" s="23">
        <f>Inputs!F215</f>
        <v>1.0093281107263838</v>
      </c>
      <c r="CD215" s="19">
        <f t="shared" si="789"/>
        <v>0</v>
      </c>
      <c r="CE215" s="29">
        <f t="shared" ref="CE215:CG230" si="902">CE203</f>
        <v>1.0640378926785252</v>
      </c>
      <c r="CF215" s="29">
        <f t="shared" si="902"/>
        <v>1.050178644595479</v>
      </c>
      <c r="CG215" s="29">
        <f t="shared" si="902"/>
        <v>1.0513886503907897</v>
      </c>
      <c r="CH215" s="29">
        <f t="shared" si="819"/>
        <v>1.050178644595479</v>
      </c>
      <c r="CI215" s="19">
        <f t="shared" si="820"/>
        <v>0</v>
      </c>
      <c r="CJ215" s="39">
        <f t="shared" si="869"/>
        <v>0</v>
      </c>
      <c r="CK215" s="40">
        <f>AttrTrend!$T$11</f>
        <v>0.01</v>
      </c>
      <c r="CL215" s="40">
        <f>AttrTrend!$T$31</f>
        <v>0</v>
      </c>
      <c r="CN215" s="19"/>
      <c r="CO215" s="19">
        <f t="shared" si="870"/>
        <v>33061.713226829052</v>
      </c>
      <c r="CP215" s="19">
        <f t="shared" si="853"/>
        <v>35044.583767015421</v>
      </c>
      <c r="CQ215" s="19">
        <f t="shared" si="834"/>
        <v>33061.713226829052</v>
      </c>
      <c r="CR215" s="19">
        <f t="shared" si="822"/>
        <v>35044.583767015421</v>
      </c>
      <c r="CS215" s="19">
        <f t="shared" si="871"/>
        <v>0</v>
      </c>
      <c r="CT215" s="2"/>
      <c r="CU215" s="2"/>
      <c r="CV215" s="2"/>
      <c r="CW215" s="2"/>
      <c r="CX215" s="2"/>
      <c r="CY215" s="2"/>
      <c r="CZ215" s="2"/>
      <c r="DA215" s="2"/>
      <c r="DB215" s="5">
        <f t="shared" si="872"/>
        <v>33061.713226829052</v>
      </c>
      <c r="DC215" s="16">
        <f t="shared" si="854"/>
        <v>3211.8739255418914</v>
      </c>
      <c r="DD215" s="16" t="e">
        <f t="shared" si="855"/>
        <v>#N/A</v>
      </c>
      <c r="DE215" s="16">
        <f t="shared" si="835"/>
        <v>36273.587152370943</v>
      </c>
      <c r="DF215" s="5">
        <f t="shared" si="873"/>
        <v>33061.713226829052</v>
      </c>
      <c r="DG215" s="5">
        <f t="shared" si="856"/>
        <v>3211.8739255418914</v>
      </c>
      <c r="DH215" s="5" t="e">
        <f t="shared" si="857"/>
        <v>#N/A</v>
      </c>
      <c r="DI215" s="16">
        <f t="shared" si="837"/>
        <v>36273.587152370943</v>
      </c>
      <c r="DJ215" s="5">
        <f t="shared" si="874"/>
        <v>33061.713226829052</v>
      </c>
      <c r="DK215" s="5">
        <f t="shared" si="858"/>
        <v>3211.8739255418914</v>
      </c>
      <c r="DL215" s="5" t="e">
        <f t="shared" si="859"/>
        <v>#N/A</v>
      </c>
      <c r="DM215" s="16">
        <f t="shared" si="860"/>
        <v>36273.587152370943</v>
      </c>
      <c r="DN215" s="16">
        <f t="shared" si="795"/>
        <v>33506.172001726904</v>
      </c>
      <c r="DO215" s="16">
        <f t="shared" si="825"/>
        <v>2767.4151506440394</v>
      </c>
      <c r="DP215" s="16" t="e">
        <f t="shared" si="796"/>
        <v>#N/A</v>
      </c>
      <c r="DQ215" s="16">
        <f t="shared" si="797"/>
        <v>36273.587152370943</v>
      </c>
      <c r="DR215" s="101"/>
      <c r="DS215" s="5">
        <f t="shared" si="861"/>
        <v>33419.75519496089</v>
      </c>
      <c r="DT215" s="16">
        <f t="shared" si="842"/>
        <v>33506.172001726904</v>
      </c>
      <c r="DV215" s="16">
        <f t="shared" si="826"/>
        <v>2040131.3551794984</v>
      </c>
      <c r="DW215" s="16">
        <f t="shared" si="843"/>
        <v>1998188.4970399395</v>
      </c>
      <c r="DX215" s="5">
        <f t="shared" si="875"/>
        <v>2037225.3996911114</v>
      </c>
      <c r="DY215" s="5">
        <f t="shared" si="876"/>
        <v>2037232.1795109669</v>
      </c>
      <c r="DZ215" s="16">
        <f t="shared" si="845"/>
        <v>2037356.5469444874</v>
      </c>
      <c r="EA215" s="16">
        <f t="shared" si="827"/>
        <v>2899.1756685315631</v>
      </c>
    </row>
    <row r="216" spans="1:131" x14ac:dyDescent="0.2">
      <c r="A216" s="2">
        <v>43132</v>
      </c>
      <c r="D216" s="19">
        <f t="shared" si="798"/>
        <v>0</v>
      </c>
      <c r="E216" s="20">
        <f>Inputs!E216</f>
        <v>0.92314412858815187</v>
      </c>
      <c r="F216" s="19">
        <f t="shared" si="799"/>
        <v>0</v>
      </c>
      <c r="G216" s="24">
        <f t="shared" ref="G216:H216" si="903">G204</f>
        <v>0.88</v>
      </c>
      <c r="H216" s="24">
        <f t="shared" si="903"/>
        <v>0.88432880479802423</v>
      </c>
      <c r="I216" s="29">
        <f t="shared" si="779"/>
        <v>0.88432880479802423</v>
      </c>
      <c r="J216" s="19"/>
      <c r="K216" s="19"/>
      <c r="L216" s="40">
        <f>SalesTrend!$T$12</f>
        <v>0</v>
      </c>
      <c r="M216" s="40">
        <f>SalesTrend!$T$32</f>
        <v>0</v>
      </c>
      <c r="P216" s="16">
        <f t="shared" si="847"/>
        <v>36273.587152370943</v>
      </c>
      <c r="Q216" s="16">
        <f t="shared" si="848"/>
        <v>29612.412393184466</v>
      </c>
      <c r="R216" s="16">
        <f t="shared" si="781"/>
        <v>36273.587152370943</v>
      </c>
      <c r="S216" s="16">
        <f t="shared" si="782"/>
        <v>29612.412393184466</v>
      </c>
      <c r="T216" s="16">
        <f t="shared" si="804"/>
        <v>0</v>
      </c>
      <c r="AA216" s="56"/>
      <c r="AB216" s="51"/>
      <c r="AC216" s="51"/>
      <c r="AD216" s="51"/>
      <c r="AE216" s="52"/>
      <c r="AF216" s="51">
        <f t="shared" si="805"/>
        <v>0</v>
      </c>
      <c r="AG216" s="51"/>
      <c r="AH216" s="56">
        <f t="shared" si="619"/>
        <v>0</v>
      </c>
      <c r="AI216" s="56">
        <f t="shared" si="806"/>
        <v>0</v>
      </c>
      <c r="AJ216" s="56">
        <f t="shared" si="807"/>
        <v>0</v>
      </c>
      <c r="AK216" s="56">
        <f t="shared" si="808"/>
        <v>0</v>
      </c>
      <c r="AL216" s="56">
        <f t="shared" si="809"/>
        <v>0</v>
      </c>
      <c r="AM216" s="56">
        <f t="shared" si="763"/>
        <v>0</v>
      </c>
      <c r="AN216" s="51"/>
      <c r="AO216" s="51">
        <f t="shared" si="810"/>
        <v>0</v>
      </c>
      <c r="BB216" s="5">
        <f t="shared" si="863"/>
        <v>2036654.5029181647</v>
      </c>
      <c r="BC216" s="19"/>
      <c r="BD216" s="82">
        <f t="shared" si="899"/>
        <v>0</v>
      </c>
      <c r="BE216" s="23">
        <f>Inputs!F216</f>
        <v>0.92314412858815187</v>
      </c>
      <c r="BF216" s="19">
        <f t="shared" si="830"/>
        <v>0</v>
      </c>
      <c r="BG216" s="19">
        <f t="shared" si="831"/>
        <v>0</v>
      </c>
      <c r="BH216" s="82">
        <f t="shared" ref="BH216:BH250" si="904">BD216/BE216</f>
        <v>0</v>
      </c>
      <c r="BI216" s="29">
        <f t="shared" si="900"/>
        <v>1</v>
      </c>
      <c r="BJ216" s="29">
        <f t="shared" ref="BJ216" si="905">BJ204</f>
        <v>1.0614460265295658</v>
      </c>
      <c r="BK216" s="29">
        <f t="shared" si="900"/>
        <v>1.0637633708504286</v>
      </c>
      <c r="BL216" s="29">
        <f t="shared" si="814"/>
        <v>1.0637633708504286</v>
      </c>
      <c r="BM216" s="39">
        <f t="shared" si="865"/>
        <v>0</v>
      </c>
      <c r="BN216" s="39">
        <f t="shared" si="866"/>
        <v>0</v>
      </c>
      <c r="BO216" s="40">
        <f>AttrRateTrend!$T$12</f>
        <v>0</v>
      </c>
      <c r="BP216" s="40">
        <f>AttrRateTrend!$T$32</f>
        <v>0</v>
      </c>
      <c r="BS216" s="39">
        <f t="shared" si="867"/>
        <v>0.1800495437996108</v>
      </c>
      <c r="BT216" s="39">
        <f t="shared" si="850"/>
        <v>0.17680989615495435</v>
      </c>
      <c r="BU216" s="39">
        <f t="shared" si="851"/>
        <v>0.1800495437996108</v>
      </c>
      <c r="BV216" s="39">
        <f t="shared" si="787"/>
        <v>0.17680989615495435</v>
      </c>
      <c r="BW216" s="39">
        <f t="shared" si="788"/>
        <v>0</v>
      </c>
      <c r="BX216" s="39"/>
      <c r="CB216" s="19"/>
      <c r="CC216" s="23">
        <f>Inputs!F216</f>
        <v>0.92314412858815187</v>
      </c>
      <c r="CD216" s="19">
        <f t="shared" si="789"/>
        <v>0</v>
      </c>
      <c r="CE216" s="29">
        <f t="shared" ref="CE216" si="906">CE204</f>
        <v>1.0614460265295658</v>
      </c>
      <c r="CF216" s="29">
        <f t="shared" si="902"/>
        <v>1.0460735031613095</v>
      </c>
      <c r="CG216" s="29">
        <f t="shared" si="902"/>
        <v>1.0476496316129991</v>
      </c>
      <c r="CH216" s="29">
        <f t="shared" si="819"/>
        <v>1.0460735031613095</v>
      </c>
      <c r="CI216" s="19">
        <f t="shared" si="820"/>
        <v>0</v>
      </c>
      <c r="CJ216" s="39">
        <f t="shared" si="869"/>
        <v>0</v>
      </c>
      <c r="CK216" s="40">
        <f>AttrTrend!$T$12</f>
        <v>0.01</v>
      </c>
      <c r="CL216" s="40">
        <f>AttrTrend!$T$32</f>
        <v>0</v>
      </c>
      <c r="CN216" s="19"/>
      <c r="CO216" s="19">
        <f t="shared" si="870"/>
        <v>33089.264654518076</v>
      </c>
      <c r="CP216" s="19">
        <f t="shared" si="853"/>
        <v>31953.529002187417</v>
      </c>
      <c r="CQ216" s="19">
        <f t="shared" si="834"/>
        <v>33089.264654518076</v>
      </c>
      <c r="CR216" s="19">
        <f t="shared" si="822"/>
        <v>31953.529002187417</v>
      </c>
      <c r="CS216" s="19">
        <f t="shared" si="871"/>
        <v>0</v>
      </c>
      <c r="CT216" s="2"/>
      <c r="CU216" s="2"/>
      <c r="CV216" s="2"/>
      <c r="CW216" s="2"/>
      <c r="CX216" s="2"/>
      <c r="CY216" s="2"/>
      <c r="CZ216" s="2"/>
      <c r="DA216" s="2"/>
      <c r="DB216" s="5">
        <f t="shared" si="872"/>
        <v>33089.264654518076</v>
      </c>
      <c r="DC216" s="16">
        <f t="shared" si="854"/>
        <v>3184.3224978528669</v>
      </c>
      <c r="DD216" s="16" t="e">
        <f t="shared" si="855"/>
        <v>#N/A</v>
      </c>
      <c r="DE216" s="16">
        <f t="shared" si="835"/>
        <v>36273.587152370943</v>
      </c>
      <c r="DF216" s="5">
        <f t="shared" si="873"/>
        <v>33089.264654518076</v>
      </c>
      <c r="DG216" s="5">
        <f t="shared" si="856"/>
        <v>3184.3224978528669</v>
      </c>
      <c r="DH216" s="5" t="e">
        <f t="shared" si="857"/>
        <v>#N/A</v>
      </c>
      <c r="DI216" s="16">
        <f t="shared" si="837"/>
        <v>36273.587152370943</v>
      </c>
      <c r="DJ216" s="5">
        <f t="shared" si="874"/>
        <v>33089.264654518076</v>
      </c>
      <c r="DK216" s="5">
        <f t="shared" si="858"/>
        <v>3184.3224978528669</v>
      </c>
      <c r="DL216" s="5" t="e">
        <f t="shared" si="859"/>
        <v>#N/A</v>
      </c>
      <c r="DM216" s="16">
        <f t="shared" si="860"/>
        <v>36273.587152370943</v>
      </c>
      <c r="DN216" s="16">
        <f t="shared" si="795"/>
        <v>33496.485555456471</v>
      </c>
      <c r="DO216" s="16">
        <f t="shared" si="825"/>
        <v>2777.1015969144719</v>
      </c>
      <c r="DP216" s="16" t="e">
        <f t="shared" si="796"/>
        <v>#N/A</v>
      </c>
      <c r="DQ216" s="16">
        <f t="shared" si="797"/>
        <v>36273.587152370943</v>
      </c>
      <c r="DR216" s="101"/>
      <c r="DS216" s="5">
        <f t="shared" si="861"/>
        <v>33276.243987045273</v>
      </c>
      <c r="DT216" s="16">
        <f t="shared" si="842"/>
        <v>33496.485555456471</v>
      </c>
      <c r="DV216" s="16">
        <f t="shared" si="826"/>
        <v>2036654.5029181647</v>
      </c>
      <c r="DW216" s="16">
        <f t="shared" si="843"/>
        <v>1998188.4970399395</v>
      </c>
      <c r="DX216" s="5">
        <f t="shared" si="875"/>
        <v>2040409.7221889643</v>
      </c>
      <c r="DY216" s="5">
        <f t="shared" si="876"/>
        <v>2040416.5020088197</v>
      </c>
      <c r="DZ216" s="16">
        <f t="shared" si="845"/>
        <v>2040540.8694423402</v>
      </c>
      <c r="EA216" s="16">
        <f t="shared" si="827"/>
        <v>-3761.9990906550083</v>
      </c>
    </row>
    <row r="217" spans="1:131" x14ac:dyDescent="0.2">
      <c r="A217" s="2">
        <v>43160</v>
      </c>
      <c r="D217" s="19">
        <f t="shared" si="798"/>
        <v>0</v>
      </c>
      <c r="E217" s="20">
        <f>Inputs!E217</f>
        <v>1.0509753674450184</v>
      </c>
      <c r="F217" s="19">
        <f t="shared" si="799"/>
        <v>0</v>
      </c>
      <c r="G217" s="24">
        <f t="shared" ref="G217:H217" si="907">G205</f>
        <v>0.94</v>
      </c>
      <c r="H217" s="24">
        <f t="shared" si="907"/>
        <v>0.94267125416271147</v>
      </c>
      <c r="I217" s="29">
        <f t="shared" si="779"/>
        <v>0.94267125416271147</v>
      </c>
      <c r="J217" s="19"/>
      <c r="K217" s="19"/>
      <c r="L217" s="40">
        <f>SalesTrend!$T$13</f>
        <v>0</v>
      </c>
      <c r="M217" s="40">
        <f>SalesTrend!$T$33</f>
        <v>0</v>
      </c>
      <c r="P217" s="16">
        <f t="shared" si="847"/>
        <v>36273.587152370943</v>
      </c>
      <c r="Q217" s="16">
        <f t="shared" si="848"/>
        <v>35937.123069237692</v>
      </c>
      <c r="R217" s="16">
        <f t="shared" si="781"/>
        <v>36273.587152370943</v>
      </c>
      <c r="S217" s="16">
        <f t="shared" si="782"/>
        <v>35937.123069237692</v>
      </c>
      <c r="T217" s="16">
        <f t="shared" si="804"/>
        <v>0</v>
      </c>
      <c r="AA217" s="56"/>
      <c r="AB217" s="51"/>
      <c r="AC217" s="51"/>
      <c r="AD217" s="51"/>
      <c r="AE217" s="52"/>
      <c r="AF217" s="51">
        <f t="shared" si="805"/>
        <v>0</v>
      </c>
      <c r="AG217" s="51"/>
      <c r="AH217" s="56">
        <f t="shared" si="619"/>
        <v>0</v>
      </c>
      <c r="AI217" s="56">
        <f t="shared" si="806"/>
        <v>0</v>
      </c>
      <c r="AJ217" s="56">
        <f t="shared" si="807"/>
        <v>0</v>
      </c>
      <c r="AK217" s="56">
        <f t="shared" si="808"/>
        <v>0</v>
      </c>
      <c r="AL217" s="56">
        <f t="shared" si="809"/>
        <v>0</v>
      </c>
      <c r="AM217" s="56">
        <f t="shared" si="763"/>
        <v>0</v>
      </c>
      <c r="AN217" s="51"/>
      <c r="AO217" s="51">
        <f t="shared" si="810"/>
        <v>0</v>
      </c>
      <c r="BB217" s="5">
        <f t="shared" si="863"/>
        <v>2039474.7869456722</v>
      </c>
      <c r="BC217" s="19"/>
      <c r="BD217" s="82">
        <f t="shared" si="899"/>
        <v>0</v>
      </c>
      <c r="BE217" s="23">
        <f>Inputs!F217</f>
        <v>1.0509753674450184</v>
      </c>
      <c r="BF217" s="19">
        <f t="shared" si="830"/>
        <v>0</v>
      </c>
      <c r="BG217" s="19">
        <f t="shared" si="831"/>
        <v>0</v>
      </c>
      <c r="BH217" s="82">
        <f t="shared" si="904"/>
        <v>0</v>
      </c>
      <c r="BI217" s="29">
        <f t="shared" si="900"/>
        <v>1</v>
      </c>
      <c r="BJ217" s="29">
        <f t="shared" ref="BJ217" si="908">BJ205</f>
        <v>1.0610964637018976</v>
      </c>
      <c r="BK217" s="29">
        <f t="shared" si="900"/>
        <v>1.061290584087647</v>
      </c>
      <c r="BL217" s="29">
        <f t="shared" si="814"/>
        <v>1.061290584087647</v>
      </c>
      <c r="BM217" s="39">
        <f t="shared" si="865"/>
        <v>0</v>
      </c>
      <c r="BN217" s="39">
        <f t="shared" si="866"/>
        <v>0</v>
      </c>
      <c r="BO217" s="40">
        <f>AttrRateTrend!$T$13</f>
        <v>0</v>
      </c>
      <c r="BP217" s="40">
        <f>AttrRateTrend!$T$33</f>
        <v>0</v>
      </c>
      <c r="BS217" s="39">
        <f t="shared" si="867"/>
        <v>0.1800495437996108</v>
      </c>
      <c r="BT217" s="39">
        <f t="shared" si="850"/>
        <v>0.20082550775554897</v>
      </c>
      <c r="BU217" s="39">
        <f t="shared" si="851"/>
        <v>0.1800495437996108</v>
      </c>
      <c r="BV217" s="39">
        <f t="shared" si="787"/>
        <v>0.20082550775554897</v>
      </c>
      <c r="BW217" s="39">
        <f t="shared" si="788"/>
        <v>0</v>
      </c>
      <c r="BX217" s="39"/>
      <c r="CB217" s="19"/>
      <c r="CC217" s="23">
        <f>Inputs!F217</f>
        <v>1.0509753674450184</v>
      </c>
      <c r="CD217" s="19">
        <f t="shared" si="789"/>
        <v>0</v>
      </c>
      <c r="CE217" s="29">
        <f t="shared" ref="CE217" si="909">CE205</f>
        <v>1.0610964637018976</v>
      </c>
      <c r="CF217" s="29">
        <f t="shared" si="902"/>
        <v>1.0510947108949782</v>
      </c>
      <c r="CG217" s="29">
        <f t="shared" si="902"/>
        <v>1.0502436880673314</v>
      </c>
      <c r="CH217" s="29">
        <f t="shared" si="819"/>
        <v>1.0510947108949782</v>
      </c>
      <c r="CI217" s="19">
        <f t="shared" si="820"/>
        <v>0</v>
      </c>
      <c r="CJ217" s="39">
        <f t="shared" si="869"/>
        <v>0</v>
      </c>
      <c r="CK217" s="40">
        <f>AttrTrend!$T$13</f>
        <v>0.01</v>
      </c>
      <c r="CL217" s="40">
        <f>AttrTrend!$T$33</f>
        <v>0</v>
      </c>
      <c r="CN217" s="19"/>
      <c r="CO217" s="19">
        <f t="shared" si="870"/>
        <v>33116.839041730171</v>
      </c>
      <c r="CP217" s="19">
        <f t="shared" si="853"/>
        <v>36583.332577607936</v>
      </c>
      <c r="CQ217" s="19">
        <f t="shared" si="834"/>
        <v>33116.839041730171</v>
      </c>
      <c r="CR217" s="19">
        <f t="shared" si="822"/>
        <v>36583.332577607936</v>
      </c>
      <c r="CS217" s="19">
        <f t="shared" si="871"/>
        <v>0</v>
      </c>
      <c r="CT217" s="2"/>
      <c r="CU217" s="2"/>
      <c r="CV217" s="2"/>
      <c r="CW217" s="2"/>
      <c r="CX217" s="2"/>
      <c r="CY217" s="2"/>
      <c r="CZ217" s="2"/>
      <c r="DA217" s="2"/>
      <c r="DB217" s="5">
        <f t="shared" si="872"/>
        <v>33116.839041730171</v>
      </c>
      <c r="DC217" s="16">
        <f t="shared" si="854"/>
        <v>3156.7481106407722</v>
      </c>
      <c r="DD217" s="16" t="e">
        <f t="shared" si="855"/>
        <v>#N/A</v>
      </c>
      <c r="DE217" s="16">
        <f t="shared" si="835"/>
        <v>36273.587152370943</v>
      </c>
      <c r="DF217" s="5">
        <f t="shared" si="873"/>
        <v>33116.839041730171</v>
      </c>
      <c r="DG217" s="5">
        <f t="shared" si="856"/>
        <v>3156.7481106407722</v>
      </c>
      <c r="DH217" s="5" t="e">
        <f t="shared" si="857"/>
        <v>#N/A</v>
      </c>
      <c r="DI217" s="16">
        <f t="shared" si="837"/>
        <v>36273.587152370943</v>
      </c>
      <c r="DJ217" s="5">
        <f t="shared" si="874"/>
        <v>33116.839041730171</v>
      </c>
      <c r="DK217" s="5">
        <f t="shared" si="858"/>
        <v>3156.7481106407722</v>
      </c>
      <c r="DL217" s="5" t="e">
        <f t="shared" si="859"/>
        <v>#N/A</v>
      </c>
      <c r="DM217" s="16">
        <f t="shared" si="860"/>
        <v>36273.587152370943</v>
      </c>
      <c r="DN217" s="16">
        <f t="shared" si="795"/>
        <v>33735.041580914163</v>
      </c>
      <c r="DO217" s="16">
        <f t="shared" si="825"/>
        <v>2538.5455714567797</v>
      </c>
      <c r="DP217" s="16" t="e">
        <f t="shared" si="796"/>
        <v>#N/A</v>
      </c>
      <c r="DQ217" s="16">
        <f t="shared" si="797"/>
        <v>36273.587152370943</v>
      </c>
      <c r="DR217" s="101"/>
      <c r="DS217" s="5">
        <f t="shared" si="861"/>
        <v>33793.457484363244</v>
      </c>
      <c r="DT217" s="16">
        <f t="shared" si="842"/>
        <v>33735.041580914163</v>
      </c>
      <c r="DV217" s="16">
        <f t="shared" si="826"/>
        <v>2039474.7869456722</v>
      </c>
      <c r="DW217" s="16">
        <f t="shared" si="843"/>
        <v>1998188.4970399395</v>
      </c>
      <c r="DX217" s="5">
        <f t="shared" si="875"/>
        <v>2043566.470299605</v>
      </c>
      <c r="DY217" s="5">
        <f t="shared" si="876"/>
        <v>2043573.2501194605</v>
      </c>
      <c r="DZ217" s="16">
        <f t="shared" si="845"/>
        <v>2043697.617552981</v>
      </c>
      <c r="EA217" s="16">
        <f t="shared" si="827"/>
        <v>-4098.4631737882737</v>
      </c>
    </row>
    <row r="218" spans="1:131" x14ac:dyDescent="0.2">
      <c r="A218" s="2">
        <v>43191</v>
      </c>
      <c r="D218" s="19">
        <f t="shared" si="798"/>
        <v>0</v>
      </c>
      <c r="E218" s="20">
        <f>Inputs!E218</f>
        <v>0.99793531615232467</v>
      </c>
      <c r="F218" s="19">
        <f t="shared" si="799"/>
        <v>0</v>
      </c>
      <c r="G218" s="24">
        <f t="shared" ref="G218:H218" si="910">G206</f>
        <v>1.08</v>
      </c>
      <c r="H218" s="24">
        <f t="shared" si="910"/>
        <v>1.0847256097134981</v>
      </c>
      <c r="I218" s="29">
        <f t="shared" si="779"/>
        <v>1.0847256097134981</v>
      </c>
      <c r="J218" s="19"/>
      <c r="K218" s="19"/>
      <c r="L218" s="40">
        <f>SalesTrend!$T$14</f>
        <v>0</v>
      </c>
      <c r="M218" s="40">
        <f>SalesTrend!$T$34</f>
        <v>0</v>
      </c>
      <c r="P218" s="16">
        <f t="shared" si="847"/>
        <v>36273.587152370943</v>
      </c>
      <c r="Q218" s="16">
        <f t="shared" si="848"/>
        <v>39265.650054299862</v>
      </c>
      <c r="R218" s="16">
        <f t="shared" si="781"/>
        <v>36273.587152370943</v>
      </c>
      <c r="S218" s="16">
        <f t="shared" si="782"/>
        <v>39265.650054299862</v>
      </c>
      <c r="T218" s="16">
        <f t="shared" si="804"/>
        <v>0</v>
      </c>
      <c r="AA218" s="56"/>
      <c r="AB218" s="51"/>
      <c r="AC218" s="51"/>
      <c r="AD218" s="51"/>
      <c r="AE218" s="52"/>
      <c r="AF218" s="51">
        <f t="shared" si="805"/>
        <v>0</v>
      </c>
      <c r="AG218" s="51"/>
      <c r="AH218" s="56">
        <f t="shared" ref="AH218:AH251" si="911">MAX($AA218*$AF218,0)</f>
        <v>0</v>
      </c>
      <c r="AI218" s="56">
        <f t="shared" si="806"/>
        <v>0</v>
      </c>
      <c r="AJ218" s="56">
        <f t="shared" si="807"/>
        <v>0</v>
      </c>
      <c r="AK218" s="56">
        <f t="shared" si="808"/>
        <v>0</v>
      </c>
      <c r="AL218" s="56">
        <f t="shared" si="809"/>
        <v>0</v>
      </c>
      <c r="AM218" s="56">
        <f t="shared" si="763"/>
        <v>0</v>
      </c>
      <c r="AN218" s="51"/>
      <c r="AO218" s="51">
        <f t="shared" si="810"/>
        <v>0</v>
      </c>
      <c r="BB218" s="5">
        <f t="shared" si="863"/>
        <v>2045596.000592374</v>
      </c>
      <c r="BC218" s="19"/>
      <c r="BD218" s="82">
        <f t="shared" si="899"/>
        <v>0</v>
      </c>
      <c r="BE218" s="23">
        <f>Inputs!F218</f>
        <v>0.99793531615232467</v>
      </c>
      <c r="BF218" s="19">
        <f t="shared" si="830"/>
        <v>0</v>
      </c>
      <c r="BG218" s="19">
        <f t="shared" si="831"/>
        <v>0</v>
      </c>
      <c r="BH218" s="82">
        <f t="shared" si="904"/>
        <v>0</v>
      </c>
      <c r="BI218" s="29">
        <f t="shared" si="900"/>
        <v>1</v>
      </c>
      <c r="BJ218" s="29">
        <f t="shared" ref="BJ218" si="912">BJ206</f>
        <v>1.0182207657395119</v>
      </c>
      <c r="BK218" s="29">
        <f t="shared" si="900"/>
        <v>1.0175869495536261</v>
      </c>
      <c r="BL218" s="29">
        <f t="shared" si="814"/>
        <v>1.0175869495536261</v>
      </c>
      <c r="BM218" s="39">
        <f t="shared" si="865"/>
        <v>0</v>
      </c>
      <c r="BN218" s="39">
        <f t="shared" si="866"/>
        <v>0</v>
      </c>
      <c r="BO218" s="40">
        <f>AttrRateTrend!$T$14</f>
        <v>0</v>
      </c>
      <c r="BP218" s="40">
        <f>AttrRateTrend!$T$34</f>
        <v>0</v>
      </c>
      <c r="BS218" s="39">
        <f t="shared" si="867"/>
        <v>0.1800495437996108</v>
      </c>
      <c r="BT218" s="39">
        <f t="shared" si="850"/>
        <v>0.18283778279137317</v>
      </c>
      <c r="BU218" s="39">
        <f t="shared" si="851"/>
        <v>0.1800495437996108</v>
      </c>
      <c r="BV218" s="39">
        <f t="shared" si="787"/>
        <v>0.18283778279137317</v>
      </c>
      <c r="BW218" s="39">
        <f t="shared" si="788"/>
        <v>0</v>
      </c>
      <c r="BX218" s="39"/>
      <c r="CB218" s="19"/>
      <c r="CC218" s="23">
        <f>Inputs!F218</f>
        <v>0.99793531615232467</v>
      </c>
      <c r="CD218" s="19">
        <f t="shared" si="789"/>
        <v>0</v>
      </c>
      <c r="CE218" s="29">
        <f t="shared" ref="CE218" si="913">CE206</f>
        <v>1.0182207657395119</v>
      </c>
      <c r="CF218" s="29">
        <f t="shared" si="902"/>
        <v>1.0181505781365485</v>
      </c>
      <c r="CG218" s="29">
        <f t="shared" si="902"/>
        <v>1.0198183309302309</v>
      </c>
      <c r="CH218" s="29">
        <f t="shared" si="819"/>
        <v>1.0181505781365485</v>
      </c>
      <c r="CI218" s="19">
        <f t="shared" si="820"/>
        <v>0</v>
      </c>
      <c r="CJ218" s="39">
        <f t="shared" si="869"/>
        <v>0</v>
      </c>
      <c r="CK218" s="40">
        <f>AttrTrend!$T$14</f>
        <v>0.01</v>
      </c>
      <c r="CL218" s="40">
        <f>AttrTrend!$T$34</f>
        <v>0</v>
      </c>
      <c r="CN218" s="19"/>
      <c r="CO218" s="19">
        <f t="shared" si="870"/>
        <v>33144.436407598274</v>
      </c>
      <c r="CP218" s="19">
        <f t="shared" si="853"/>
        <v>33676.35221334947</v>
      </c>
      <c r="CQ218" s="19">
        <f t="shared" si="834"/>
        <v>33144.436407598274</v>
      </c>
      <c r="CR218" s="19">
        <f t="shared" si="822"/>
        <v>33676.35221334947</v>
      </c>
      <c r="CS218" s="19">
        <f t="shared" si="871"/>
        <v>0</v>
      </c>
      <c r="CT218" s="2"/>
      <c r="CU218" s="2"/>
      <c r="CV218" s="2"/>
      <c r="CW218" s="2"/>
      <c r="CX218" s="2"/>
      <c r="CY218" s="2"/>
      <c r="CZ218" s="2"/>
      <c r="DA218" s="2"/>
      <c r="DB218" s="5">
        <f t="shared" si="872"/>
        <v>33144.436407598274</v>
      </c>
      <c r="DC218" s="16">
        <f t="shared" si="854"/>
        <v>3129.150744772669</v>
      </c>
      <c r="DD218" s="16" t="e">
        <f t="shared" si="855"/>
        <v>#N/A</v>
      </c>
      <c r="DE218" s="16">
        <f t="shared" si="835"/>
        <v>36273.587152370943</v>
      </c>
      <c r="DF218" s="5">
        <f t="shared" si="873"/>
        <v>33144.436407598274</v>
      </c>
      <c r="DG218" s="5">
        <f t="shared" si="856"/>
        <v>3129.150744772669</v>
      </c>
      <c r="DH218" s="5" t="e">
        <f t="shared" si="857"/>
        <v>#N/A</v>
      </c>
      <c r="DI218" s="16">
        <f t="shared" si="837"/>
        <v>36273.587152370943</v>
      </c>
      <c r="DJ218" s="5">
        <f t="shared" si="874"/>
        <v>33144.436407598274</v>
      </c>
      <c r="DK218" s="5">
        <f t="shared" si="858"/>
        <v>3129.150744772669</v>
      </c>
      <c r="DL218" s="5" t="e">
        <f t="shared" si="859"/>
        <v>#N/A</v>
      </c>
      <c r="DM218" s="16">
        <f t="shared" si="860"/>
        <v>36273.587152370943</v>
      </c>
      <c r="DN218" s="16">
        <f t="shared" si="795"/>
        <v>34114.096107673489</v>
      </c>
      <c r="DO218" s="16">
        <f t="shared" si="825"/>
        <v>2159.4910446974536</v>
      </c>
      <c r="DP218" s="16" t="e">
        <f t="shared" si="796"/>
        <v>#N/A</v>
      </c>
      <c r="DQ218" s="16">
        <f t="shared" si="797"/>
        <v>36273.587152370943</v>
      </c>
      <c r="DR218" s="101"/>
      <c r="DS218" s="5">
        <f t="shared" si="861"/>
        <v>34135.423271333988</v>
      </c>
      <c r="DT218" s="16">
        <f t="shared" si="842"/>
        <v>34114.096107673489</v>
      </c>
      <c r="DV218" s="16">
        <f t="shared" si="826"/>
        <v>2045596.000592374</v>
      </c>
      <c r="DW218" s="16">
        <f t="shared" si="843"/>
        <v>1998188.4970399395</v>
      </c>
      <c r="DX218" s="5">
        <f t="shared" si="875"/>
        <v>2046695.6210443778</v>
      </c>
      <c r="DY218" s="5">
        <f t="shared" si="876"/>
        <v>2046702.4008642333</v>
      </c>
      <c r="DZ218" s="16">
        <f t="shared" si="845"/>
        <v>2046826.7682977538</v>
      </c>
      <c r="EA218" s="16">
        <f t="shared" si="827"/>
        <v>-1106.4002718592528</v>
      </c>
    </row>
    <row r="219" spans="1:131" x14ac:dyDescent="0.2">
      <c r="A219" s="2">
        <v>43221</v>
      </c>
      <c r="D219" s="19">
        <f t="shared" si="798"/>
        <v>0</v>
      </c>
      <c r="E219" s="20">
        <f>Inputs!E219</f>
        <v>1.0155567435678781</v>
      </c>
      <c r="F219" s="19">
        <f t="shared" si="799"/>
        <v>0</v>
      </c>
      <c r="G219" s="24">
        <f t="shared" ref="G219:H219" si="914">G207</f>
        <v>1.1200000000000001</v>
      </c>
      <c r="H219" s="24">
        <f t="shared" si="914"/>
        <v>1.1220326870554826</v>
      </c>
      <c r="I219" s="29">
        <f t="shared" si="779"/>
        <v>1.1220326870554826</v>
      </c>
      <c r="J219" s="19"/>
      <c r="K219" s="19"/>
      <c r="L219" s="40">
        <f>SalesTrend!$T$15</f>
        <v>0</v>
      </c>
      <c r="M219" s="40">
        <f>SalesTrend!$T$35</f>
        <v>0</v>
      </c>
      <c r="P219" s="16">
        <f t="shared" si="847"/>
        <v>36273.587152370943</v>
      </c>
      <c r="Q219" s="16">
        <f t="shared" si="848"/>
        <v>41333.312265622975</v>
      </c>
      <c r="R219" s="16">
        <f t="shared" si="781"/>
        <v>36273.587152370943</v>
      </c>
      <c r="S219" s="16">
        <f t="shared" si="782"/>
        <v>41333.312265622975</v>
      </c>
      <c r="T219" s="16">
        <f t="shared" si="804"/>
        <v>0</v>
      </c>
      <c r="AA219" s="56"/>
      <c r="AB219" s="51"/>
      <c r="AC219" s="51"/>
      <c r="AD219" s="51"/>
      <c r="AE219" s="52"/>
      <c r="AF219" s="51">
        <f t="shared" si="805"/>
        <v>0</v>
      </c>
      <c r="AG219" s="51"/>
      <c r="AH219" s="56">
        <f t="shared" si="911"/>
        <v>0</v>
      </c>
      <c r="AI219" s="56">
        <f t="shared" si="806"/>
        <v>0</v>
      </c>
      <c r="AJ219" s="56">
        <f t="shared" si="807"/>
        <v>0</v>
      </c>
      <c r="AK219" s="56">
        <f t="shared" si="808"/>
        <v>0</v>
      </c>
      <c r="AL219" s="56">
        <f t="shared" si="809"/>
        <v>0</v>
      </c>
      <c r="AM219" s="56">
        <f t="shared" si="763"/>
        <v>0</v>
      </c>
      <c r="AN219" s="51"/>
      <c r="AO219" s="51">
        <f t="shared" si="810"/>
        <v>0</v>
      </c>
      <c r="BB219" s="5">
        <f t="shared" si="863"/>
        <v>2053757.2560867257</v>
      </c>
      <c r="BC219" s="19"/>
      <c r="BD219" s="82">
        <f t="shared" si="899"/>
        <v>0</v>
      </c>
      <c r="BE219" s="23">
        <f>Inputs!F219</f>
        <v>1.0155567435678781</v>
      </c>
      <c r="BF219" s="19">
        <f t="shared" si="830"/>
        <v>0</v>
      </c>
      <c r="BG219" s="19">
        <f t="shared" si="831"/>
        <v>0</v>
      </c>
      <c r="BH219" s="82">
        <f t="shared" si="904"/>
        <v>0</v>
      </c>
      <c r="BI219" s="29">
        <f t="shared" si="900"/>
        <v>1</v>
      </c>
      <c r="BJ219" s="29">
        <f t="shared" ref="BJ219" si="915">BJ207</f>
        <v>1.0153534458706819</v>
      </c>
      <c r="BK219" s="29">
        <f t="shared" si="900"/>
        <v>1.0147621435904024</v>
      </c>
      <c r="BL219" s="29">
        <f t="shared" si="814"/>
        <v>1.0147621435904024</v>
      </c>
      <c r="BM219" s="39">
        <f t="shared" si="865"/>
        <v>0</v>
      </c>
      <c r="BN219" s="39">
        <f t="shared" si="866"/>
        <v>0</v>
      </c>
      <c r="BO219" s="40">
        <f>AttrRateTrend!$T$15</f>
        <v>0</v>
      </c>
      <c r="BP219" s="40">
        <f>AttrRateTrend!$T$35</f>
        <v>0</v>
      </c>
      <c r="BS219" s="39">
        <f t="shared" si="867"/>
        <v>0.1800495437996108</v>
      </c>
      <c r="BT219" s="39">
        <f t="shared" si="850"/>
        <v>0.18554979413757103</v>
      </c>
      <c r="BU219" s="39">
        <f t="shared" si="851"/>
        <v>0.1800495437996108</v>
      </c>
      <c r="BV219" s="39">
        <f t="shared" si="787"/>
        <v>0.18554979413757103</v>
      </c>
      <c r="BW219" s="39">
        <f t="shared" si="788"/>
        <v>0</v>
      </c>
      <c r="BX219" s="39"/>
      <c r="CB219" s="19"/>
      <c r="CC219" s="23">
        <f>Inputs!F219</f>
        <v>1.0155567435678781</v>
      </c>
      <c r="CD219" s="19">
        <f t="shared" si="789"/>
        <v>0</v>
      </c>
      <c r="CE219" s="29">
        <f t="shared" ref="CE219" si="916">CE207</f>
        <v>1.0153534458706819</v>
      </c>
      <c r="CF219" s="29">
        <f t="shared" si="902"/>
        <v>1.0211846089916554</v>
      </c>
      <c r="CG219" s="29">
        <f t="shared" si="902"/>
        <v>1.0198824623701856</v>
      </c>
      <c r="CH219" s="29">
        <f t="shared" si="819"/>
        <v>1.0211846089916554</v>
      </c>
      <c r="CI219" s="19">
        <f t="shared" si="820"/>
        <v>0</v>
      </c>
      <c r="CJ219" s="39">
        <f t="shared" si="869"/>
        <v>0</v>
      </c>
      <c r="CK219" s="40">
        <f>AttrTrend!$T$15</f>
        <v>0.01</v>
      </c>
      <c r="CL219" s="40">
        <f>AttrTrend!$T$35</f>
        <v>0</v>
      </c>
      <c r="CN219" s="19"/>
      <c r="CO219" s="19">
        <f t="shared" si="870"/>
        <v>33172.056771271273</v>
      </c>
      <c r="CP219" s="19">
        <f t="shared" si="853"/>
        <v>34401.775304345327</v>
      </c>
      <c r="CQ219" s="19">
        <f t="shared" si="834"/>
        <v>33172.056771271273</v>
      </c>
      <c r="CR219" s="19">
        <f t="shared" si="822"/>
        <v>34401.775304345327</v>
      </c>
      <c r="CS219" s="19">
        <f t="shared" si="871"/>
        <v>0</v>
      </c>
      <c r="CT219" s="2"/>
      <c r="CU219" s="2"/>
      <c r="CV219" s="2"/>
      <c r="CW219" s="2"/>
      <c r="CX219" s="2"/>
      <c r="CY219" s="2"/>
      <c r="CZ219" s="2"/>
      <c r="DA219" s="2"/>
      <c r="DB219" s="5">
        <f t="shared" si="872"/>
        <v>33172.056771271273</v>
      </c>
      <c r="DC219" s="16">
        <f t="shared" si="854"/>
        <v>3101.5303810996702</v>
      </c>
      <c r="DD219" s="16" t="e">
        <f t="shared" si="855"/>
        <v>#N/A</v>
      </c>
      <c r="DE219" s="16">
        <f t="shared" si="835"/>
        <v>36273.587152370943</v>
      </c>
      <c r="DF219" s="5">
        <f t="shared" si="873"/>
        <v>33172.056771271273</v>
      </c>
      <c r="DG219" s="5">
        <f t="shared" si="856"/>
        <v>3101.5303810996702</v>
      </c>
      <c r="DH219" s="5" t="e">
        <f t="shared" si="857"/>
        <v>#N/A</v>
      </c>
      <c r="DI219" s="16">
        <f t="shared" si="837"/>
        <v>36273.587152370943</v>
      </c>
      <c r="DJ219" s="5">
        <f t="shared" si="874"/>
        <v>33172.056771271273</v>
      </c>
      <c r="DK219" s="5">
        <f t="shared" si="858"/>
        <v>3101.5303810996702</v>
      </c>
      <c r="DL219" s="5" t="e">
        <f t="shared" si="859"/>
        <v>#N/A</v>
      </c>
      <c r="DM219" s="16">
        <f t="shared" si="860"/>
        <v>36273.587152370943</v>
      </c>
      <c r="DN219" s="16">
        <f t="shared" si="795"/>
        <v>34398.244948511703</v>
      </c>
      <c r="DO219" s="16">
        <f t="shared" si="825"/>
        <v>1875.3422038592398</v>
      </c>
      <c r="DP219" s="16" t="e">
        <f t="shared" si="796"/>
        <v>#N/A</v>
      </c>
      <c r="DQ219" s="16">
        <f t="shared" si="797"/>
        <v>36273.587152370943</v>
      </c>
      <c r="DR219" s="101"/>
      <c r="DS219" s="5">
        <f t="shared" si="861"/>
        <v>34413.407567323244</v>
      </c>
      <c r="DT219" s="16">
        <f t="shared" si="842"/>
        <v>34398.244948511703</v>
      </c>
      <c r="DV219" s="16">
        <f t="shared" si="826"/>
        <v>2053757.2560867257</v>
      </c>
      <c r="DW219" s="16">
        <f t="shared" si="843"/>
        <v>1998188.4970399395</v>
      </c>
      <c r="DX219" s="5">
        <f t="shared" si="875"/>
        <v>2049797.1514254776</v>
      </c>
      <c r="DY219" s="5">
        <f t="shared" si="876"/>
        <v>2049803.931245333</v>
      </c>
      <c r="DZ219" s="16">
        <f t="shared" si="845"/>
        <v>2049928.2986788535</v>
      </c>
      <c r="EA219" s="16">
        <f t="shared" si="827"/>
        <v>3953.3248413926922</v>
      </c>
    </row>
    <row r="220" spans="1:131" x14ac:dyDescent="0.2">
      <c r="A220" s="2">
        <v>43252</v>
      </c>
      <c r="D220" s="19">
        <f t="shared" si="798"/>
        <v>0</v>
      </c>
      <c r="E220" s="20">
        <f>Inputs!E220</f>
        <v>1.0106564776485569</v>
      </c>
      <c r="F220" s="19">
        <f t="shared" si="799"/>
        <v>0</v>
      </c>
      <c r="G220" s="24">
        <f t="shared" ref="G220:H220" si="917">G208</f>
        <v>1.1599999999999999</v>
      </c>
      <c r="H220" s="24">
        <f t="shared" si="917"/>
        <v>1.1608163743860633</v>
      </c>
      <c r="I220" s="29">
        <f t="shared" si="779"/>
        <v>1.1608163743860633</v>
      </c>
      <c r="J220" s="19"/>
      <c r="K220" s="19"/>
      <c r="L220" s="40">
        <f>SalesTrend!$T$16</f>
        <v>0</v>
      </c>
      <c r="M220" s="40">
        <f>SalesTrend!$T$36</f>
        <v>0</v>
      </c>
      <c r="P220" s="16">
        <f t="shared" si="847"/>
        <v>36273.587152370943</v>
      </c>
      <c r="Q220" s="16">
        <f t="shared" si="848"/>
        <v>42555.685950663647</v>
      </c>
      <c r="R220" s="16">
        <f t="shared" si="781"/>
        <v>36273.587152370943</v>
      </c>
      <c r="S220" s="16">
        <f t="shared" si="782"/>
        <v>42555.685950663647</v>
      </c>
      <c r="T220" s="16">
        <f t="shared" si="804"/>
        <v>0</v>
      </c>
      <c r="AA220" s="56"/>
      <c r="AB220" s="51"/>
      <c r="AC220" s="51"/>
      <c r="AD220" s="51"/>
      <c r="AE220" s="52"/>
      <c r="AF220" s="51">
        <f t="shared" si="805"/>
        <v>0</v>
      </c>
      <c r="AG220" s="51"/>
      <c r="AH220" s="56">
        <f t="shared" si="911"/>
        <v>0</v>
      </c>
      <c r="AI220" s="56">
        <f t="shared" si="806"/>
        <v>0</v>
      </c>
      <c r="AJ220" s="56">
        <f t="shared" si="807"/>
        <v>0</v>
      </c>
      <c r="AK220" s="56">
        <f t="shared" si="808"/>
        <v>0</v>
      </c>
      <c r="AL220" s="56">
        <f t="shared" si="809"/>
        <v>0</v>
      </c>
      <c r="AM220" s="56">
        <f t="shared" si="763"/>
        <v>0</v>
      </c>
      <c r="AN220" s="51"/>
      <c r="AO220" s="51">
        <f t="shared" si="810"/>
        <v>0</v>
      </c>
      <c r="BB220" s="5">
        <f t="shared" si="863"/>
        <v>2063113.2418854753</v>
      </c>
      <c r="BC220" s="19"/>
      <c r="BD220" s="82">
        <f t="shared" si="899"/>
        <v>0</v>
      </c>
      <c r="BE220" s="23">
        <f>Inputs!F220</f>
        <v>1.0106564776485569</v>
      </c>
      <c r="BF220" s="19">
        <f t="shared" si="830"/>
        <v>0</v>
      </c>
      <c r="BG220" s="19">
        <f t="shared" si="831"/>
        <v>0</v>
      </c>
      <c r="BH220" s="82">
        <f t="shared" si="904"/>
        <v>0</v>
      </c>
      <c r="BI220" s="29">
        <f t="shared" si="900"/>
        <v>1</v>
      </c>
      <c r="BJ220" s="29">
        <f t="shared" ref="BJ220" si="918">BJ208</f>
        <v>0.93698194478176766</v>
      </c>
      <c r="BK220" s="29">
        <f t="shared" si="900"/>
        <v>0.93828803629793345</v>
      </c>
      <c r="BL220" s="29">
        <f t="shared" si="814"/>
        <v>0.93828803629793345</v>
      </c>
      <c r="BM220" s="39">
        <f t="shared" si="865"/>
        <v>0</v>
      </c>
      <c r="BN220" s="39">
        <f t="shared" si="866"/>
        <v>0</v>
      </c>
      <c r="BO220" s="40">
        <f>AttrRateTrend!$T$16</f>
        <v>0</v>
      </c>
      <c r="BP220" s="40">
        <f>AttrRateTrend!$T$36</f>
        <v>0</v>
      </c>
      <c r="BS220" s="39">
        <f t="shared" si="867"/>
        <v>0.1800495437996108</v>
      </c>
      <c r="BT220" s="39">
        <f t="shared" si="850"/>
        <v>0.17073862045648183</v>
      </c>
      <c r="BU220" s="39">
        <f t="shared" si="851"/>
        <v>0.1800495437996108</v>
      </c>
      <c r="BV220" s="39">
        <f t="shared" si="787"/>
        <v>0.17073862045648183</v>
      </c>
      <c r="BW220" s="39">
        <f t="shared" si="788"/>
        <v>0</v>
      </c>
      <c r="BX220" s="39"/>
      <c r="CB220" s="19"/>
      <c r="CC220" s="23">
        <f>Inputs!F220</f>
        <v>1.0106564776485569</v>
      </c>
      <c r="CD220" s="19">
        <f t="shared" si="789"/>
        <v>0</v>
      </c>
      <c r="CE220" s="29">
        <f t="shared" ref="CE220" si="919">CE208</f>
        <v>0.93698194478176766</v>
      </c>
      <c r="CF220" s="29">
        <f t="shared" si="902"/>
        <v>0.94700775525644054</v>
      </c>
      <c r="CG220" s="29">
        <f t="shared" si="902"/>
        <v>0.94800834264764722</v>
      </c>
      <c r="CH220" s="29">
        <f t="shared" si="819"/>
        <v>0.94700775525644054</v>
      </c>
      <c r="CI220" s="19">
        <f t="shared" si="820"/>
        <v>0</v>
      </c>
      <c r="CJ220" s="39">
        <f t="shared" si="869"/>
        <v>0</v>
      </c>
      <c r="CK220" s="40">
        <f>AttrTrend!$T$16</f>
        <v>0.01</v>
      </c>
      <c r="CL220" s="40">
        <f>AttrTrend!$T$36</f>
        <v>0</v>
      </c>
      <c r="CN220" s="19"/>
      <c r="CO220" s="19">
        <f t="shared" si="870"/>
        <v>33199.700151913996</v>
      </c>
      <c r="CP220" s="19">
        <f t="shared" si="853"/>
        <v>31775.41715368706</v>
      </c>
      <c r="CQ220" s="19">
        <f t="shared" si="834"/>
        <v>33199.700151913996</v>
      </c>
      <c r="CR220" s="19">
        <f t="shared" si="822"/>
        <v>31775.41715368706</v>
      </c>
      <c r="CS220" s="19">
        <f t="shared" si="871"/>
        <v>0</v>
      </c>
      <c r="CT220" s="2"/>
      <c r="CU220" s="2"/>
      <c r="CV220" s="2"/>
      <c r="CW220" s="2"/>
      <c r="CX220" s="2"/>
      <c r="CY220" s="2"/>
      <c r="CZ220" s="2"/>
      <c r="DA220" s="2"/>
      <c r="DB220" s="5">
        <f t="shared" si="872"/>
        <v>33199.700151913996</v>
      </c>
      <c r="DC220" s="16">
        <f t="shared" si="854"/>
        <v>3073.8870004569471</v>
      </c>
      <c r="DD220" s="16" t="e">
        <f t="shared" si="855"/>
        <v>#N/A</v>
      </c>
      <c r="DE220" s="16">
        <f t="shared" si="835"/>
        <v>36273.587152370943</v>
      </c>
      <c r="DF220" s="5">
        <f t="shared" si="873"/>
        <v>33199.700151913996</v>
      </c>
      <c r="DG220" s="5">
        <f t="shared" si="856"/>
        <v>3073.8870004569471</v>
      </c>
      <c r="DH220" s="5" t="e">
        <f t="shared" si="857"/>
        <v>#N/A</v>
      </c>
      <c r="DI220" s="16">
        <f t="shared" si="837"/>
        <v>36273.587152370943</v>
      </c>
      <c r="DJ220" s="5">
        <f t="shared" si="874"/>
        <v>33199.700151913996</v>
      </c>
      <c r="DK220" s="5">
        <f t="shared" si="858"/>
        <v>3073.8870004569471</v>
      </c>
      <c r="DL220" s="5" t="e">
        <f t="shared" si="859"/>
        <v>#N/A</v>
      </c>
      <c r="DM220" s="16">
        <f t="shared" si="860"/>
        <v>36273.587152370943</v>
      </c>
      <c r="DN220" s="16">
        <f t="shared" si="795"/>
        <v>34595.756846082833</v>
      </c>
      <c r="DO220" s="16">
        <f t="shared" si="825"/>
        <v>1677.8303062881096</v>
      </c>
      <c r="DP220" s="16" t="e">
        <f t="shared" si="796"/>
        <v>#N/A</v>
      </c>
      <c r="DQ220" s="16">
        <f t="shared" si="797"/>
        <v>36273.587152370943</v>
      </c>
      <c r="DR220" s="101"/>
      <c r="DS220" s="5">
        <f t="shared" si="861"/>
        <v>34645.904006877863</v>
      </c>
      <c r="DT220" s="16">
        <f t="shared" si="842"/>
        <v>34595.756846082833</v>
      </c>
      <c r="DV220" s="16">
        <f t="shared" si="826"/>
        <v>2063113.2418854753</v>
      </c>
      <c r="DW220" s="16">
        <f t="shared" si="843"/>
        <v>1998188.4970399395</v>
      </c>
      <c r="DX220" s="5">
        <f t="shared" si="875"/>
        <v>2052871.0384259345</v>
      </c>
      <c r="DY220" s="5">
        <f t="shared" si="876"/>
        <v>2052877.81824579</v>
      </c>
      <c r="DZ220" s="16">
        <f t="shared" si="845"/>
        <v>2053002.1856793105</v>
      </c>
      <c r="EA220" s="16">
        <f t="shared" si="827"/>
        <v>10235.423639685381</v>
      </c>
    </row>
    <row r="221" spans="1:131" x14ac:dyDescent="0.2">
      <c r="A221" s="2">
        <v>43282</v>
      </c>
      <c r="D221" s="19">
        <f t="shared" si="798"/>
        <v>0</v>
      </c>
      <c r="E221" s="20">
        <f>Inputs!E221</f>
        <v>0.99761221251671173</v>
      </c>
      <c r="F221" s="19">
        <f t="shared" si="799"/>
        <v>0</v>
      </c>
      <c r="G221" s="24">
        <f t="shared" ref="G221:H221" si="920">G209</f>
        <v>1.1599999999999999</v>
      </c>
      <c r="H221" s="24">
        <f t="shared" si="920"/>
        <v>1.1571272105409649</v>
      </c>
      <c r="I221" s="29">
        <f t="shared" si="779"/>
        <v>1.1571272105409649</v>
      </c>
      <c r="J221" s="19"/>
      <c r="K221" s="19"/>
      <c r="L221" s="40">
        <f>SalesTrend!$T$17</f>
        <v>0.01</v>
      </c>
      <c r="M221" s="40">
        <f>SalesTrend!$T$37</f>
        <v>0</v>
      </c>
      <c r="P221" s="16">
        <f t="shared" si="847"/>
        <v>36303.815141664585</v>
      </c>
      <c r="Q221" s="16">
        <f t="shared" si="848"/>
        <v>41907.825854255017</v>
      </c>
      <c r="R221" s="16">
        <f t="shared" si="781"/>
        <v>36303.815141664585</v>
      </c>
      <c r="S221" s="16">
        <f t="shared" si="782"/>
        <v>41907.825854255017</v>
      </c>
      <c r="T221" s="16">
        <f t="shared" si="804"/>
        <v>0</v>
      </c>
      <c r="AA221" s="56"/>
      <c r="AB221" s="51"/>
      <c r="AC221" s="51"/>
      <c r="AD221" s="51"/>
      <c r="AE221" s="52"/>
      <c r="AF221" s="51">
        <f t="shared" si="805"/>
        <v>0</v>
      </c>
      <c r="AG221" s="51"/>
      <c r="AH221" s="56">
        <f t="shared" si="911"/>
        <v>0</v>
      </c>
      <c r="AI221" s="56">
        <f t="shared" si="806"/>
        <v>0</v>
      </c>
      <c r="AJ221" s="56">
        <f t="shared" si="807"/>
        <v>0</v>
      </c>
      <c r="AK221" s="56">
        <f t="shared" si="808"/>
        <v>0</v>
      </c>
      <c r="AL221" s="56">
        <f t="shared" si="809"/>
        <v>0</v>
      </c>
      <c r="AM221" s="56">
        <f t="shared" si="763"/>
        <v>0</v>
      </c>
      <c r="AN221" s="51"/>
      <c r="AO221" s="51">
        <f t="shared" si="810"/>
        <v>0</v>
      </c>
      <c r="BB221" s="5">
        <f t="shared" si="863"/>
        <v>2071793.7011710231</v>
      </c>
      <c r="BC221" s="19"/>
      <c r="BD221" s="82">
        <f t="shared" si="899"/>
        <v>0</v>
      </c>
      <c r="BE221" s="23">
        <f>Inputs!F221</f>
        <v>0.99761221251671173</v>
      </c>
      <c r="BF221" s="19">
        <f t="shared" si="830"/>
        <v>0</v>
      </c>
      <c r="BG221" s="19">
        <f t="shared" si="831"/>
        <v>0</v>
      </c>
      <c r="BH221" s="82">
        <f t="shared" si="904"/>
        <v>0</v>
      </c>
      <c r="BI221" s="29">
        <f t="shared" si="900"/>
        <v>1</v>
      </c>
      <c r="BJ221" s="29">
        <f t="shared" ref="BJ221" si="921">BJ209</f>
        <v>0.9145269668889856</v>
      </c>
      <c r="BK221" s="29">
        <f t="shared" si="900"/>
        <v>0.91416409485908934</v>
      </c>
      <c r="BL221" s="29">
        <f t="shared" si="814"/>
        <v>0.91416409485908934</v>
      </c>
      <c r="BM221" s="39">
        <f t="shared" si="865"/>
        <v>0</v>
      </c>
      <c r="BN221" s="39">
        <f t="shared" si="866"/>
        <v>0</v>
      </c>
      <c r="BO221" s="40">
        <f>AttrRateTrend!$T$17</f>
        <v>0</v>
      </c>
      <c r="BP221" s="40">
        <f>AttrRateTrend!$T$37</f>
        <v>0</v>
      </c>
      <c r="BS221" s="39">
        <f t="shared" si="867"/>
        <v>0.1800495437996108</v>
      </c>
      <c r="BT221" s="39">
        <f t="shared" si="850"/>
        <v>0.16420181076668403</v>
      </c>
      <c r="BU221" s="39">
        <f t="shared" si="851"/>
        <v>0.1800495437996108</v>
      </c>
      <c r="BV221" s="39">
        <f t="shared" si="787"/>
        <v>0.16420181076668403</v>
      </c>
      <c r="BW221" s="39">
        <f t="shared" si="788"/>
        <v>0</v>
      </c>
      <c r="BX221" s="39"/>
      <c r="CB221" s="19"/>
      <c r="CC221" s="23">
        <f>Inputs!F221</f>
        <v>0.99761221251671173</v>
      </c>
      <c r="CD221" s="19">
        <f t="shared" si="789"/>
        <v>0</v>
      </c>
      <c r="CE221" s="29">
        <f t="shared" ref="CE221" si="922">CE209</f>
        <v>0.9145269668889856</v>
      </c>
      <c r="CF221" s="29">
        <f t="shared" si="902"/>
        <v>0.92918259040413531</v>
      </c>
      <c r="CG221" s="29">
        <f t="shared" si="902"/>
        <v>0.92674365295329264</v>
      </c>
      <c r="CH221" s="29">
        <f t="shared" si="819"/>
        <v>0.92918259040413531</v>
      </c>
      <c r="CI221" s="19">
        <f t="shared" si="820"/>
        <v>0</v>
      </c>
      <c r="CJ221" s="39">
        <f t="shared" si="869"/>
        <v>0</v>
      </c>
      <c r="CK221" s="40">
        <f>AttrTrend!$T$17</f>
        <v>0.01</v>
      </c>
      <c r="CL221" s="40">
        <f>AttrTrend!$T$37</f>
        <v>0</v>
      </c>
      <c r="CN221" s="19"/>
      <c r="CO221" s="19">
        <f t="shared" si="870"/>
        <v>33227.366568707257</v>
      </c>
      <c r="CP221" s="19">
        <f t="shared" si="853"/>
        <v>30800.56929611088</v>
      </c>
      <c r="CQ221" s="19">
        <f t="shared" si="834"/>
        <v>33227.366568707257</v>
      </c>
      <c r="CR221" s="19">
        <f t="shared" si="822"/>
        <v>30800.56929611088</v>
      </c>
      <c r="CS221" s="19">
        <f t="shared" si="871"/>
        <v>0</v>
      </c>
      <c r="CT221" s="2"/>
      <c r="CU221" s="2"/>
      <c r="CV221" s="2"/>
      <c r="CW221" s="2"/>
      <c r="CX221" s="2"/>
      <c r="CY221" s="2"/>
      <c r="CZ221" s="2"/>
      <c r="DA221" s="2"/>
      <c r="DB221" s="5">
        <f t="shared" si="872"/>
        <v>33227.366568707257</v>
      </c>
      <c r="DC221" s="16">
        <f t="shared" si="854"/>
        <v>3076.448572957328</v>
      </c>
      <c r="DD221" s="16" t="e">
        <f t="shared" si="855"/>
        <v>#N/A</v>
      </c>
      <c r="DE221" s="16">
        <f t="shared" si="835"/>
        <v>36303.815141664585</v>
      </c>
      <c r="DF221" s="5">
        <f t="shared" si="873"/>
        <v>33227.366568707257</v>
      </c>
      <c r="DG221" s="5">
        <f t="shared" si="856"/>
        <v>3076.448572957328</v>
      </c>
      <c r="DH221" s="5" t="e">
        <f t="shared" si="857"/>
        <v>#N/A</v>
      </c>
      <c r="DI221" s="16">
        <f t="shared" si="837"/>
        <v>36303.815141664585</v>
      </c>
      <c r="DJ221" s="5">
        <f t="shared" si="874"/>
        <v>33227.366568707257</v>
      </c>
      <c r="DK221" s="5">
        <f t="shared" si="858"/>
        <v>3076.448572957328</v>
      </c>
      <c r="DL221" s="5" t="e">
        <f t="shared" si="859"/>
        <v>#N/A</v>
      </c>
      <c r="DM221" s="16">
        <f t="shared" si="860"/>
        <v>36303.815141664585</v>
      </c>
      <c r="DN221" s="16">
        <f t="shared" si="795"/>
        <v>34828.469428000368</v>
      </c>
      <c r="DO221" s="16">
        <f t="shared" si="825"/>
        <v>1475.3457136642173</v>
      </c>
      <c r="DP221" s="16" t="e">
        <f t="shared" si="796"/>
        <v>#N/A</v>
      </c>
      <c r="DQ221" s="16">
        <f t="shared" si="797"/>
        <v>36303.815141664585</v>
      </c>
      <c r="DR221" s="101"/>
      <c r="DS221" s="5">
        <f t="shared" si="861"/>
        <v>34727.958964047408</v>
      </c>
      <c r="DT221" s="16">
        <f t="shared" si="842"/>
        <v>34828.469428000368</v>
      </c>
      <c r="DV221" s="16">
        <f t="shared" si="826"/>
        <v>2071793.7011710231</v>
      </c>
      <c r="DW221" s="16">
        <f t="shared" si="843"/>
        <v>1998188.4970399395</v>
      </c>
      <c r="DX221" s="5">
        <f t="shared" si="875"/>
        <v>2055947.4869988919</v>
      </c>
      <c r="DY221" s="5">
        <f t="shared" si="876"/>
        <v>2055954.2668187474</v>
      </c>
      <c r="DZ221" s="16">
        <f t="shared" si="845"/>
        <v>2056078.6342522679</v>
      </c>
      <c r="EA221" s="16">
        <f t="shared" si="827"/>
        <v>15839.434352275683</v>
      </c>
    </row>
    <row r="222" spans="1:131" x14ac:dyDescent="0.2">
      <c r="A222" s="2">
        <v>43313</v>
      </c>
      <c r="D222" s="19">
        <f t="shared" si="798"/>
        <v>0</v>
      </c>
      <c r="E222" s="20">
        <f>Inputs!E222</f>
        <v>1.0461886555800535</v>
      </c>
      <c r="F222" s="19">
        <f t="shared" si="799"/>
        <v>0</v>
      </c>
      <c r="G222" s="24">
        <f t="shared" ref="G222:H222" si="923">G210</f>
        <v>1.1399999999999999</v>
      </c>
      <c r="H222" s="24">
        <f t="shared" si="923"/>
        <v>1.1367282212946797</v>
      </c>
      <c r="I222" s="29">
        <f t="shared" si="779"/>
        <v>1.1367282212946797</v>
      </c>
      <c r="J222" s="19"/>
      <c r="K222" s="19"/>
      <c r="L222" s="40">
        <f>SalesTrend!$T$18</f>
        <v>0.01</v>
      </c>
      <c r="M222" s="40">
        <f>SalesTrend!$T$38</f>
        <v>3.5000000000000003E-2</v>
      </c>
      <c r="P222" s="16">
        <f t="shared" si="847"/>
        <v>37605.76071218252</v>
      </c>
      <c r="Q222" s="16">
        <f t="shared" si="848"/>
        <v>44721.980401063847</v>
      </c>
      <c r="R222" s="16">
        <f t="shared" si="781"/>
        <v>37605.76071218252</v>
      </c>
      <c r="S222" s="16">
        <f t="shared" si="782"/>
        <v>44721.980401063847</v>
      </c>
      <c r="T222" s="16">
        <f t="shared" si="804"/>
        <v>0</v>
      </c>
      <c r="AA222" s="60"/>
      <c r="AE222" s="15"/>
      <c r="AF222" s="1">
        <f t="shared" si="805"/>
        <v>0</v>
      </c>
      <c r="AH222" s="61">
        <f t="shared" si="911"/>
        <v>0</v>
      </c>
      <c r="AI222" s="61">
        <f t="shared" si="806"/>
        <v>0</v>
      </c>
      <c r="AJ222" s="61">
        <f t="shared" si="807"/>
        <v>0</v>
      </c>
      <c r="AK222" s="61">
        <f t="shared" si="808"/>
        <v>0</v>
      </c>
      <c r="AL222" s="61">
        <f t="shared" si="809"/>
        <v>0</v>
      </c>
      <c r="AM222" s="61">
        <f t="shared" si="763"/>
        <v>0</v>
      </c>
      <c r="AO222" s="1">
        <f t="shared" si="810"/>
        <v>0</v>
      </c>
      <c r="BB222" s="5">
        <f t="shared" si="863"/>
        <v>2083260.6255312392</v>
      </c>
      <c r="BC222" s="19"/>
      <c r="BD222" s="82">
        <f t="shared" si="899"/>
        <v>0</v>
      </c>
      <c r="BE222" s="23">
        <f>Inputs!F222</f>
        <v>1.0461886555800535</v>
      </c>
      <c r="BF222" s="19">
        <f t="shared" si="830"/>
        <v>0</v>
      </c>
      <c r="BG222" s="19">
        <f t="shared" si="831"/>
        <v>0</v>
      </c>
      <c r="BH222" s="82">
        <f t="shared" si="904"/>
        <v>0</v>
      </c>
      <c r="BI222" s="29">
        <f t="shared" si="900"/>
        <v>1</v>
      </c>
      <c r="BJ222" s="29">
        <f t="shared" ref="BJ222" si="924">BJ210</f>
        <v>0.92843078718831584</v>
      </c>
      <c r="BK222" s="29">
        <f t="shared" si="900"/>
        <v>0.92859673990623681</v>
      </c>
      <c r="BL222" s="29">
        <f t="shared" si="814"/>
        <v>0.92859673990623681</v>
      </c>
      <c r="BM222" s="39">
        <f t="shared" si="865"/>
        <v>0</v>
      </c>
      <c r="BN222" s="39">
        <f t="shared" si="866"/>
        <v>0</v>
      </c>
      <c r="BO222" s="40">
        <f>AttrRateTrend!$T$18</f>
        <v>0</v>
      </c>
      <c r="BP222" s="40">
        <f>AttrRateTrend!$T$38</f>
        <v>0</v>
      </c>
      <c r="BS222" s="39">
        <f t="shared" si="867"/>
        <v>0.1800495437996108</v>
      </c>
      <c r="BT222" s="39">
        <f t="shared" si="850"/>
        <v>0.17491585865756115</v>
      </c>
      <c r="BU222" s="39">
        <f t="shared" si="851"/>
        <v>0.1800495437996108</v>
      </c>
      <c r="BV222" s="39">
        <f t="shared" si="787"/>
        <v>0.17491585865756115</v>
      </c>
      <c r="BW222" s="39">
        <f t="shared" si="788"/>
        <v>0</v>
      </c>
      <c r="BX222" s="39"/>
      <c r="CB222" s="19"/>
      <c r="CC222" s="23">
        <f>Inputs!F222</f>
        <v>1.0461886555800535</v>
      </c>
      <c r="CD222" s="19">
        <f t="shared" si="789"/>
        <v>0</v>
      </c>
      <c r="CE222" s="29">
        <f t="shared" ref="CE222" si="925">CE210</f>
        <v>0.92843078718831584</v>
      </c>
      <c r="CF222" s="29">
        <f t="shared" si="902"/>
        <v>0.94632197479848124</v>
      </c>
      <c r="CG222" s="29">
        <f t="shared" si="902"/>
        <v>0.94560278244728402</v>
      </c>
      <c r="CH222" s="29">
        <f t="shared" si="819"/>
        <v>0.94632197479848124</v>
      </c>
      <c r="CI222" s="19">
        <f t="shared" si="820"/>
        <v>0</v>
      </c>
      <c r="CJ222" s="39">
        <f t="shared" si="869"/>
        <v>0</v>
      </c>
      <c r="CK222" s="40">
        <f>AttrTrend!$T$18</f>
        <v>0.01</v>
      </c>
      <c r="CL222" s="40">
        <f>AttrTrend!$T$38</f>
        <v>0</v>
      </c>
      <c r="CN222" s="19"/>
      <c r="CO222" s="19">
        <f t="shared" si="870"/>
        <v>33255.056040847841</v>
      </c>
      <c r="CP222" s="19">
        <f t="shared" si="853"/>
        <v>32923.546847896512</v>
      </c>
      <c r="CQ222" s="19">
        <f t="shared" si="834"/>
        <v>33255.056040847841</v>
      </c>
      <c r="CR222" s="19">
        <f t="shared" si="822"/>
        <v>32923.546847896512</v>
      </c>
      <c r="CS222" s="19">
        <f t="shared" si="871"/>
        <v>0</v>
      </c>
      <c r="CT222" s="2"/>
      <c r="CU222" s="2"/>
      <c r="CV222" s="2"/>
      <c r="CW222" s="2"/>
      <c r="CX222" s="2"/>
      <c r="CY222" s="2"/>
      <c r="CZ222" s="2"/>
      <c r="DA222" s="2"/>
      <c r="DB222" s="5">
        <f t="shared" si="872"/>
        <v>33255.056040847841</v>
      </c>
      <c r="DC222" s="16">
        <f t="shared" si="854"/>
        <v>4350.704671334679</v>
      </c>
      <c r="DD222" s="16" t="e">
        <f t="shared" si="855"/>
        <v>#N/A</v>
      </c>
      <c r="DE222" s="16">
        <f t="shared" si="835"/>
        <v>37605.76071218252</v>
      </c>
      <c r="DF222" s="5">
        <f t="shared" si="873"/>
        <v>33255.056040847841</v>
      </c>
      <c r="DG222" s="5">
        <f t="shared" si="856"/>
        <v>4350.704671334679</v>
      </c>
      <c r="DH222" s="5" t="e">
        <f t="shared" si="857"/>
        <v>#N/A</v>
      </c>
      <c r="DI222" s="16">
        <f t="shared" si="837"/>
        <v>37605.76071218252</v>
      </c>
      <c r="DJ222" s="5">
        <f t="shared" si="874"/>
        <v>33255.056040847841</v>
      </c>
      <c r="DK222" s="5">
        <f t="shared" si="858"/>
        <v>4350.704671334679</v>
      </c>
      <c r="DL222" s="5" t="e">
        <f t="shared" si="859"/>
        <v>#N/A</v>
      </c>
      <c r="DM222" s="16">
        <f t="shared" si="860"/>
        <v>37605.76071218252</v>
      </c>
      <c r="DN222" s="16">
        <f t="shared" si="795"/>
        <v>34776.076018446474</v>
      </c>
      <c r="DO222" s="16">
        <f t="shared" si="825"/>
        <v>2829.684693736046</v>
      </c>
      <c r="DP222" s="16" t="e">
        <f t="shared" si="796"/>
        <v>#N/A</v>
      </c>
      <c r="DQ222" s="16">
        <f t="shared" si="797"/>
        <v>37605.76071218252</v>
      </c>
      <c r="DR222" s="101"/>
      <c r="DS222" s="5">
        <f t="shared" si="861"/>
        <v>35111.545313075832</v>
      </c>
      <c r="DT222" s="16">
        <f t="shared" si="842"/>
        <v>34776.076018446474</v>
      </c>
      <c r="DV222" s="16">
        <f t="shared" si="826"/>
        <v>2083260.6255312392</v>
      </c>
      <c r="DW222" s="16">
        <f t="shared" si="843"/>
        <v>1998188.4970399395</v>
      </c>
      <c r="DX222" s="5">
        <f t="shared" si="875"/>
        <v>2060298.1916702266</v>
      </c>
      <c r="DY222" s="5">
        <f t="shared" si="876"/>
        <v>2060304.9714900821</v>
      </c>
      <c r="DZ222" s="16">
        <f t="shared" si="845"/>
        <v>2060429.3389236026</v>
      </c>
      <c r="EA222" s="16">
        <f t="shared" si="827"/>
        <v>22955.654041157104</v>
      </c>
    </row>
    <row r="223" spans="1:131" x14ac:dyDescent="0.2">
      <c r="A223" s="2">
        <v>43344</v>
      </c>
      <c r="D223" s="19">
        <f t="shared" si="798"/>
        <v>0</v>
      </c>
      <c r="E223" s="20">
        <f>Inputs!E223</f>
        <v>0.95616347909187205</v>
      </c>
      <c r="F223" s="19">
        <f t="shared" si="799"/>
        <v>0</v>
      </c>
      <c r="G223" s="24">
        <f t="shared" ref="G223:H223" si="926">G211</f>
        <v>1</v>
      </c>
      <c r="H223" s="24">
        <f t="shared" si="926"/>
        <v>0.9973677297977156</v>
      </c>
      <c r="I223" s="29">
        <f t="shared" si="779"/>
        <v>0.9973677297977156</v>
      </c>
      <c r="J223" s="19"/>
      <c r="K223" s="19"/>
      <c r="L223" s="40">
        <f>SalesTrend!$T$19</f>
        <v>0.01</v>
      </c>
      <c r="M223" s="40">
        <f>SalesTrend!$T$39</f>
        <v>0</v>
      </c>
      <c r="P223" s="16">
        <f t="shared" si="847"/>
        <v>37637.098846109337</v>
      </c>
      <c r="Q223" s="16">
        <f t="shared" si="848"/>
        <v>35892.491290395068</v>
      </c>
      <c r="R223" s="16">
        <f t="shared" si="781"/>
        <v>37637.098846109337</v>
      </c>
      <c r="S223" s="16">
        <f t="shared" si="782"/>
        <v>35892.491290395068</v>
      </c>
      <c r="T223" s="16">
        <f t="shared" si="804"/>
        <v>0</v>
      </c>
      <c r="AA223" s="60"/>
      <c r="AE223" s="15"/>
      <c r="AF223" s="1">
        <f t="shared" si="805"/>
        <v>0</v>
      </c>
      <c r="AH223" s="61">
        <f t="shared" si="911"/>
        <v>0</v>
      </c>
      <c r="AI223" s="61">
        <f t="shared" si="806"/>
        <v>0</v>
      </c>
      <c r="AJ223" s="61">
        <f t="shared" si="807"/>
        <v>0</v>
      </c>
      <c r="AK223" s="61">
        <f t="shared" si="808"/>
        <v>0</v>
      </c>
      <c r="AL223" s="61">
        <f t="shared" si="809"/>
        <v>0</v>
      </c>
      <c r="AM223" s="61">
        <f t="shared" si="763"/>
        <v>0</v>
      </c>
      <c r="AO223" s="1">
        <f t="shared" si="810"/>
        <v>0</v>
      </c>
      <c r="BB223" s="5">
        <f t="shared" si="863"/>
        <v>2085870.3482340856</v>
      </c>
      <c r="BC223" s="19"/>
      <c r="BD223" s="82">
        <f t="shared" si="899"/>
        <v>0</v>
      </c>
      <c r="BE223" s="23">
        <f>Inputs!F223</f>
        <v>0.95616347909187205</v>
      </c>
      <c r="BF223" s="19">
        <f t="shared" si="830"/>
        <v>0</v>
      </c>
      <c r="BG223" s="19">
        <f t="shared" si="831"/>
        <v>0</v>
      </c>
      <c r="BH223" s="82">
        <f t="shared" si="904"/>
        <v>0</v>
      </c>
      <c r="BI223" s="29">
        <f t="shared" si="900"/>
        <v>1</v>
      </c>
      <c r="BJ223" s="29">
        <f t="shared" ref="BJ223" si="927">BJ211</f>
        <v>0.94971354705726874</v>
      </c>
      <c r="BK223" s="29">
        <f t="shared" si="900"/>
        <v>0.94944720894937618</v>
      </c>
      <c r="BL223" s="29">
        <f t="shared" si="814"/>
        <v>0.94944720894937618</v>
      </c>
      <c r="BM223" s="39">
        <f t="shared" si="865"/>
        <v>0</v>
      </c>
      <c r="BN223" s="39">
        <f t="shared" si="866"/>
        <v>0</v>
      </c>
      <c r="BO223" s="40">
        <f>AttrRateTrend!$T$19</f>
        <v>0</v>
      </c>
      <c r="BP223" s="40">
        <f>AttrRateTrend!$T$39</f>
        <v>0</v>
      </c>
      <c r="BS223" s="39">
        <f t="shared" si="867"/>
        <v>0.1800495437996108</v>
      </c>
      <c r="BT223" s="39">
        <f t="shared" si="850"/>
        <v>0.16345379156056963</v>
      </c>
      <c r="BU223" s="39">
        <f t="shared" si="851"/>
        <v>0.1800495437996108</v>
      </c>
      <c r="BV223" s="39">
        <f t="shared" si="787"/>
        <v>0.16345379156056963</v>
      </c>
      <c r="BW223" s="39">
        <f t="shared" si="788"/>
        <v>0</v>
      </c>
      <c r="BX223" s="39"/>
      <c r="CB223" s="19"/>
      <c r="CC223" s="23">
        <f>Inputs!F223</f>
        <v>0.95616347909187205</v>
      </c>
      <c r="CD223" s="19">
        <f t="shared" si="789"/>
        <v>0</v>
      </c>
      <c r="CE223" s="29">
        <f t="shared" ref="CE223" si="928">CE211</f>
        <v>0.94971354705726874</v>
      </c>
      <c r="CF223" s="29">
        <f t="shared" si="902"/>
        <v>0.95655921502921648</v>
      </c>
      <c r="CG223" s="29">
        <f t="shared" si="902"/>
        <v>0.95638120796616566</v>
      </c>
      <c r="CH223" s="29">
        <f t="shared" si="819"/>
        <v>0.95655921502921648</v>
      </c>
      <c r="CI223" s="19">
        <f t="shared" si="820"/>
        <v>0</v>
      </c>
      <c r="CJ223" s="39">
        <f t="shared" si="869"/>
        <v>0</v>
      </c>
      <c r="CK223" s="40">
        <f>AttrTrend!$T$19</f>
        <v>0.01</v>
      </c>
      <c r="CL223" s="40">
        <f>AttrTrend!$T$39</f>
        <v>0</v>
      </c>
      <c r="CN223" s="19"/>
      <c r="CO223" s="19">
        <f t="shared" si="870"/>
        <v>33282.768587548548</v>
      </c>
      <c r="CP223" s="19">
        <f t="shared" si="853"/>
        <v>30441.31835223865</v>
      </c>
      <c r="CQ223" s="19">
        <f t="shared" si="834"/>
        <v>33282.768587548548</v>
      </c>
      <c r="CR223" s="19">
        <f t="shared" si="822"/>
        <v>30441.31835223865</v>
      </c>
      <c r="CS223" s="19">
        <f t="shared" si="871"/>
        <v>0</v>
      </c>
      <c r="CT223" s="2"/>
      <c r="CU223" s="2"/>
      <c r="CV223" s="2"/>
      <c r="CW223" s="2"/>
      <c r="CX223" s="2"/>
      <c r="CY223" s="2"/>
      <c r="CZ223" s="2"/>
      <c r="DA223" s="2"/>
      <c r="DB223" s="5">
        <f t="shared" si="872"/>
        <v>33282.768587548548</v>
      </c>
      <c r="DC223" s="16">
        <f t="shared" si="854"/>
        <v>4354.3302585607889</v>
      </c>
      <c r="DD223" s="16" t="e">
        <f t="shared" si="855"/>
        <v>#N/A</v>
      </c>
      <c r="DE223" s="16">
        <f t="shared" si="835"/>
        <v>37637.098846109337</v>
      </c>
      <c r="DF223" s="5">
        <f t="shared" si="873"/>
        <v>33282.768587548548</v>
      </c>
      <c r="DG223" s="5">
        <f t="shared" si="856"/>
        <v>4354.3302585607889</v>
      </c>
      <c r="DH223" s="5" t="e">
        <f t="shared" si="857"/>
        <v>#N/A</v>
      </c>
      <c r="DI223" s="16">
        <f t="shared" si="837"/>
        <v>37637.098846109337</v>
      </c>
      <c r="DJ223" s="5">
        <f t="shared" si="874"/>
        <v>33282.768587548548</v>
      </c>
      <c r="DK223" s="5">
        <f t="shared" si="858"/>
        <v>4354.3302585607889</v>
      </c>
      <c r="DL223" s="5" t="e">
        <f t="shared" si="859"/>
        <v>#N/A</v>
      </c>
      <c r="DM223" s="16">
        <f t="shared" si="860"/>
        <v>37637.098846109337</v>
      </c>
      <c r="DN223" s="16">
        <f t="shared" si="795"/>
        <v>34593.08845510293</v>
      </c>
      <c r="DO223" s="16">
        <f t="shared" si="825"/>
        <v>3044.0103910064063</v>
      </c>
      <c r="DP223" s="16" t="e">
        <f t="shared" si="796"/>
        <v>#N/A</v>
      </c>
      <c r="DQ223" s="16">
        <f t="shared" si="797"/>
        <v>37637.098846109337</v>
      </c>
      <c r="DR223" s="101"/>
      <c r="DS223" s="5">
        <f t="shared" si="861"/>
        <v>34488.72377821619</v>
      </c>
      <c r="DT223" s="16">
        <f t="shared" si="842"/>
        <v>34593.08845510293</v>
      </c>
      <c r="DV223" s="16">
        <f t="shared" si="826"/>
        <v>2085870.3482340856</v>
      </c>
      <c r="DW223" s="16">
        <f t="shared" si="843"/>
        <v>1998188.4970399395</v>
      </c>
      <c r="DX223" s="5">
        <f t="shared" si="875"/>
        <v>2064652.5219287875</v>
      </c>
      <c r="DY223" s="5">
        <f t="shared" si="876"/>
        <v>2064659.3017486429</v>
      </c>
      <c r="DZ223" s="16">
        <f t="shared" si="845"/>
        <v>2064783.6691821634</v>
      </c>
      <c r="EA223" s="16">
        <f t="shared" si="827"/>
        <v>21211.046485442668</v>
      </c>
    </row>
    <row r="224" spans="1:131" x14ac:dyDescent="0.2">
      <c r="A224" s="2">
        <v>43374</v>
      </c>
      <c r="D224" s="19">
        <f t="shared" si="798"/>
        <v>0</v>
      </c>
      <c r="E224" s="20">
        <f>Inputs!E224</f>
        <v>1.0393752786666837</v>
      </c>
      <c r="F224" s="19">
        <f t="shared" si="799"/>
        <v>0</v>
      </c>
      <c r="G224" s="24">
        <f t="shared" ref="G224:H224" si="929">G212</f>
        <v>0.82</v>
      </c>
      <c r="H224" s="24">
        <f t="shared" si="929"/>
        <v>0.81777018222750719</v>
      </c>
      <c r="I224" s="29">
        <f t="shared" si="779"/>
        <v>0.81777018222750719</v>
      </c>
      <c r="J224" s="19"/>
      <c r="K224" s="19"/>
      <c r="L224" s="40">
        <f>SalesTrend!$T$20</f>
        <v>0.01</v>
      </c>
      <c r="M224" s="40">
        <f>SalesTrend!$T$40</f>
        <v>0</v>
      </c>
      <c r="P224" s="16">
        <f t="shared" si="847"/>
        <v>37668.463095147759</v>
      </c>
      <c r="Q224" s="16">
        <f t="shared" si="848"/>
        <v>32017.0677596143</v>
      </c>
      <c r="R224" s="16">
        <f t="shared" si="781"/>
        <v>37668.463095147759</v>
      </c>
      <c r="S224" s="16">
        <f t="shared" si="782"/>
        <v>32017.0677596143</v>
      </c>
      <c r="T224" s="16">
        <f t="shared" si="804"/>
        <v>0</v>
      </c>
      <c r="AA224" s="60"/>
      <c r="AE224" s="15"/>
      <c r="AF224" s="1">
        <f t="shared" si="805"/>
        <v>0</v>
      </c>
      <c r="AH224" s="61">
        <f t="shared" si="911"/>
        <v>0</v>
      </c>
      <c r="AI224" s="61">
        <f t="shared" si="806"/>
        <v>0</v>
      </c>
      <c r="AJ224" s="61">
        <f t="shared" si="807"/>
        <v>0</v>
      </c>
      <c r="AK224" s="61">
        <f t="shared" si="808"/>
        <v>0</v>
      </c>
      <c r="AL224" s="61">
        <f t="shared" si="809"/>
        <v>0</v>
      </c>
      <c r="AM224" s="61">
        <f t="shared" si="763"/>
        <v>0</v>
      </c>
      <c r="AO224" s="1">
        <f t="shared" si="810"/>
        <v>0</v>
      </c>
      <c r="BB224" s="5">
        <f t="shared" si="863"/>
        <v>2084576.9117656616</v>
      </c>
      <c r="BC224" s="19"/>
      <c r="BD224" s="82">
        <f t="shared" si="899"/>
        <v>0</v>
      </c>
      <c r="BE224" s="23">
        <f>Inputs!F224</f>
        <v>1.0393752786666837</v>
      </c>
      <c r="BF224" s="19">
        <f t="shared" si="830"/>
        <v>0</v>
      </c>
      <c r="BG224" s="19">
        <f t="shared" si="831"/>
        <v>0</v>
      </c>
      <c r="BH224" s="82">
        <f t="shared" si="904"/>
        <v>0</v>
      </c>
      <c r="BI224" s="29">
        <f t="shared" si="900"/>
        <v>1</v>
      </c>
      <c r="BJ224" s="29">
        <f t="shared" ref="BJ224" si="930">BJ212</f>
        <v>0.98882875967055073</v>
      </c>
      <c r="BK224" s="29">
        <f t="shared" si="900"/>
        <v>0.98858593209411483</v>
      </c>
      <c r="BL224" s="29">
        <f t="shared" si="814"/>
        <v>0.98858593209411483</v>
      </c>
      <c r="BM224" s="39">
        <f t="shared" si="865"/>
        <v>0</v>
      </c>
      <c r="BN224" s="39">
        <f t="shared" si="866"/>
        <v>0</v>
      </c>
      <c r="BO224" s="40">
        <f>AttrRateTrend!$T$20</f>
        <v>0</v>
      </c>
      <c r="BP224" s="40">
        <f>AttrRateTrend!$T$40</f>
        <v>0</v>
      </c>
      <c r="BS224" s="39">
        <f t="shared" si="867"/>
        <v>0.1800495437996108</v>
      </c>
      <c r="BT224" s="39">
        <f t="shared" si="850"/>
        <v>0.18500302699579058</v>
      </c>
      <c r="BU224" s="39">
        <f t="shared" si="851"/>
        <v>0.1800495437996108</v>
      </c>
      <c r="BV224" s="39">
        <f t="shared" si="787"/>
        <v>0.18500302699579058</v>
      </c>
      <c r="BW224" s="39">
        <f t="shared" si="788"/>
        <v>0</v>
      </c>
      <c r="BX224" s="39"/>
      <c r="CB224" s="19"/>
      <c r="CC224" s="23">
        <f>Inputs!F224</f>
        <v>1.0393752786666837</v>
      </c>
      <c r="CD224" s="19">
        <f t="shared" si="789"/>
        <v>0</v>
      </c>
      <c r="CE224" s="29">
        <f t="shared" ref="CE224" si="931">CE212</f>
        <v>0.98882875967055073</v>
      </c>
      <c r="CF224" s="29">
        <f t="shared" si="902"/>
        <v>0.97959194814704309</v>
      </c>
      <c r="CG224" s="29">
        <f t="shared" si="902"/>
        <v>0.97922550463391755</v>
      </c>
      <c r="CH224" s="29">
        <f t="shared" si="819"/>
        <v>0.97959194814704309</v>
      </c>
      <c r="CI224" s="19">
        <f t="shared" si="820"/>
        <v>0</v>
      </c>
      <c r="CJ224" s="39">
        <f t="shared" si="869"/>
        <v>0</v>
      </c>
      <c r="CK224" s="40">
        <f>AttrTrend!$T$20</f>
        <v>0.01</v>
      </c>
      <c r="CL224" s="40">
        <f>AttrTrend!$T$40</f>
        <v>0</v>
      </c>
      <c r="CN224" s="19"/>
      <c r="CO224" s="19">
        <f t="shared" si="870"/>
        <v>33310.504228038168</v>
      </c>
      <c r="CP224" s="19">
        <f t="shared" si="853"/>
        <v>33915.544704232263</v>
      </c>
      <c r="CQ224" s="19">
        <f t="shared" si="834"/>
        <v>33310.504228038168</v>
      </c>
      <c r="CR224" s="19">
        <f t="shared" si="822"/>
        <v>33915.544704232263</v>
      </c>
      <c r="CS224" s="19">
        <f t="shared" si="871"/>
        <v>0</v>
      </c>
      <c r="CT224" s="2"/>
      <c r="CU224" s="2"/>
      <c r="CV224" s="2"/>
      <c r="CW224" s="2"/>
      <c r="CX224" s="2"/>
      <c r="CY224" s="2"/>
      <c r="CZ224" s="2"/>
      <c r="DA224" s="2"/>
      <c r="DB224" s="5">
        <f t="shared" si="872"/>
        <v>33310.504228038168</v>
      </c>
      <c r="DC224" s="16">
        <f t="shared" si="854"/>
        <v>4357.9588671095917</v>
      </c>
      <c r="DD224" s="16" t="e">
        <f t="shared" si="855"/>
        <v>#N/A</v>
      </c>
      <c r="DE224" s="16">
        <f t="shared" si="835"/>
        <v>37668.463095147759</v>
      </c>
      <c r="DF224" s="5">
        <f t="shared" si="873"/>
        <v>33310.504228038168</v>
      </c>
      <c r="DG224" s="5">
        <f t="shared" si="856"/>
        <v>4357.9588671095917</v>
      </c>
      <c r="DH224" s="5" t="e">
        <f t="shared" si="857"/>
        <v>#N/A</v>
      </c>
      <c r="DI224" s="16">
        <f t="shared" si="837"/>
        <v>37668.463095147759</v>
      </c>
      <c r="DJ224" s="5">
        <f t="shared" si="874"/>
        <v>33310.504228038168</v>
      </c>
      <c r="DK224" s="5">
        <f t="shared" si="858"/>
        <v>4357.9588671095917</v>
      </c>
      <c r="DL224" s="5" t="e">
        <f t="shared" si="859"/>
        <v>#N/A</v>
      </c>
      <c r="DM224" s="16">
        <f t="shared" si="860"/>
        <v>37668.463095147759</v>
      </c>
      <c r="DN224" s="16">
        <f t="shared" si="795"/>
        <v>34309.733858558728</v>
      </c>
      <c r="DO224" s="16">
        <f t="shared" si="825"/>
        <v>3358.7292365890316</v>
      </c>
      <c r="DP224" s="16" t="e">
        <f t="shared" si="796"/>
        <v>#N/A</v>
      </c>
      <c r="DQ224" s="16">
        <f t="shared" si="797"/>
        <v>37668.463095147759</v>
      </c>
      <c r="DR224" s="101"/>
      <c r="DS224" s="5">
        <f t="shared" si="861"/>
        <v>34178.996274016761</v>
      </c>
      <c r="DT224" s="16">
        <f t="shared" si="842"/>
        <v>34309.733858558728</v>
      </c>
      <c r="DV224" s="16">
        <f t="shared" si="826"/>
        <v>2084576.9117656616</v>
      </c>
      <c r="DW224" s="16">
        <f t="shared" si="843"/>
        <v>1998188.4970399395</v>
      </c>
      <c r="DX224" s="5">
        <f t="shared" si="875"/>
        <v>2069010.4807958971</v>
      </c>
      <c r="DY224" s="5">
        <f t="shared" si="876"/>
        <v>2069017.2606157525</v>
      </c>
      <c r="DZ224" s="16">
        <f t="shared" si="845"/>
        <v>2069141.628049273</v>
      </c>
      <c r="EA224" s="16">
        <f t="shared" si="827"/>
        <v>15559.651149909012</v>
      </c>
    </row>
    <row r="225" spans="1:131" x14ac:dyDescent="0.2">
      <c r="A225" s="2">
        <v>43405</v>
      </c>
      <c r="D225" s="19">
        <f t="shared" si="798"/>
        <v>0</v>
      </c>
      <c r="E225" s="20">
        <f>Inputs!E225</f>
        <v>1.0032063075745445</v>
      </c>
      <c r="F225" s="19">
        <f t="shared" si="799"/>
        <v>0</v>
      </c>
      <c r="G225" s="24">
        <f t="shared" ref="G225:H225" si="932">G213</f>
        <v>0.88</v>
      </c>
      <c r="H225" s="24">
        <f t="shared" si="932"/>
        <v>0.87647410234346035</v>
      </c>
      <c r="I225" s="29">
        <f t="shared" si="779"/>
        <v>0.87647410234346035</v>
      </c>
      <c r="J225" s="19"/>
      <c r="K225" s="19"/>
      <c r="L225" s="40">
        <f>SalesTrend!$T$21</f>
        <v>0.01</v>
      </c>
      <c r="M225" s="40">
        <f>SalesTrend!$T$41</f>
        <v>0</v>
      </c>
      <c r="P225" s="16">
        <f t="shared" si="847"/>
        <v>37699.853481060381</v>
      </c>
      <c r="Q225" s="16">
        <f t="shared" si="848"/>
        <v>33148.891083895178</v>
      </c>
      <c r="R225" s="16">
        <f t="shared" si="781"/>
        <v>37699.853481060381</v>
      </c>
      <c r="S225" s="16">
        <f t="shared" si="782"/>
        <v>33148.891083895178</v>
      </c>
      <c r="T225" s="16">
        <f t="shared" si="804"/>
        <v>0</v>
      </c>
      <c r="AA225" s="60"/>
      <c r="AE225" s="15"/>
      <c r="AF225" s="1">
        <f t="shared" si="805"/>
        <v>0</v>
      </c>
      <c r="AH225" s="61">
        <f t="shared" si="911"/>
        <v>0</v>
      </c>
      <c r="AI225" s="61">
        <f t="shared" si="806"/>
        <v>0</v>
      </c>
      <c r="AJ225" s="61">
        <f t="shared" si="807"/>
        <v>0</v>
      </c>
      <c r="AK225" s="61">
        <f t="shared" si="808"/>
        <v>0</v>
      </c>
      <c r="AL225" s="61">
        <f t="shared" si="809"/>
        <v>0</v>
      </c>
      <c r="AM225" s="61">
        <f t="shared" si="763"/>
        <v>0</v>
      </c>
      <c r="AO225" s="1">
        <f t="shared" si="810"/>
        <v>0</v>
      </c>
      <c r="BB225" s="5">
        <f t="shared" si="863"/>
        <v>2084387.5398679953</v>
      </c>
      <c r="BC225" s="19"/>
      <c r="BD225" s="82">
        <f t="shared" si="899"/>
        <v>0</v>
      </c>
      <c r="BE225" s="23">
        <f>Inputs!F225</f>
        <v>1.0032063075745445</v>
      </c>
      <c r="BF225" s="19">
        <f t="shared" si="830"/>
        <v>0</v>
      </c>
      <c r="BG225" s="19">
        <f t="shared" si="831"/>
        <v>0</v>
      </c>
      <c r="BH225" s="82">
        <f t="shared" si="904"/>
        <v>0</v>
      </c>
      <c r="BI225" s="29">
        <f t="shared" si="900"/>
        <v>1</v>
      </c>
      <c r="BJ225" s="29">
        <f t="shared" ref="BJ225" si="933">BJ213</f>
        <v>1.0243246402286739</v>
      </c>
      <c r="BK225" s="29">
        <f t="shared" si="900"/>
        <v>1.0227357680630584</v>
      </c>
      <c r="BL225" s="29">
        <f t="shared" si="814"/>
        <v>1.0227357680630584</v>
      </c>
      <c r="BM225" s="39">
        <f t="shared" si="865"/>
        <v>0</v>
      </c>
      <c r="BN225" s="39">
        <f t="shared" si="866"/>
        <v>0</v>
      </c>
      <c r="BO225" s="40">
        <f>AttrRateTrend!$T$21</f>
        <v>0</v>
      </c>
      <c r="BP225" s="40">
        <f>AttrRateTrend!$T$41</f>
        <v>0</v>
      </c>
      <c r="BS225" s="39">
        <f t="shared" si="867"/>
        <v>0.1800495437996108</v>
      </c>
      <c r="BT225" s="39">
        <f t="shared" si="850"/>
        <v>0.18473352791077713</v>
      </c>
      <c r="BU225" s="39">
        <f t="shared" si="851"/>
        <v>0.1800495437996108</v>
      </c>
      <c r="BV225" s="39">
        <f t="shared" si="787"/>
        <v>0.18473352791077713</v>
      </c>
      <c r="BW225" s="39">
        <f t="shared" si="788"/>
        <v>0</v>
      </c>
      <c r="BX225" s="39"/>
      <c r="CB225" s="19"/>
      <c r="CC225" s="23">
        <f>Inputs!F225</f>
        <v>1.0032063075745445</v>
      </c>
      <c r="CD225" s="19">
        <f t="shared" si="789"/>
        <v>0</v>
      </c>
      <c r="CE225" s="29">
        <f t="shared" ref="CE225" si="934">CE213</f>
        <v>1.0243246402286739</v>
      </c>
      <c r="CF225" s="29">
        <f t="shared" si="902"/>
        <v>1.0177080553360278</v>
      </c>
      <c r="CG225" s="29">
        <f t="shared" si="902"/>
        <v>1.0158685232408595</v>
      </c>
      <c r="CH225" s="29">
        <f t="shared" si="819"/>
        <v>1.0177080553360278</v>
      </c>
      <c r="CI225" s="19">
        <f t="shared" si="820"/>
        <v>0</v>
      </c>
      <c r="CJ225" s="39">
        <f t="shared" si="869"/>
        <v>0</v>
      </c>
      <c r="CK225" s="40">
        <f>AttrTrend!$T$21</f>
        <v>0.01</v>
      </c>
      <c r="CL225" s="40">
        <f>AttrTrend!$T$41</f>
        <v>0</v>
      </c>
      <c r="CN225" s="19"/>
      <c r="CO225" s="19">
        <f t="shared" si="870"/>
        <v>33338.262981561529</v>
      </c>
      <c r="CP225" s="19">
        <f t="shared" si="853"/>
        <v>34037.404374657453</v>
      </c>
      <c r="CQ225" s="19">
        <f t="shared" si="834"/>
        <v>33338.262981561529</v>
      </c>
      <c r="CR225" s="19">
        <f t="shared" si="822"/>
        <v>34037.404374657453</v>
      </c>
      <c r="CS225" s="19">
        <f t="shared" si="871"/>
        <v>0</v>
      </c>
      <c r="CT225" s="2"/>
      <c r="CU225" s="2"/>
      <c r="CV225" s="2"/>
      <c r="CW225" s="2"/>
      <c r="CX225" s="2"/>
      <c r="CY225" s="2"/>
      <c r="CZ225" s="2"/>
      <c r="DA225" s="2"/>
      <c r="DB225" s="5">
        <f t="shared" si="872"/>
        <v>33338.262981561529</v>
      </c>
      <c r="DC225" s="16">
        <f t="shared" si="854"/>
        <v>4361.5904994988523</v>
      </c>
      <c r="DD225" s="16" t="e">
        <f t="shared" si="855"/>
        <v>#N/A</v>
      </c>
      <c r="DE225" s="16">
        <f t="shared" si="835"/>
        <v>37699.853481060381</v>
      </c>
      <c r="DF225" s="5">
        <f t="shared" si="873"/>
        <v>33338.262981561529</v>
      </c>
      <c r="DG225" s="5">
        <f t="shared" si="856"/>
        <v>4361.5904994988523</v>
      </c>
      <c r="DH225" s="5" t="e">
        <f t="shared" si="857"/>
        <v>#N/A</v>
      </c>
      <c r="DI225" s="16">
        <f t="shared" si="837"/>
        <v>37699.853481060381</v>
      </c>
      <c r="DJ225" s="5">
        <f t="shared" si="874"/>
        <v>33338.262981561529</v>
      </c>
      <c r="DK225" s="5">
        <f t="shared" si="858"/>
        <v>4361.5904994988523</v>
      </c>
      <c r="DL225" s="5" t="e">
        <f t="shared" si="859"/>
        <v>#N/A</v>
      </c>
      <c r="DM225" s="16">
        <f t="shared" si="860"/>
        <v>37699.853481060381</v>
      </c>
      <c r="DN225" s="16">
        <f t="shared" si="795"/>
        <v>34353.639303716402</v>
      </c>
      <c r="DO225" s="16">
        <f t="shared" si="825"/>
        <v>3346.2141773439798</v>
      </c>
      <c r="DP225" s="16" t="e">
        <f t="shared" si="796"/>
        <v>#N/A</v>
      </c>
      <c r="DQ225" s="16">
        <f t="shared" si="797"/>
        <v>37699.853481060381</v>
      </c>
      <c r="DR225" s="101"/>
      <c r="DS225" s="5">
        <f t="shared" si="861"/>
        <v>34261.481523443224</v>
      </c>
      <c r="DT225" s="16">
        <f t="shared" si="842"/>
        <v>34353.639303716402</v>
      </c>
      <c r="DV225" s="16">
        <f t="shared" si="826"/>
        <v>2084387.5398679953</v>
      </c>
      <c r="DW225" s="16">
        <f t="shared" si="843"/>
        <v>1998188.4970399395</v>
      </c>
      <c r="DX225" s="5">
        <f t="shared" si="875"/>
        <v>2073372.071295396</v>
      </c>
      <c r="DY225" s="5">
        <f t="shared" si="876"/>
        <v>2073378.8511152514</v>
      </c>
      <c r="DZ225" s="16">
        <f t="shared" si="845"/>
        <v>2073503.2185487719</v>
      </c>
      <c r="EA225" s="16">
        <f t="shared" si="827"/>
        <v>11008.688752743881</v>
      </c>
    </row>
    <row r="226" spans="1:131" x14ac:dyDescent="0.2">
      <c r="A226" s="2">
        <v>43435</v>
      </c>
      <c r="D226" s="19">
        <f t="shared" si="798"/>
        <v>0</v>
      </c>
      <c r="E226" s="20">
        <f>Inputs!E226</f>
        <v>1.0075002195692155</v>
      </c>
      <c r="F226" s="19">
        <f t="shared" si="799"/>
        <v>0</v>
      </c>
      <c r="G226" s="24">
        <f t="shared" ref="G226:H226" si="935">G214</f>
        <v>0.98</v>
      </c>
      <c r="H226" s="24">
        <f t="shared" si="935"/>
        <v>0.97773260846575172</v>
      </c>
      <c r="I226" s="29">
        <f t="shared" si="779"/>
        <v>0.97773260846575172</v>
      </c>
      <c r="J226" s="19"/>
      <c r="K226" s="19"/>
      <c r="L226" s="40">
        <f>SalesTrend!$T$22</f>
        <v>0.01</v>
      </c>
      <c r="M226" s="40">
        <f>SalesTrend!$T$42</f>
        <v>0</v>
      </c>
      <c r="P226" s="16">
        <f t="shared" si="847"/>
        <v>37731.270025627928</v>
      </c>
      <c r="Q226" s="16">
        <f t="shared" si="848"/>
        <v>37167.784361002814</v>
      </c>
      <c r="R226" s="16">
        <f t="shared" si="781"/>
        <v>37731.270025627928</v>
      </c>
      <c r="S226" s="16">
        <f t="shared" si="782"/>
        <v>37167.784361002814</v>
      </c>
      <c r="T226" s="16">
        <f t="shared" si="804"/>
        <v>0</v>
      </c>
      <c r="AA226" s="60"/>
      <c r="AE226" s="15"/>
      <c r="AF226" s="1">
        <f t="shared" si="805"/>
        <v>0</v>
      </c>
      <c r="AH226" s="61">
        <f t="shared" si="911"/>
        <v>0</v>
      </c>
      <c r="AI226" s="61">
        <f t="shared" si="806"/>
        <v>0</v>
      </c>
      <c r="AJ226" s="61">
        <f t="shared" si="807"/>
        <v>0</v>
      </c>
      <c r="AK226" s="61">
        <f t="shared" si="808"/>
        <v>0</v>
      </c>
      <c r="AL226" s="61">
        <f t="shared" si="809"/>
        <v>0</v>
      </c>
      <c r="AM226" s="61">
        <f t="shared" si="763"/>
        <v>0</v>
      </c>
      <c r="AO226" s="1">
        <f t="shared" si="810"/>
        <v>0</v>
      </c>
      <c r="BB226" s="5">
        <f t="shared" si="863"/>
        <v>2088189.2793616187</v>
      </c>
      <c r="BC226" s="19"/>
      <c r="BD226" s="82">
        <f t="shared" si="899"/>
        <v>0</v>
      </c>
      <c r="BE226" s="23">
        <f>Inputs!F226</f>
        <v>1.0075002195692155</v>
      </c>
      <c r="BF226" s="19">
        <f t="shared" si="830"/>
        <v>0</v>
      </c>
      <c r="BG226" s="19">
        <f t="shared" si="831"/>
        <v>0</v>
      </c>
      <c r="BH226" s="82">
        <f t="shared" si="904"/>
        <v>0</v>
      </c>
      <c r="BI226" s="29">
        <f t="shared" si="900"/>
        <v>1</v>
      </c>
      <c r="BJ226" s="29">
        <f t="shared" ref="BJ226" si="936">BJ214</f>
        <v>1.0370387596642554</v>
      </c>
      <c r="BK226" s="29">
        <f t="shared" si="900"/>
        <v>1.0352592597071386</v>
      </c>
      <c r="BL226" s="29">
        <f t="shared" si="814"/>
        <v>1.0352592597071386</v>
      </c>
      <c r="BM226" s="39">
        <f t="shared" si="865"/>
        <v>0</v>
      </c>
      <c r="BN226" s="39">
        <f t="shared" si="866"/>
        <v>0</v>
      </c>
      <c r="BO226" s="40">
        <f>AttrRateTrend!$T$22</f>
        <v>0</v>
      </c>
      <c r="BP226" s="40">
        <f>AttrRateTrend!$T$42</f>
        <v>0</v>
      </c>
      <c r="BS226" s="39">
        <f t="shared" si="867"/>
        <v>0.1800495437996108</v>
      </c>
      <c r="BT226" s="39">
        <f t="shared" si="850"/>
        <v>0.18779598303253084</v>
      </c>
      <c r="BU226" s="39">
        <f t="shared" si="851"/>
        <v>0.1800495437996108</v>
      </c>
      <c r="BV226" s="39">
        <f t="shared" si="787"/>
        <v>0.18779598303253084</v>
      </c>
      <c r="BW226" s="39">
        <f t="shared" si="788"/>
        <v>0</v>
      </c>
      <c r="BX226" s="39"/>
      <c r="CB226" s="19"/>
      <c r="CC226" s="23">
        <f>Inputs!F226</f>
        <v>1.0075002195692155</v>
      </c>
      <c r="CD226" s="19">
        <f t="shared" si="789"/>
        <v>0</v>
      </c>
      <c r="CE226" s="29">
        <f t="shared" ref="CE226" si="937">CE214</f>
        <v>1.0370387596642554</v>
      </c>
      <c r="CF226" s="29">
        <f t="shared" si="902"/>
        <v>1.0369464152486854</v>
      </c>
      <c r="CG226" s="29">
        <f t="shared" si="902"/>
        <v>1.0391872227392958</v>
      </c>
      <c r="CH226" s="29">
        <f t="shared" si="819"/>
        <v>1.0369464152486854</v>
      </c>
      <c r="CI226" s="19">
        <f t="shared" si="820"/>
        <v>0</v>
      </c>
      <c r="CJ226" s="39">
        <f t="shared" si="869"/>
        <v>0</v>
      </c>
      <c r="CK226" s="40">
        <f>AttrTrend!$T$22</f>
        <v>0.01</v>
      </c>
      <c r="CL226" s="40">
        <f>AttrTrend!$T$42</f>
        <v>0</v>
      </c>
      <c r="CN226" s="19"/>
      <c r="CO226" s="19">
        <f t="shared" si="870"/>
        <v>33366.044867379496</v>
      </c>
      <c r="CP226" s="19">
        <f t="shared" si="853"/>
        <v>34858.299217709398</v>
      </c>
      <c r="CQ226" s="19">
        <f t="shared" si="834"/>
        <v>33366.044867379496</v>
      </c>
      <c r="CR226" s="19">
        <f t="shared" si="822"/>
        <v>34858.299217709398</v>
      </c>
      <c r="CS226" s="19">
        <f t="shared" si="871"/>
        <v>0</v>
      </c>
      <c r="CT226" s="2"/>
      <c r="CU226" s="2"/>
      <c r="CV226" s="2"/>
      <c r="CW226" s="2"/>
      <c r="CX226" s="2"/>
      <c r="CY226" s="2"/>
      <c r="CZ226" s="2"/>
      <c r="DA226" s="2"/>
      <c r="DB226" s="5">
        <f t="shared" si="872"/>
        <v>33366.044867379496</v>
      </c>
      <c r="DC226" s="16">
        <f t="shared" si="854"/>
        <v>4365.2251582484314</v>
      </c>
      <c r="DD226" s="16" t="e">
        <f t="shared" si="855"/>
        <v>#N/A</v>
      </c>
      <c r="DE226" s="16">
        <f t="shared" si="835"/>
        <v>37731.270025627928</v>
      </c>
      <c r="DF226" s="5">
        <f t="shared" si="873"/>
        <v>33366.044867379496</v>
      </c>
      <c r="DG226" s="5">
        <f t="shared" si="856"/>
        <v>4365.2251582484314</v>
      </c>
      <c r="DH226" s="5" t="e">
        <f t="shared" si="857"/>
        <v>#N/A</v>
      </c>
      <c r="DI226" s="16">
        <f t="shared" si="837"/>
        <v>37731.270025627928</v>
      </c>
      <c r="DJ226" s="5">
        <f t="shared" si="874"/>
        <v>33366.044867379496</v>
      </c>
      <c r="DK226" s="5">
        <f t="shared" si="858"/>
        <v>4365.2251582484314</v>
      </c>
      <c r="DL226" s="5" t="e">
        <f t="shared" si="859"/>
        <v>#N/A</v>
      </c>
      <c r="DM226" s="16">
        <f t="shared" si="860"/>
        <v>37731.270025627928</v>
      </c>
      <c r="DN226" s="16">
        <f t="shared" si="795"/>
        <v>34367.255876443603</v>
      </c>
      <c r="DO226" s="16">
        <f t="shared" si="825"/>
        <v>3364.0141491843242</v>
      </c>
      <c r="DP226" s="16" t="e">
        <f t="shared" si="796"/>
        <v>#N/A</v>
      </c>
      <c r="DQ226" s="16">
        <f t="shared" si="797"/>
        <v>37731.270025627928</v>
      </c>
      <c r="DR226" s="101"/>
      <c r="DS226" s="5">
        <f t="shared" si="861"/>
        <v>34620.440113689234</v>
      </c>
      <c r="DT226" s="16">
        <f t="shared" si="842"/>
        <v>34367.255876443603</v>
      </c>
      <c r="DV226" s="16">
        <f t="shared" si="826"/>
        <v>2088189.2793616187</v>
      </c>
      <c r="DW226" s="16">
        <f t="shared" si="843"/>
        <v>1998188.4970399395</v>
      </c>
      <c r="DX226" s="5">
        <f t="shared" si="875"/>
        <v>2077737.2964536445</v>
      </c>
      <c r="DY226" s="5">
        <f t="shared" si="876"/>
        <v>2077744.0762735</v>
      </c>
      <c r="DZ226" s="16">
        <f t="shared" si="845"/>
        <v>2077868.4437070205</v>
      </c>
      <c r="EA226" s="16">
        <f t="shared" si="827"/>
        <v>10445.203088118695</v>
      </c>
    </row>
    <row r="227" spans="1:131" x14ac:dyDescent="0.2">
      <c r="A227" s="2">
        <v>43466</v>
      </c>
      <c r="D227" s="19">
        <f t="shared" si="798"/>
        <v>0</v>
      </c>
      <c r="E227" s="20">
        <f>Inputs!E227</f>
        <v>1.0087921329167813</v>
      </c>
      <c r="F227" s="19">
        <f t="shared" si="799"/>
        <v>0</v>
      </c>
      <c r="G227" s="24">
        <f t="shared" ref="G227:H227" si="938">G215</f>
        <v>0.84</v>
      </c>
      <c r="H227" s="24">
        <f t="shared" si="938"/>
        <v>0.84222521521414129</v>
      </c>
      <c r="I227" s="29">
        <f t="shared" si="779"/>
        <v>0.84222521521414129</v>
      </c>
      <c r="J227" s="19"/>
      <c r="K227" s="19"/>
      <c r="L227" s="40">
        <f>SalesTrend!$U$11</f>
        <v>0.01</v>
      </c>
      <c r="M227" s="40">
        <f>SalesTrend!$U$31</f>
        <v>0</v>
      </c>
      <c r="P227" s="16">
        <f t="shared" si="847"/>
        <v>37762.712750649283</v>
      </c>
      <c r="Q227" s="16">
        <f t="shared" si="848"/>
        <v>32084.34010128061</v>
      </c>
      <c r="R227" s="16">
        <f t="shared" si="781"/>
        <v>37762.712750649283</v>
      </c>
      <c r="S227" s="16">
        <f t="shared" si="782"/>
        <v>32084.34010128061</v>
      </c>
      <c r="T227" s="16">
        <f t="shared" si="804"/>
        <v>0</v>
      </c>
      <c r="AA227" s="60"/>
      <c r="AE227" s="15"/>
      <c r="AF227" s="1">
        <f t="shared" si="805"/>
        <v>0</v>
      </c>
      <c r="AH227" s="61">
        <f t="shared" si="911"/>
        <v>0</v>
      </c>
      <c r="AI227" s="61">
        <f t="shared" si="806"/>
        <v>0</v>
      </c>
      <c r="AJ227" s="61">
        <f t="shared" si="807"/>
        <v>0</v>
      </c>
      <c r="AK227" s="61">
        <f t="shared" si="808"/>
        <v>0</v>
      </c>
      <c r="AL227" s="61">
        <f t="shared" si="809"/>
        <v>0</v>
      </c>
      <c r="AM227" s="61">
        <f t="shared" si="763"/>
        <v>0</v>
      </c>
      <c r="AO227" s="1">
        <f t="shared" si="810"/>
        <v>0</v>
      </c>
      <c r="BB227" s="5">
        <f t="shared" si="863"/>
        <v>2086879.7695581305</v>
      </c>
      <c r="BC227" s="19"/>
      <c r="BD227" s="82">
        <f t="shared" si="899"/>
        <v>0</v>
      </c>
      <c r="BE227" s="23">
        <f>Inputs!F227</f>
        <v>1.0087921329167813</v>
      </c>
      <c r="BF227" s="19">
        <f t="shared" si="830"/>
        <v>0</v>
      </c>
      <c r="BG227" s="19">
        <f t="shared" si="831"/>
        <v>0</v>
      </c>
      <c r="BH227" s="82">
        <f t="shared" si="904"/>
        <v>0</v>
      </c>
      <c r="BI227" s="29">
        <f t="shared" si="900"/>
        <v>1</v>
      </c>
      <c r="BJ227" s="29">
        <f t="shared" ref="BJ227" si="939">BJ215</f>
        <v>1.0640378926785252</v>
      </c>
      <c r="BK227" s="29">
        <f t="shared" si="900"/>
        <v>1.0655199120409484</v>
      </c>
      <c r="BL227" s="29">
        <f t="shared" si="814"/>
        <v>1.0655199120409484</v>
      </c>
      <c r="BM227" s="39">
        <f t="shared" si="865"/>
        <v>0</v>
      </c>
      <c r="BN227" s="39">
        <f t="shared" si="866"/>
        <v>0</v>
      </c>
      <c r="BO227" s="40">
        <f>AttrRateTrend!$U$11</f>
        <v>0</v>
      </c>
      <c r="BP227" s="40">
        <f>AttrRateTrend!$U$31</f>
        <v>0</v>
      </c>
      <c r="BS227" s="39">
        <f t="shared" si="867"/>
        <v>0.1800495437996108</v>
      </c>
      <c r="BT227" s="39">
        <f t="shared" si="850"/>
        <v>0.19353311289282105</v>
      </c>
      <c r="BU227" s="39">
        <f t="shared" si="851"/>
        <v>0.1800495437996108</v>
      </c>
      <c r="BV227" s="39">
        <f t="shared" si="787"/>
        <v>0.19353311289282105</v>
      </c>
      <c r="BW227" s="39">
        <f t="shared" si="788"/>
        <v>0</v>
      </c>
      <c r="BX227" s="39"/>
      <c r="CB227" s="19"/>
      <c r="CC227" s="23">
        <f>Inputs!F227</f>
        <v>1.0087921329167813</v>
      </c>
      <c r="CD227" s="19">
        <f t="shared" si="789"/>
        <v>0</v>
      </c>
      <c r="CE227" s="29">
        <f t="shared" ref="CE227" si="940">CE215</f>
        <v>1.0640378926785252</v>
      </c>
      <c r="CF227" s="29">
        <f t="shared" si="902"/>
        <v>1.050178644595479</v>
      </c>
      <c r="CG227" s="29">
        <f t="shared" si="902"/>
        <v>1.0513886503907897</v>
      </c>
      <c r="CH227" s="29">
        <f t="shared" si="819"/>
        <v>1.050178644595479</v>
      </c>
      <c r="CI227" s="19">
        <f t="shared" si="820"/>
        <v>0</v>
      </c>
      <c r="CJ227" s="39">
        <f t="shared" si="869"/>
        <v>0</v>
      </c>
      <c r="CK227" s="40">
        <f>AttrTrend!$U$11</f>
        <v>0.01</v>
      </c>
      <c r="CL227" s="40">
        <f>AttrTrend!$U$31</f>
        <v>0</v>
      </c>
      <c r="CN227" s="19"/>
      <c r="CO227" s="19">
        <f t="shared" si="870"/>
        <v>33393.849904768977</v>
      </c>
      <c r="CP227" s="19">
        <f t="shared" si="853"/>
        <v>35377.843806748206</v>
      </c>
      <c r="CQ227" s="19">
        <f t="shared" si="834"/>
        <v>33393.849904768977</v>
      </c>
      <c r="CR227" s="19">
        <f t="shared" si="822"/>
        <v>35377.843806748206</v>
      </c>
      <c r="CS227" s="19">
        <f t="shared" si="871"/>
        <v>0</v>
      </c>
      <c r="CT227" s="2"/>
      <c r="CU227" s="2"/>
      <c r="CV227" s="2"/>
      <c r="CW227" s="2"/>
      <c r="CX227" s="2"/>
      <c r="CY227" s="2"/>
      <c r="CZ227" s="2"/>
      <c r="DA227" s="2"/>
      <c r="DB227" s="5">
        <f t="shared" si="872"/>
        <v>33393.849904768977</v>
      </c>
      <c r="DC227" s="16">
        <f t="shared" si="854"/>
        <v>4368.8628458803068</v>
      </c>
      <c r="DD227" s="16" t="e">
        <f t="shared" si="855"/>
        <v>#N/A</v>
      </c>
      <c r="DE227" s="16">
        <f t="shared" si="835"/>
        <v>37762.712750649283</v>
      </c>
      <c r="DF227" s="5">
        <f t="shared" si="873"/>
        <v>33393.849904768977</v>
      </c>
      <c r="DG227" s="5">
        <f t="shared" si="856"/>
        <v>4368.8628458803068</v>
      </c>
      <c r="DH227" s="5" t="e">
        <f t="shared" si="857"/>
        <v>#N/A</v>
      </c>
      <c r="DI227" s="16">
        <f t="shared" si="837"/>
        <v>37762.712750649283</v>
      </c>
      <c r="DJ227" s="5">
        <f t="shared" si="874"/>
        <v>33393.849904768977</v>
      </c>
      <c r="DK227" s="5">
        <f t="shared" si="858"/>
        <v>4368.8628458803068</v>
      </c>
      <c r="DL227" s="5" t="e">
        <f t="shared" si="859"/>
        <v>#N/A</v>
      </c>
      <c r="DM227" s="16">
        <f t="shared" si="860"/>
        <v>37762.712750649283</v>
      </c>
      <c r="DN227" s="16">
        <f t="shared" si="795"/>
        <v>34310.008372293443</v>
      </c>
      <c r="DO227" s="16">
        <f t="shared" si="825"/>
        <v>3452.7043783558402</v>
      </c>
      <c r="DP227" s="16" t="e">
        <f t="shared" si="796"/>
        <v>#N/A</v>
      </c>
      <c r="DQ227" s="16">
        <f t="shared" si="797"/>
        <v>37762.712750649283</v>
      </c>
      <c r="DR227" s="101"/>
      <c r="DS227" s="5">
        <f t="shared" si="861"/>
        <v>34219.845992198359</v>
      </c>
      <c r="DT227" s="16">
        <f t="shared" si="842"/>
        <v>34310.008372293443</v>
      </c>
      <c r="DV227" s="16">
        <f t="shared" si="826"/>
        <v>2086879.7695581305</v>
      </c>
      <c r="DW227" s="16">
        <f t="shared" si="843"/>
        <v>1998188.4970399395</v>
      </c>
      <c r="DX227" s="5">
        <f t="shared" si="875"/>
        <v>2082106.1592995247</v>
      </c>
      <c r="DY227" s="5">
        <f t="shared" si="876"/>
        <v>2082112.9391193802</v>
      </c>
      <c r="DZ227" s="16">
        <f t="shared" si="845"/>
        <v>2082237.3065529007</v>
      </c>
      <c r="EA227" s="16">
        <f t="shared" si="827"/>
        <v>4766.8304387503304</v>
      </c>
    </row>
    <row r="228" spans="1:131" x14ac:dyDescent="0.2">
      <c r="A228" s="2">
        <v>43497</v>
      </c>
      <c r="D228" s="19">
        <f t="shared" si="798"/>
        <v>0</v>
      </c>
      <c r="E228" s="20">
        <f>Inputs!E228</f>
        <v>0.9232514511194434</v>
      </c>
      <c r="F228" s="19">
        <f t="shared" si="799"/>
        <v>0</v>
      </c>
      <c r="G228" s="24">
        <f t="shared" ref="G228:H228" si="941">G216</f>
        <v>0.88</v>
      </c>
      <c r="H228" s="24">
        <f t="shared" si="941"/>
        <v>0.88432880479802423</v>
      </c>
      <c r="I228" s="29">
        <f t="shared" si="779"/>
        <v>0.88432880479802423</v>
      </c>
      <c r="J228" s="19"/>
      <c r="K228" s="19"/>
      <c r="L228" s="40">
        <f>SalesTrend!$U$12</f>
        <v>0.01</v>
      </c>
      <c r="M228" s="40">
        <f>SalesTrend!$U$32</f>
        <v>0</v>
      </c>
      <c r="P228" s="16">
        <f t="shared" si="847"/>
        <v>37794.181677941488</v>
      </c>
      <c r="Q228" s="16">
        <f t="shared" si="848"/>
        <v>30857.356402075795</v>
      </c>
      <c r="R228" s="16">
        <f t="shared" si="781"/>
        <v>37794.181677941488</v>
      </c>
      <c r="S228" s="16">
        <f t="shared" si="782"/>
        <v>30857.356402075795</v>
      </c>
      <c r="T228" s="16">
        <f t="shared" si="804"/>
        <v>0</v>
      </c>
      <c r="AA228" s="60"/>
      <c r="AE228" s="15"/>
      <c r="AF228" s="1">
        <f t="shared" si="805"/>
        <v>0</v>
      </c>
      <c r="AH228" s="61">
        <f t="shared" si="911"/>
        <v>0</v>
      </c>
      <c r="AI228" s="61">
        <f t="shared" si="806"/>
        <v>0</v>
      </c>
      <c r="AJ228" s="61">
        <f t="shared" si="807"/>
        <v>0</v>
      </c>
      <c r="AK228" s="61">
        <f t="shared" si="808"/>
        <v>0</v>
      </c>
      <c r="AL228" s="61">
        <f t="shared" si="809"/>
        <v>0</v>
      </c>
      <c r="AM228" s="61">
        <f t="shared" si="763"/>
        <v>0</v>
      </c>
      <c r="AO228" s="1">
        <f t="shared" si="810"/>
        <v>0</v>
      </c>
      <c r="BB228" s="5">
        <f t="shared" si="863"/>
        <v>2084315.4478471831</v>
      </c>
      <c r="BC228" s="19"/>
      <c r="BD228" s="82">
        <f t="shared" si="899"/>
        <v>0</v>
      </c>
      <c r="BE228" s="23">
        <f>Inputs!F228</f>
        <v>0.9232514511194434</v>
      </c>
      <c r="BF228" s="19">
        <f t="shared" si="830"/>
        <v>0</v>
      </c>
      <c r="BG228" s="19">
        <f t="shared" si="831"/>
        <v>0</v>
      </c>
      <c r="BH228" s="82">
        <f t="shared" si="904"/>
        <v>0</v>
      </c>
      <c r="BI228" s="29">
        <f t="shared" si="900"/>
        <v>1</v>
      </c>
      <c r="BJ228" s="29">
        <f t="shared" ref="BJ228" si="942">BJ216</f>
        <v>1.0614460265295658</v>
      </c>
      <c r="BK228" s="29">
        <f t="shared" si="900"/>
        <v>1.0637633708504286</v>
      </c>
      <c r="BL228" s="29">
        <f t="shared" si="814"/>
        <v>1.0637633708504286</v>
      </c>
      <c r="BM228" s="39">
        <f t="shared" si="865"/>
        <v>0</v>
      </c>
      <c r="BN228" s="39">
        <f t="shared" si="866"/>
        <v>0</v>
      </c>
      <c r="BO228" s="40">
        <f>AttrRateTrend!$U$12</f>
        <v>0</v>
      </c>
      <c r="BP228" s="40">
        <f>AttrRateTrend!$U$32</f>
        <v>0</v>
      </c>
      <c r="BS228" s="39">
        <f t="shared" si="867"/>
        <v>0.1800495437996108</v>
      </c>
      <c r="BT228" s="39">
        <f t="shared" si="850"/>
        <v>0.17683045165113864</v>
      </c>
      <c r="BU228" s="39">
        <f t="shared" si="851"/>
        <v>0.1800495437996108</v>
      </c>
      <c r="BV228" s="39">
        <f t="shared" si="787"/>
        <v>0.17683045165113864</v>
      </c>
      <c r="BW228" s="39">
        <f t="shared" si="788"/>
        <v>0</v>
      </c>
      <c r="BX228" s="39"/>
      <c r="CB228" s="19"/>
      <c r="CC228" s="23">
        <f>Inputs!F228</f>
        <v>0.9232514511194434</v>
      </c>
      <c r="CD228" s="19">
        <f t="shared" si="789"/>
        <v>0</v>
      </c>
      <c r="CE228" s="29">
        <f t="shared" ref="CE228" si="943">CE216</f>
        <v>1.0614460265295658</v>
      </c>
      <c r="CF228" s="29">
        <f t="shared" si="902"/>
        <v>1.0460735031613095</v>
      </c>
      <c r="CG228" s="29">
        <f t="shared" si="902"/>
        <v>1.0476496316129991</v>
      </c>
      <c r="CH228" s="29">
        <f t="shared" si="819"/>
        <v>1.0460735031613095</v>
      </c>
      <c r="CI228" s="19">
        <f t="shared" si="820"/>
        <v>0</v>
      </c>
      <c r="CJ228" s="39">
        <f t="shared" si="869"/>
        <v>0</v>
      </c>
      <c r="CK228" s="40">
        <f>AttrTrend!$U$12</f>
        <v>0.01</v>
      </c>
      <c r="CL228" s="40">
        <f>AttrTrend!$U$32</f>
        <v>0</v>
      </c>
      <c r="CN228" s="19"/>
      <c r="CO228" s="19">
        <f t="shared" si="870"/>
        <v>33421.67811302295</v>
      </c>
      <c r="CP228" s="19">
        <f t="shared" si="853"/>
        <v>32278.285064852698</v>
      </c>
      <c r="CQ228" s="19">
        <f t="shared" si="834"/>
        <v>33421.67811302295</v>
      </c>
      <c r="CR228" s="19">
        <f t="shared" si="822"/>
        <v>32278.285064852698</v>
      </c>
      <c r="CS228" s="19">
        <f t="shared" si="871"/>
        <v>0</v>
      </c>
      <c r="CT228" s="2"/>
      <c r="CU228" s="2"/>
      <c r="CV228" s="2"/>
      <c r="CW228" s="2"/>
      <c r="CX228" s="2"/>
      <c r="CY228" s="2"/>
      <c r="CZ228" s="2"/>
      <c r="DA228" s="2"/>
      <c r="DB228" s="5">
        <f t="shared" si="872"/>
        <v>33421.67811302295</v>
      </c>
      <c r="DC228" s="16">
        <f t="shared" si="854"/>
        <v>4372.5035649185374</v>
      </c>
      <c r="DD228" s="16" t="e">
        <f t="shared" si="855"/>
        <v>#N/A</v>
      </c>
      <c r="DE228" s="16">
        <f t="shared" si="835"/>
        <v>37794.181677941488</v>
      </c>
      <c r="DF228" s="5">
        <f t="shared" si="873"/>
        <v>33421.67811302295</v>
      </c>
      <c r="DG228" s="5">
        <f t="shared" si="856"/>
        <v>4372.5035649185374</v>
      </c>
      <c r="DH228" s="5" t="e">
        <f t="shared" si="857"/>
        <v>#N/A</v>
      </c>
      <c r="DI228" s="16">
        <f t="shared" si="837"/>
        <v>37794.181677941488</v>
      </c>
      <c r="DJ228" s="5">
        <f t="shared" si="874"/>
        <v>33421.67811302295</v>
      </c>
      <c r="DK228" s="5">
        <f t="shared" si="858"/>
        <v>4372.5035649185374</v>
      </c>
      <c r="DL228" s="5" t="e">
        <f t="shared" si="859"/>
        <v>#N/A</v>
      </c>
      <c r="DM228" s="16">
        <f t="shared" si="860"/>
        <v>37794.181677941488</v>
      </c>
      <c r="DN228" s="16">
        <f t="shared" si="795"/>
        <v>34296.588266167673</v>
      </c>
      <c r="DO228" s="16">
        <f t="shared" si="825"/>
        <v>3497.5934117738143</v>
      </c>
      <c r="DP228" s="16" t="e">
        <f t="shared" si="796"/>
        <v>#N/A</v>
      </c>
      <c r="DQ228" s="16">
        <f t="shared" si="797"/>
        <v>37794.181677941488</v>
      </c>
      <c r="DR228" s="101"/>
      <c r="DS228" s="5">
        <f t="shared" si="861"/>
        <v>34089.739010992736</v>
      </c>
      <c r="DT228" s="16">
        <f t="shared" si="842"/>
        <v>34296.588266167673</v>
      </c>
      <c r="DV228" s="16">
        <f t="shared" si="826"/>
        <v>2084315.4478471831</v>
      </c>
      <c r="DW228" s="16">
        <f t="shared" si="843"/>
        <v>1998188.4970399395</v>
      </c>
      <c r="DX228" s="5">
        <f t="shared" si="875"/>
        <v>2086478.6628644431</v>
      </c>
      <c r="DY228" s="5">
        <f t="shared" si="876"/>
        <v>2086485.4426842986</v>
      </c>
      <c r="DZ228" s="16">
        <f t="shared" si="845"/>
        <v>2086609.8101178191</v>
      </c>
      <c r="EA228" s="16">
        <f t="shared" si="827"/>
        <v>-2169.9948371155187</v>
      </c>
    </row>
    <row r="229" spans="1:131" x14ac:dyDescent="0.2">
      <c r="A229" s="2">
        <v>43525</v>
      </c>
      <c r="D229" s="19">
        <f t="shared" si="798"/>
        <v>0</v>
      </c>
      <c r="E229" s="20">
        <f>Inputs!E229</f>
        <v>1.030159641258382</v>
      </c>
      <c r="F229" s="19">
        <f t="shared" si="799"/>
        <v>0</v>
      </c>
      <c r="G229" s="24">
        <f t="shared" ref="G229:H229" si="944">G217</f>
        <v>0.94</v>
      </c>
      <c r="H229" s="24">
        <f t="shared" si="944"/>
        <v>0.94267125416271147</v>
      </c>
      <c r="I229" s="29">
        <f t="shared" si="779"/>
        <v>0.94267125416271147</v>
      </c>
      <c r="J229" s="19"/>
      <c r="K229" s="19"/>
      <c r="L229" s="40">
        <f>SalesTrend!$U$13</f>
        <v>0.01</v>
      </c>
      <c r="M229" s="40">
        <f>SalesTrend!$U$33</f>
        <v>0</v>
      </c>
      <c r="P229" s="16">
        <f t="shared" si="847"/>
        <v>37825.676829339769</v>
      </c>
      <c r="Q229" s="16">
        <f t="shared" si="848"/>
        <v>36732.585919555946</v>
      </c>
      <c r="R229" s="16">
        <f t="shared" si="781"/>
        <v>37825.676829339769</v>
      </c>
      <c r="S229" s="16">
        <f t="shared" si="782"/>
        <v>36732.585919555946</v>
      </c>
      <c r="T229" s="16">
        <f t="shared" si="804"/>
        <v>0</v>
      </c>
      <c r="AA229" s="60"/>
      <c r="AE229" s="15"/>
      <c r="AF229" s="1">
        <f t="shared" si="805"/>
        <v>0</v>
      </c>
      <c r="AH229" s="61">
        <f t="shared" si="911"/>
        <v>0</v>
      </c>
      <c r="AI229" s="61">
        <f t="shared" si="806"/>
        <v>0</v>
      </c>
      <c r="AJ229" s="61">
        <f t="shared" si="807"/>
        <v>0</v>
      </c>
      <c r="AK229" s="61">
        <f t="shared" si="808"/>
        <v>0</v>
      </c>
      <c r="AL229" s="61">
        <f t="shared" si="809"/>
        <v>0</v>
      </c>
      <c r="AM229" s="61">
        <f t="shared" si="763"/>
        <v>0</v>
      </c>
      <c r="AO229" s="1">
        <f t="shared" si="810"/>
        <v>0</v>
      </c>
      <c r="BB229" s="5">
        <f t="shared" si="863"/>
        <v>2087598.5042552885</v>
      </c>
      <c r="BC229" s="19"/>
      <c r="BD229" s="82">
        <f t="shared" si="899"/>
        <v>0</v>
      </c>
      <c r="BE229" s="23">
        <f>Inputs!F229</f>
        <v>1.030159641258382</v>
      </c>
      <c r="BF229" s="19">
        <f t="shared" si="830"/>
        <v>0</v>
      </c>
      <c r="BG229" s="19">
        <f t="shared" si="831"/>
        <v>0</v>
      </c>
      <c r="BH229" s="82">
        <f t="shared" si="904"/>
        <v>0</v>
      </c>
      <c r="BI229" s="29">
        <f t="shared" si="900"/>
        <v>1</v>
      </c>
      <c r="BJ229" s="29">
        <f t="shared" ref="BJ229" si="945">BJ217</f>
        <v>1.0610964637018976</v>
      </c>
      <c r="BK229" s="29">
        <f t="shared" si="900"/>
        <v>1.061290584087647</v>
      </c>
      <c r="BL229" s="29">
        <f t="shared" si="814"/>
        <v>1.061290584087647</v>
      </c>
      <c r="BM229" s="39">
        <f t="shared" si="865"/>
        <v>0</v>
      </c>
      <c r="BN229" s="39">
        <f t="shared" si="866"/>
        <v>0</v>
      </c>
      <c r="BO229" s="40">
        <f>AttrRateTrend!$U$13</f>
        <v>0</v>
      </c>
      <c r="BP229" s="40">
        <f>AttrRateTrend!$U$33</f>
        <v>0</v>
      </c>
      <c r="BS229" s="39">
        <f t="shared" si="867"/>
        <v>0.1800495437996108</v>
      </c>
      <c r="BT229" s="39">
        <f t="shared" si="850"/>
        <v>0.19684793710049706</v>
      </c>
      <c r="BU229" s="39">
        <f t="shared" si="851"/>
        <v>0.1800495437996108</v>
      </c>
      <c r="BV229" s="39">
        <f t="shared" si="787"/>
        <v>0.19684793710049706</v>
      </c>
      <c r="BW229" s="39">
        <f t="shared" si="788"/>
        <v>0</v>
      </c>
      <c r="BX229" s="39"/>
      <c r="CB229" s="19"/>
      <c r="CC229" s="23">
        <f>Inputs!F229</f>
        <v>1.030159641258382</v>
      </c>
      <c r="CD229" s="19">
        <f t="shared" si="789"/>
        <v>0</v>
      </c>
      <c r="CE229" s="29">
        <f t="shared" ref="CE229" si="946">CE217</f>
        <v>1.0610964637018976</v>
      </c>
      <c r="CF229" s="29">
        <f t="shared" si="902"/>
        <v>1.0510947108949782</v>
      </c>
      <c r="CG229" s="29">
        <f t="shared" si="902"/>
        <v>1.0502436880673314</v>
      </c>
      <c r="CH229" s="29">
        <f t="shared" si="819"/>
        <v>1.0510947108949782</v>
      </c>
      <c r="CI229" s="19">
        <f t="shared" si="820"/>
        <v>0</v>
      </c>
      <c r="CJ229" s="39">
        <f t="shared" si="869"/>
        <v>0</v>
      </c>
      <c r="CK229" s="40">
        <f>AttrTrend!$U$13</f>
        <v>0.01</v>
      </c>
      <c r="CL229" s="40">
        <f>AttrTrend!$U$33</f>
        <v>0</v>
      </c>
      <c r="CN229" s="19"/>
      <c r="CO229" s="19">
        <f t="shared" si="870"/>
        <v>33449.52951145047</v>
      </c>
      <c r="CP229" s="19">
        <f t="shared" si="853"/>
        <v>36218.995024860131</v>
      </c>
      <c r="CQ229" s="19">
        <f t="shared" si="834"/>
        <v>33449.52951145047</v>
      </c>
      <c r="CR229" s="19">
        <f t="shared" si="822"/>
        <v>36218.995024860131</v>
      </c>
      <c r="CS229" s="19">
        <f t="shared" si="871"/>
        <v>0</v>
      </c>
      <c r="CT229" s="2"/>
      <c r="CU229" s="2"/>
      <c r="CV229" s="2"/>
      <c r="CW229" s="2"/>
      <c r="CX229" s="2"/>
      <c r="CY229" s="2"/>
      <c r="CZ229" s="2"/>
      <c r="DA229" s="2"/>
      <c r="DB229" s="5">
        <f t="shared" si="872"/>
        <v>33449.52951145047</v>
      </c>
      <c r="DC229" s="16">
        <f t="shared" si="854"/>
        <v>4376.1473178892993</v>
      </c>
      <c r="DD229" s="16" t="e">
        <f t="shared" si="855"/>
        <v>#N/A</v>
      </c>
      <c r="DE229" s="16">
        <f t="shared" si="835"/>
        <v>37825.676829339769</v>
      </c>
      <c r="DF229" s="5">
        <f t="shared" si="873"/>
        <v>33449.52951145047</v>
      </c>
      <c r="DG229" s="5">
        <f t="shared" si="856"/>
        <v>4376.1473178892993</v>
      </c>
      <c r="DH229" s="5" t="e">
        <f t="shared" si="857"/>
        <v>#N/A</v>
      </c>
      <c r="DI229" s="16">
        <f t="shared" si="837"/>
        <v>37825.676829339769</v>
      </c>
      <c r="DJ229" s="5">
        <f t="shared" si="874"/>
        <v>33449.52951145047</v>
      </c>
      <c r="DK229" s="5">
        <f t="shared" si="858"/>
        <v>4376.1473178892993</v>
      </c>
      <c r="DL229" s="5" t="e">
        <f t="shared" si="859"/>
        <v>#N/A</v>
      </c>
      <c r="DM229" s="16">
        <f t="shared" si="860"/>
        <v>37825.676829339769</v>
      </c>
      <c r="DN229" s="16">
        <f t="shared" si="795"/>
        <v>34582.498476471919</v>
      </c>
      <c r="DO229" s="16">
        <f t="shared" si="825"/>
        <v>3243.1783528678498</v>
      </c>
      <c r="DP229" s="16" t="e">
        <f t="shared" si="796"/>
        <v>#N/A</v>
      </c>
      <c r="DQ229" s="16">
        <f t="shared" si="797"/>
        <v>37825.676829339769</v>
      </c>
      <c r="DR229" s="101"/>
      <c r="DS229" s="5">
        <f t="shared" si="861"/>
        <v>34580.179795311924</v>
      </c>
      <c r="DT229" s="16">
        <f t="shared" si="842"/>
        <v>34582.498476471919</v>
      </c>
      <c r="DV229" s="16">
        <f t="shared" si="826"/>
        <v>2087598.5042552885</v>
      </c>
      <c r="DW229" s="16">
        <f t="shared" si="843"/>
        <v>1998188.4970399395</v>
      </c>
      <c r="DX229" s="5">
        <f t="shared" si="875"/>
        <v>2090854.8101823323</v>
      </c>
      <c r="DY229" s="5">
        <f t="shared" si="876"/>
        <v>2090861.5900021878</v>
      </c>
      <c r="DZ229" s="16">
        <f t="shared" si="845"/>
        <v>2090985.9574357083</v>
      </c>
      <c r="EA229" s="16">
        <f t="shared" si="827"/>
        <v>-3263.0857468992472</v>
      </c>
    </row>
    <row r="230" spans="1:131" x14ac:dyDescent="0.2">
      <c r="A230" s="2">
        <v>43556</v>
      </c>
      <c r="D230" s="19">
        <f t="shared" si="798"/>
        <v>0</v>
      </c>
      <c r="E230" s="20">
        <f>Inputs!E230</f>
        <v>1.0157275841975459</v>
      </c>
      <c r="F230" s="19">
        <f t="shared" si="799"/>
        <v>0</v>
      </c>
      <c r="G230" s="24">
        <f t="shared" ref="G230:H230" si="947">G218</f>
        <v>1.08</v>
      </c>
      <c r="H230" s="24">
        <f t="shared" si="947"/>
        <v>1.0847256097134981</v>
      </c>
      <c r="I230" s="29">
        <f t="shared" si="779"/>
        <v>1.0847256097134981</v>
      </c>
      <c r="J230" s="19"/>
      <c r="K230" s="19"/>
      <c r="L230" s="40">
        <f>SalesTrend!$U$14</f>
        <v>0.01</v>
      </c>
      <c r="M230" s="40">
        <f>SalesTrend!$U$34</f>
        <v>0</v>
      </c>
      <c r="P230" s="16">
        <f t="shared" si="847"/>
        <v>37857.198226697546</v>
      </c>
      <c r="Q230" s="16">
        <f t="shared" si="848"/>
        <v>41710.520521663122</v>
      </c>
      <c r="R230" s="16">
        <f t="shared" si="781"/>
        <v>37857.198226697546</v>
      </c>
      <c r="S230" s="16">
        <f t="shared" si="782"/>
        <v>41710.520521663122</v>
      </c>
      <c r="T230" s="16">
        <f t="shared" si="804"/>
        <v>0</v>
      </c>
      <c r="AA230" s="60"/>
      <c r="AE230" s="15"/>
      <c r="AF230" s="1">
        <f t="shared" si="805"/>
        <v>0</v>
      </c>
      <c r="AH230" s="61">
        <f t="shared" si="911"/>
        <v>0</v>
      </c>
      <c r="AI230" s="61">
        <f t="shared" si="806"/>
        <v>0</v>
      </c>
      <c r="AJ230" s="61">
        <f t="shared" si="807"/>
        <v>0</v>
      </c>
      <c r="AK230" s="61">
        <f t="shared" si="808"/>
        <v>0</v>
      </c>
      <c r="AL230" s="61">
        <f t="shared" si="809"/>
        <v>0</v>
      </c>
      <c r="AM230" s="61">
        <f t="shared" si="763"/>
        <v>0</v>
      </c>
      <c r="AO230" s="1">
        <f t="shared" si="810"/>
        <v>0</v>
      </c>
      <c r="BB230" s="5">
        <f t="shared" si="863"/>
        <v>2095831.6206575749</v>
      </c>
      <c r="BC230" s="19"/>
      <c r="BD230" s="82">
        <f t="shared" si="899"/>
        <v>0</v>
      </c>
      <c r="BE230" s="23">
        <f>Inputs!F230</f>
        <v>1.0157275841975459</v>
      </c>
      <c r="BF230" s="19">
        <f t="shared" si="830"/>
        <v>0</v>
      </c>
      <c r="BG230" s="19">
        <f t="shared" si="831"/>
        <v>0</v>
      </c>
      <c r="BH230" s="82">
        <f t="shared" si="904"/>
        <v>0</v>
      </c>
      <c r="BI230" s="29">
        <f t="shared" si="900"/>
        <v>1</v>
      </c>
      <c r="BJ230" s="29">
        <f t="shared" ref="BJ230" si="948">BJ218</f>
        <v>1.0182207657395119</v>
      </c>
      <c r="BK230" s="29">
        <f t="shared" si="900"/>
        <v>1.0175869495536261</v>
      </c>
      <c r="BL230" s="29">
        <f t="shared" si="814"/>
        <v>1.0175869495536261</v>
      </c>
      <c r="BM230" s="39">
        <f t="shared" si="865"/>
        <v>0</v>
      </c>
      <c r="BN230" s="39">
        <f t="shared" si="866"/>
        <v>0</v>
      </c>
      <c r="BO230" s="40">
        <f>AttrRateTrend!$U$14</f>
        <v>0</v>
      </c>
      <c r="BP230" s="40">
        <f>AttrRateTrend!$U$34</f>
        <v>0</v>
      </c>
      <c r="BS230" s="39">
        <f t="shared" si="867"/>
        <v>0.1800495437996108</v>
      </c>
      <c r="BT230" s="39">
        <f t="shared" si="850"/>
        <v>0.18609761214861129</v>
      </c>
      <c r="BU230" s="39">
        <f t="shared" si="851"/>
        <v>0.1800495437996108</v>
      </c>
      <c r="BV230" s="39">
        <f t="shared" si="787"/>
        <v>0.18609761214861129</v>
      </c>
      <c r="BW230" s="39">
        <f t="shared" si="788"/>
        <v>0</v>
      </c>
      <c r="BX230" s="39"/>
      <c r="CB230" s="19"/>
      <c r="CC230" s="23">
        <f>Inputs!F230</f>
        <v>1.0157275841975459</v>
      </c>
      <c r="CD230" s="19">
        <f t="shared" si="789"/>
        <v>0</v>
      </c>
      <c r="CE230" s="29">
        <f t="shared" ref="CE230" si="949">CE218</f>
        <v>1.0182207657395119</v>
      </c>
      <c r="CF230" s="29">
        <f t="shared" si="902"/>
        <v>1.0181505781365485</v>
      </c>
      <c r="CG230" s="29">
        <f t="shared" si="902"/>
        <v>1.0198183309302309</v>
      </c>
      <c r="CH230" s="29">
        <f t="shared" si="819"/>
        <v>1.0181505781365485</v>
      </c>
      <c r="CI230" s="19">
        <f t="shared" si="820"/>
        <v>0</v>
      </c>
      <c r="CJ230" s="39">
        <f t="shared" si="869"/>
        <v>0</v>
      </c>
      <c r="CK230" s="40">
        <f>AttrTrend!$U$14</f>
        <v>0.01</v>
      </c>
      <c r="CL230" s="40">
        <f>AttrTrend!$U$34</f>
        <v>0</v>
      </c>
      <c r="CN230" s="19"/>
      <c r="CO230" s="19">
        <f t="shared" si="870"/>
        <v>33477.404119376675</v>
      </c>
      <c r="CP230" s="19">
        <f t="shared" si="853"/>
        <v>34621.113669316554</v>
      </c>
      <c r="CQ230" s="19">
        <f t="shared" si="834"/>
        <v>33477.404119376675</v>
      </c>
      <c r="CR230" s="19">
        <f t="shared" si="822"/>
        <v>34621.113669316554</v>
      </c>
      <c r="CS230" s="19">
        <f t="shared" si="871"/>
        <v>0</v>
      </c>
      <c r="CT230" s="2"/>
      <c r="CU230" s="2"/>
      <c r="CV230" s="2"/>
      <c r="CW230" s="2"/>
      <c r="CX230" s="2"/>
      <c r="CY230" s="2"/>
      <c r="CZ230" s="2"/>
      <c r="DA230" s="2"/>
      <c r="DB230" s="5">
        <f t="shared" si="872"/>
        <v>33477.404119376675</v>
      </c>
      <c r="DC230" s="16">
        <f t="shared" si="854"/>
        <v>4379.7941073208713</v>
      </c>
      <c r="DD230" s="16" t="e">
        <f t="shared" si="855"/>
        <v>#N/A</v>
      </c>
      <c r="DE230" s="16">
        <f t="shared" si="835"/>
        <v>37857.198226697546</v>
      </c>
      <c r="DF230" s="5">
        <f t="shared" si="873"/>
        <v>33477.404119376675</v>
      </c>
      <c r="DG230" s="5">
        <f t="shared" si="856"/>
        <v>4379.7941073208713</v>
      </c>
      <c r="DH230" s="5" t="e">
        <f t="shared" si="857"/>
        <v>#N/A</v>
      </c>
      <c r="DI230" s="16">
        <f t="shared" si="837"/>
        <v>37857.198226697546</v>
      </c>
      <c r="DJ230" s="5">
        <f t="shared" si="874"/>
        <v>33477.404119376675</v>
      </c>
      <c r="DK230" s="5">
        <f t="shared" si="858"/>
        <v>4379.7941073208713</v>
      </c>
      <c r="DL230" s="5" t="e">
        <f t="shared" si="859"/>
        <v>#N/A</v>
      </c>
      <c r="DM230" s="16">
        <f t="shared" si="860"/>
        <v>37857.198226697546</v>
      </c>
      <c r="DN230" s="16">
        <f t="shared" si="795"/>
        <v>35020.500182011405</v>
      </c>
      <c r="DO230" s="16">
        <f t="shared" si="825"/>
        <v>2836.6980446861417</v>
      </c>
      <c r="DP230" s="16" t="e">
        <f t="shared" si="796"/>
        <v>#N/A</v>
      </c>
      <c r="DQ230" s="16">
        <f t="shared" si="797"/>
        <v>37857.198226697546</v>
      </c>
      <c r="DR230" s="101"/>
      <c r="DS230" s="5">
        <f t="shared" si="861"/>
        <v>35077.576623111083</v>
      </c>
      <c r="DT230" s="16">
        <f t="shared" si="842"/>
        <v>35020.500182011405</v>
      </c>
      <c r="DV230" s="16">
        <f t="shared" si="826"/>
        <v>2095831.6206575749</v>
      </c>
      <c r="DW230" s="16">
        <f t="shared" si="843"/>
        <v>1998188.4970399395</v>
      </c>
      <c r="DX230" s="5">
        <f t="shared" si="875"/>
        <v>2095234.6042896532</v>
      </c>
      <c r="DY230" s="5">
        <f t="shared" si="876"/>
        <v>2095241.3841095087</v>
      </c>
      <c r="DZ230" s="16">
        <f t="shared" si="845"/>
        <v>2095365.7515430292</v>
      </c>
      <c r="EA230" s="16">
        <f t="shared" si="827"/>
        <v>590.23654806613922</v>
      </c>
    </row>
    <row r="231" spans="1:131" x14ac:dyDescent="0.2">
      <c r="A231" s="2">
        <v>43586</v>
      </c>
      <c r="D231" s="19">
        <f t="shared" si="798"/>
        <v>0</v>
      </c>
      <c r="E231" s="20">
        <f>Inputs!E231</f>
        <v>1.0340843814542966</v>
      </c>
      <c r="F231" s="19">
        <f t="shared" si="799"/>
        <v>0</v>
      </c>
      <c r="G231" s="24">
        <f t="shared" ref="G231:H231" si="950">G219</f>
        <v>1.1200000000000001</v>
      </c>
      <c r="H231" s="24">
        <f t="shared" si="950"/>
        <v>1.1220326870554826</v>
      </c>
      <c r="I231" s="29">
        <f t="shared" si="779"/>
        <v>1.1220326870554826</v>
      </c>
      <c r="J231" s="19"/>
      <c r="K231" s="19"/>
      <c r="L231" s="40">
        <f>SalesTrend!$U$15</f>
        <v>0.01</v>
      </c>
      <c r="M231" s="40">
        <f>SalesTrend!$U$35</f>
        <v>0</v>
      </c>
      <c r="P231" s="16">
        <f t="shared" si="847"/>
        <v>37888.745891886458</v>
      </c>
      <c r="Q231" s="16">
        <f t="shared" si="848"/>
        <v>43961.420607648157</v>
      </c>
      <c r="R231" s="16">
        <f t="shared" si="781"/>
        <v>37888.745891886458</v>
      </c>
      <c r="S231" s="16">
        <f t="shared" si="782"/>
        <v>43961.420607648157</v>
      </c>
      <c r="T231" s="16">
        <f t="shared" si="804"/>
        <v>0</v>
      </c>
      <c r="AA231" s="60"/>
      <c r="AE231" s="15"/>
      <c r="AF231" s="1">
        <f t="shared" si="805"/>
        <v>0</v>
      </c>
      <c r="AH231" s="61">
        <f t="shared" si="911"/>
        <v>0</v>
      </c>
      <c r="AI231" s="61">
        <f t="shared" si="806"/>
        <v>0</v>
      </c>
      <c r="AJ231" s="61">
        <f t="shared" si="807"/>
        <v>0</v>
      </c>
      <c r="AK231" s="61">
        <f t="shared" si="808"/>
        <v>0</v>
      </c>
      <c r="AL231" s="61">
        <f t="shared" si="809"/>
        <v>0</v>
      </c>
      <c r="AM231" s="61">
        <f t="shared" si="763"/>
        <v>0</v>
      </c>
      <c r="AO231" s="1">
        <f t="shared" si="810"/>
        <v>0</v>
      </c>
      <c r="BB231" s="5">
        <f t="shared" si="863"/>
        <v>2106287.7393090804</v>
      </c>
      <c r="BC231" s="19"/>
      <c r="BD231" s="82">
        <f t="shared" si="899"/>
        <v>0</v>
      </c>
      <c r="BE231" s="23">
        <f>Inputs!F231</f>
        <v>1.0340843814542966</v>
      </c>
      <c r="BF231" s="19">
        <f t="shared" si="830"/>
        <v>0</v>
      </c>
      <c r="BG231" s="19">
        <f t="shared" si="831"/>
        <v>0</v>
      </c>
      <c r="BH231" s="82">
        <f t="shared" si="904"/>
        <v>0</v>
      </c>
      <c r="BI231" s="29">
        <f t="shared" si="900"/>
        <v>1</v>
      </c>
      <c r="BJ231" s="29">
        <f t="shared" ref="BJ231" si="951">BJ219</f>
        <v>1.0153534458706819</v>
      </c>
      <c r="BK231" s="29">
        <f t="shared" si="900"/>
        <v>1.0147621435904024</v>
      </c>
      <c r="BL231" s="29">
        <f t="shared" si="814"/>
        <v>1.0147621435904024</v>
      </c>
      <c r="BM231" s="39">
        <f t="shared" si="865"/>
        <v>0</v>
      </c>
      <c r="BN231" s="39">
        <f t="shared" si="866"/>
        <v>0</v>
      </c>
      <c r="BO231" s="40">
        <f>AttrRateTrend!$U$15</f>
        <v>0</v>
      </c>
      <c r="BP231" s="40">
        <f>AttrRateTrend!$U$35</f>
        <v>0</v>
      </c>
      <c r="BS231" s="39">
        <f t="shared" si="867"/>
        <v>0.1800495437996108</v>
      </c>
      <c r="BT231" s="39">
        <f t="shared" si="850"/>
        <v>0.18893493181446996</v>
      </c>
      <c r="BU231" s="39">
        <f t="shared" si="851"/>
        <v>0.1800495437996108</v>
      </c>
      <c r="BV231" s="39">
        <f t="shared" si="787"/>
        <v>0.18893493181446996</v>
      </c>
      <c r="BW231" s="39">
        <f t="shared" si="788"/>
        <v>0</v>
      </c>
      <c r="BX231" s="39"/>
      <c r="CB231" s="19"/>
      <c r="CC231" s="23">
        <f>Inputs!F231</f>
        <v>1.0340843814542966</v>
      </c>
      <c r="CD231" s="19">
        <f t="shared" si="789"/>
        <v>0</v>
      </c>
      <c r="CE231" s="29">
        <f t="shared" ref="CE231:CG246" si="952">CE219</f>
        <v>1.0153534458706819</v>
      </c>
      <c r="CF231" s="29">
        <f t="shared" si="952"/>
        <v>1.0211846089916554</v>
      </c>
      <c r="CG231" s="29">
        <f t="shared" si="952"/>
        <v>1.0198824623701856</v>
      </c>
      <c r="CH231" s="29">
        <f t="shared" si="819"/>
        <v>1.0211846089916554</v>
      </c>
      <c r="CI231" s="19">
        <f t="shared" si="820"/>
        <v>0</v>
      </c>
      <c r="CJ231" s="39">
        <f t="shared" si="869"/>
        <v>0</v>
      </c>
      <c r="CK231" s="40">
        <f>AttrTrend!$U$15</f>
        <v>0.01</v>
      </c>
      <c r="CL231" s="40">
        <f>AttrTrend!$U$35</f>
        <v>0</v>
      </c>
      <c r="CN231" s="19"/>
      <c r="CO231" s="19">
        <f t="shared" si="870"/>
        <v>33505.301956142823</v>
      </c>
      <c r="CP231" s="19">
        <f t="shared" si="853"/>
        <v>35381.2991520422</v>
      </c>
      <c r="CQ231" s="19">
        <f t="shared" si="834"/>
        <v>33505.301956142823</v>
      </c>
      <c r="CR231" s="19">
        <f t="shared" si="822"/>
        <v>35381.2991520422</v>
      </c>
      <c r="CS231" s="19">
        <f t="shared" si="871"/>
        <v>0</v>
      </c>
      <c r="CT231" s="2"/>
      <c r="CU231" s="2"/>
      <c r="CV231" s="2"/>
      <c r="CW231" s="2"/>
      <c r="CX231" s="2"/>
      <c r="CY231" s="2"/>
      <c r="CZ231" s="2"/>
      <c r="DA231" s="2"/>
      <c r="DB231" s="5">
        <f t="shared" si="872"/>
        <v>33505.301956142823</v>
      </c>
      <c r="DC231" s="16">
        <f t="shared" si="854"/>
        <v>4383.4439357436349</v>
      </c>
      <c r="DD231" s="16" t="e">
        <f t="shared" si="855"/>
        <v>#N/A</v>
      </c>
      <c r="DE231" s="16">
        <f t="shared" si="835"/>
        <v>37888.745891886458</v>
      </c>
      <c r="DF231" s="5">
        <f t="shared" si="873"/>
        <v>33505.301956142823</v>
      </c>
      <c r="DG231" s="5">
        <f t="shared" si="856"/>
        <v>4383.4439357436349</v>
      </c>
      <c r="DH231" s="5" t="e">
        <f t="shared" si="857"/>
        <v>#N/A</v>
      </c>
      <c r="DI231" s="16">
        <f t="shared" si="837"/>
        <v>37888.745891886458</v>
      </c>
      <c r="DJ231" s="5">
        <f t="shared" si="874"/>
        <v>33505.301956142823</v>
      </c>
      <c r="DK231" s="5">
        <f t="shared" si="858"/>
        <v>4383.4439357436349</v>
      </c>
      <c r="DL231" s="5" t="e">
        <f t="shared" si="859"/>
        <v>#N/A</v>
      </c>
      <c r="DM231" s="16">
        <f t="shared" si="860"/>
        <v>37888.745891886458</v>
      </c>
      <c r="DN231" s="16">
        <f t="shared" si="795"/>
        <v>35322.004467532861</v>
      </c>
      <c r="DO231" s="16">
        <f t="shared" si="825"/>
        <v>2566.7414243535968</v>
      </c>
      <c r="DP231" s="16" t="e">
        <f t="shared" si="796"/>
        <v>#N/A</v>
      </c>
      <c r="DQ231" s="16">
        <f t="shared" si="797"/>
        <v>37888.745891886458</v>
      </c>
      <c r="DR231" s="101"/>
      <c r="DS231" s="5">
        <f t="shared" si="861"/>
        <v>35403.744127611208</v>
      </c>
      <c r="DT231" s="16">
        <f t="shared" si="842"/>
        <v>35322.004467532861</v>
      </c>
      <c r="DV231" s="16">
        <f t="shared" si="826"/>
        <v>2106287.7393090804</v>
      </c>
      <c r="DW231" s="16">
        <f t="shared" si="843"/>
        <v>1998188.4970399395</v>
      </c>
      <c r="DX231" s="5">
        <f t="shared" si="875"/>
        <v>2099618.0482253968</v>
      </c>
      <c r="DY231" s="5">
        <f t="shared" si="876"/>
        <v>2099624.8280452522</v>
      </c>
      <c r="DZ231" s="16">
        <f t="shared" si="845"/>
        <v>2099749.1954787727</v>
      </c>
      <c r="EA231" s="16">
        <f t="shared" si="827"/>
        <v>6662.9112638281658</v>
      </c>
    </row>
    <row r="232" spans="1:131" x14ac:dyDescent="0.2">
      <c r="A232" s="2">
        <v>43617</v>
      </c>
      <c r="D232" s="19">
        <f t="shared" si="798"/>
        <v>0</v>
      </c>
      <c r="E232" s="20">
        <f>Inputs!E232</f>
        <v>0.97954012736741258</v>
      </c>
      <c r="F232" s="19">
        <f t="shared" si="799"/>
        <v>0</v>
      </c>
      <c r="G232" s="24">
        <f t="shared" ref="G232:H232" si="953">G220</f>
        <v>1.1599999999999999</v>
      </c>
      <c r="H232" s="24">
        <f t="shared" si="953"/>
        <v>1.1608163743860633</v>
      </c>
      <c r="I232" s="29">
        <f t="shared" si="779"/>
        <v>1.1608163743860633</v>
      </c>
      <c r="J232" s="19"/>
      <c r="K232" s="19"/>
      <c r="L232" s="40">
        <f>SalesTrend!$U$16</f>
        <v>0.01</v>
      </c>
      <c r="M232" s="40">
        <f>SalesTrend!$U$36</f>
        <v>0</v>
      </c>
      <c r="P232" s="16">
        <f t="shared" si="847"/>
        <v>37920.319846796359</v>
      </c>
      <c r="Q232" s="16">
        <f t="shared" si="848"/>
        <v>43117.914719669658</v>
      </c>
      <c r="R232" s="16">
        <f t="shared" si="781"/>
        <v>37920.319846796359</v>
      </c>
      <c r="S232" s="16">
        <f t="shared" si="782"/>
        <v>43117.914719669658</v>
      </c>
      <c r="T232" s="16">
        <f t="shared" si="804"/>
        <v>0</v>
      </c>
      <c r="AA232" s="60"/>
      <c r="AE232" s="15"/>
      <c r="AF232" s="1">
        <f t="shared" si="805"/>
        <v>0</v>
      </c>
      <c r="AH232" s="61">
        <f t="shared" si="911"/>
        <v>0</v>
      </c>
      <c r="AI232" s="61">
        <f t="shared" si="806"/>
        <v>0</v>
      </c>
      <c r="AJ232" s="61">
        <f t="shared" si="807"/>
        <v>0</v>
      </c>
      <c r="AK232" s="61">
        <f t="shared" si="808"/>
        <v>0</v>
      </c>
      <c r="AL232" s="61">
        <f t="shared" si="809"/>
        <v>0</v>
      </c>
      <c r="AM232" s="61">
        <f t="shared" si="763"/>
        <v>0</v>
      </c>
      <c r="AO232" s="1">
        <f t="shared" si="810"/>
        <v>0</v>
      </c>
      <c r="BB232" s="5">
        <f t="shared" si="863"/>
        <v>2115872.4309876435</v>
      </c>
      <c r="BC232" s="19"/>
      <c r="BD232" s="82">
        <f t="shared" si="899"/>
        <v>0</v>
      </c>
      <c r="BE232" s="23">
        <f>Inputs!F232</f>
        <v>0.97954012736741258</v>
      </c>
      <c r="BF232" s="19">
        <f t="shared" si="830"/>
        <v>0</v>
      </c>
      <c r="BG232" s="19">
        <f t="shared" si="831"/>
        <v>0</v>
      </c>
      <c r="BH232" s="82">
        <f t="shared" si="904"/>
        <v>0</v>
      </c>
      <c r="BI232" s="29">
        <f t="shared" si="900"/>
        <v>1</v>
      </c>
      <c r="BJ232" s="29">
        <f t="shared" ref="BJ232" si="954">BJ220</f>
        <v>0.93698194478176766</v>
      </c>
      <c r="BK232" s="29">
        <f t="shared" si="900"/>
        <v>0.93828803629793345</v>
      </c>
      <c r="BL232" s="29">
        <f t="shared" si="814"/>
        <v>0.93828803629793345</v>
      </c>
      <c r="BM232" s="39">
        <f t="shared" si="865"/>
        <v>0</v>
      </c>
      <c r="BN232" s="39">
        <f t="shared" si="866"/>
        <v>0</v>
      </c>
      <c r="BO232" s="40">
        <f>AttrRateTrend!$U$16</f>
        <v>0</v>
      </c>
      <c r="BP232" s="40">
        <f>AttrRateTrend!$U$36</f>
        <v>0</v>
      </c>
      <c r="BS232" s="39">
        <f t="shared" si="867"/>
        <v>0.1800495437996108</v>
      </c>
      <c r="BT232" s="39">
        <f t="shared" si="850"/>
        <v>0.16548187611442389</v>
      </c>
      <c r="BU232" s="39">
        <f t="shared" si="851"/>
        <v>0.1800495437996108</v>
      </c>
      <c r="BV232" s="39">
        <f t="shared" si="787"/>
        <v>0.16548187611442389</v>
      </c>
      <c r="BW232" s="39">
        <f t="shared" si="788"/>
        <v>0</v>
      </c>
      <c r="BX232" s="39"/>
      <c r="CB232" s="19"/>
      <c r="CC232" s="23">
        <f>Inputs!F232</f>
        <v>0.97954012736741258</v>
      </c>
      <c r="CD232" s="19">
        <f t="shared" si="789"/>
        <v>0</v>
      </c>
      <c r="CE232" s="29">
        <f t="shared" ref="CE232" si="955">CE220</f>
        <v>0.93698194478176766</v>
      </c>
      <c r="CF232" s="29">
        <f t="shared" si="952"/>
        <v>0.94700775525644054</v>
      </c>
      <c r="CG232" s="29">
        <f t="shared" si="952"/>
        <v>0.94800834264764722</v>
      </c>
      <c r="CH232" s="29">
        <f t="shared" si="819"/>
        <v>0.94700775525644054</v>
      </c>
      <c r="CI232" s="19">
        <f t="shared" si="820"/>
        <v>0</v>
      </c>
      <c r="CJ232" s="39">
        <f t="shared" si="869"/>
        <v>0</v>
      </c>
      <c r="CK232" s="40">
        <f>AttrTrend!$U$16</f>
        <v>0.01</v>
      </c>
      <c r="CL232" s="40">
        <f>AttrTrend!$U$36</f>
        <v>0</v>
      </c>
      <c r="CN232" s="19"/>
      <c r="CO232" s="19">
        <f t="shared" si="870"/>
        <v>33533.22304110627</v>
      </c>
      <c r="CP232" s="19">
        <f t="shared" si="853"/>
        <v>31106.494015557844</v>
      </c>
      <c r="CQ232" s="19">
        <f t="shared" si="834"/>
        <v>33533.22304110627</v>
      </c>
      <c r="CR232" s="19">
        <f t="shared" si="822"/>
        <v>31106.494015557844</v>
      </c>
      <c r="CS232" s="19">
        <f t="shared" si="871"/>
        <v>0</v>
      </c>
      <c r="CT232" s="2"/>
      <c r="CU232" s="2"/>
      <c r="CV232" s="2"/>
      <c r="CW232" s="2"/>
      <c r="CX232" s="2"/>
      <c r="CY232" s="2"/>
      <c r="CZ232" s="2"/>
      <c r="DA232" s="2"/>
      <c r="DB232" s="5">
        <f t="shared" si="872"/>
        <v>33533.22304110627</v>
      </c>
      <c r="DC232" s="16">
        <f t="shared" si="854"/>
        <v>4387.0968056900892</v>
      </c>
      <c r="DD232" s="16" t="e">
        <f t="shared" si="855"/>
        <v>#N/A</v>
      </c>
      <c r="DE232" s="16">
        <f t="shared" si="835"/>
        <v>37920.319846796359</v>
      </c>
      <c r="DF232" s="5">
        <f t="shared" si="873"/>
        <v>33533.22304110627</v>
      </c>
      <c r="DG232" s="5">
        <f t="shared" si="856"/>
        <v>4387.0968056900892</v>
      </c>
      <c r="DH232" s="5" t="e">
        <f t="shared" si="857"/>
        <v>#N/A</v>
      </c>
      <c r="DI232" s="16">
        <f t="shared" si="837"/>
        <v>37920.319846796359</v>
      </c>
      <c r="DJ232" s="5">
        <f t="shared" si="874"/>
        <v>33533.22304110627</v>
      </c>
      <c r="DK232" s="5">
        <f t="shared" si="858"/>
        <v>4387.0968056900892</v>
      </c>
      <c r="DL232" s="5" t="e">
        <f t="shared" si="859"/>
        <v>#N/A</v>
      </c>
      <c r="DM232" s="16">
        <f t="shared" si="860"/>
        <v>37920.319846796359</v>
      </c>
      <c r="DN232" s="16">
        <f t="shared" si="795"/>
        <v>35509.777020095993</v>
      </c>
      <c r="DO232" s="16">
        <f t="shared" si="825"/>
        <v>2410.5428267003663</v>
      </c>
      <c r="DP232" s="16" t="e">
        <f t="shared" si="796"/>
        <v>#N/A</v>
      </c>
      <c r="DQ232" s="16">
        <f t="shared" si="797"/>
        <v>37920.319846796359</v>
      </c>
      <c r="DR232" s="101"/>
      <c r="DS232" s="5">
        <f t="shared" si="861"/>
        <v>35484.692651876314</v>
      </c>
      <c r="DT232" s="16">
        <f t="shared" si="842"/>
        <v>35509.777020095993</v>
      </c>
      <c r="DV232" s="16">
        <f t="shared" si="826"/>
        <v>2115872.4309876435</v>
      </c>
      <c r="DW232" s="16">
        <f t="shared" si="843"/>
        <v>1998188.4970399395</v>
      </c>
      <c r="DX232" s="5">
        <f t="shared" si="875"/>
        <v>2104005.1450310866</v>
      </c>
      <c r="DY232" s="5">
        <f t="shared" si="876"/>
        <v>2104011.9248509421</v>
      </c>
      <c r="DZ232" s="16">
        <f t="shared" si="845"/>
        <v>2104136.2922844626</v>
      </c>
      <c r="EA232" s="16">
        <f t="shared" si="827"/>
        <v>11860.506136701442</v>
      </c>
    </row>
    <row r="233" spans="1:131" x14ac:dyDescent="0.2">
      <c r="A233" s="2">
        <v>43647</v>
      </c>
      <c r="D233" s="19">
        <f t="shared" si="798"/>
        <v>0</v>
      </c>
      <c r="E233" s="20">
        <f>Inputs!E233</f>
        <v>0.98497929473316348</v>
      </c>
      <c r="F233" s="19">
        <f t="shared" si="799"/>
        <v>0</v>
      </c>
      <c r="G233" s="24">
        <f t="shared" ref="G233:H233" si="956">G221</f>
        <v>1.1599999999999999</v>
      </c>
      <c r="H233" s="24">
        <f t="shared" si="956"/>
        <v>1.1571272105409649</v>
      </c>
      <c r="I233" s="29">
        <f t="shared" si="779"/>
        <v>1.1571272105409649</v>
      </c>
      <c r="J233" s="19"/>
      <c r="K233" s="19"/>
      <c r="L233" s="40">
        <f>SalesTrend!$U$17</f>
        <v>0.01</v>
      </c>
      <c r="M233" s="40">
        <f>SalesTrend!$U$37</f>
        <v>0</v>
      </c>
      <c r="P233" s="16">
        <f t="shared" si="847"/>
        <v>37951.920113335356</v>
      </c>
      <c r="Q233" s="16">
        <f t="shared" si="848"/>
        <v>43255.562187663119</v>
      </c>
      <c r="R233" s="16">
        <f t="shared" si="781"/>
        <v>37951.920113335356</v>
      </c>
      <c r="S233" s="16">
        <f t="shared" si="782"/>
        <v>43255.562187663119</v>
      </c>
      <c r="T233" s="16">
        <f t="shared" si="804"/>
        <v>0</v>
      </c>
      <c r="AA233" s="60"/>
      <c r="AE233" s="15"/>
      <c r="AF233" s="1">
        <f t="shared" si="805"/>
        <v>0</v>
      </c>
      <c r="AH233" s="61">
        <f t="shared" si="911"/>
        <v>0</v>
      </c>
      <c r="AI233" s="61">
        <f t="shared" si="806"/>
        <v>0</v>
      </c>
      <c r="AJ233" s="61">
        <f t="shared" si="807"/>
        <v>0</v>
      </c>
      <c r="AK233" s="61">
        <f t="shared" si="808"/>
        <v>0</v>
      </c>
      <c r="AL233" s="61">
        <f t="shared" si="809"/>
        <v>0</v>
      </c>
      <c r="AM233" s="61">
        <f t="shared" si="763"/>
        <v>0</v>
      </c>
      <c r="AO233" s="1">
        <f t="shared" si="810"/>
        <v>0</v>
      </c>
      <c r="BB233" s="5">
        <f t="shared" si="863"/>
        <v>2125566.8257816662</v>
      </c>
      <c r="BC233" s="19"/>
      <c r="BD233" s="82">
        <f t="shared" si="899"/>
        <v>0</v>
      </c>
      <c r="BE233" s="23">
        <f>Inputs!F233</f>
        <v>0.98497929473316348</v>
      </c>
      <c r="BF233" s="19">
        <f t="shared" si="830"/>
        <v>0</v>
      </c>
      <c r="BG233" s="19">
        <f t="shared" si="831"/>
        <v>0</v>
      </c>
      <c r="BH233" s="82">
        <f t="shared" si="904"/>
        <v>0</v>
      </c>
      <c r="BI233" s="29">
        <f t="shared" si="900"/>
        <v>1</v>
      </c>
      <c r="BJ233" s="29">
        <f t="shared" ref="BJ233" si="957">BJ221</f>
        <v>0.9145269668889856</v>
      </c>
      <c r="BK233" s="29">
        <f t="shared" si="900"/>
        <v>0.91416409485908934</v>
      </c>
      <c r="BL233" s="29">
        <f t="shared" si="814"/>
        <v>0.91416409485908934</v>
      </c>
      <c r="BM233" s="39">
        <f t="shared" si="865"/>
        <v>0</v>
      </c>
      <c r="BN233" s="39">
        <f t="shared" si="866"/>
        <v>0</v>
      </c>
      <c r="BO233" s="40">
        <f>AttrRateTrend!$U$17</f>
        <v>0</v>
      </c>
      <c r="BP233" s="40">
        <f>AttrRateTrend!$U$37</f>
        <v>0</v>
      </c>
      <c r="BS233" s="39">
        <f t="shared" si="867"/>
        <v>0.1800495437996108</v>
      </c>
      <c r="BT233" s="39">
        <f t="shared" si="850"/>
        <v>0.16212249783396415</v>
      </c>
      <c r="BU233" s="39">
        <f t="shared" si="851"/>
        <v>0.1800495437996108</v>
      </c>
      <c r="BV233" s="39">
        <f t="shared" si="787"/>
        <v>0.16212249783396415</v>
      </c>
      <c r="BW233" s="39">
        <f t="shared" si="788"/>
        <v>0</v>
      </c>
      <c r="BX233" s="39"/>
      <c r="CB233" s="19"/>
      <c r="CC233" s="23">
        <f>Inputs!F233</f>
        <v>0.98497929473316348</v>
      </c>
      <c r="CD233" s="19">
        <f t="shared" si="789"/>
        <v>0</v>
      </c>
      <c r="CE233" s="29">
        <f t="shared" ref="CE233" si="958">CE221</f>
        <v>0.9145269668889856</v>
      </c>
      <c r="CF233" s="29">
        <f t="shared" si="952"/>
        <v>0.92918259040413531</v>
      </c>
      <c r="CG233" s="29">
        <f t="shared" si="952"/>
        <v>0.92674365295329264</v>
      </c>
      <c r="CH233" s="29">
        <f t="shared" si="819"/>
        <v>0.92918259040413531</v>
      </c>
      <c r="CI233" s="19">
        <f t="shared" si="820"/>
        <v>0</v>
      </c>
      <c r="CJ233" s="39">
        <f t="shared" si="869"/>
        <v>0</v>
      </c>
      <c r="CK233" s="40">
        <f>AttrTrend!$U$17</f>
        <v>0.01</v>
      </c>
      <c r="CL233" s="40">
        <f>AttrTrend!$U$37</f>
        <v>0</v>
      </c>
      <c r="CN233" s="19"/>
      <c r="CO233" s="19">
        <f t="shared" si="870"/>
        <v>33561.16739364052</v>
      </c>
      <c r="CP233" s="19">
        <f t="shared" si="853"/>
        <v>30716.039986563304</v>
      </c>
      <c r="CQ233" s="19">
        <f t="shared" si="834"/>
        <v>33561.16739364052</v>
      </c>
      <c r="CR233" s="19">
        <f t="shared" si="822"/>
        <v>30716.039986563304</v>
      </c>
      <c r="CS233" s="19">
        <f t="shared" si="871"/>
        <v>0</v>
      </c>
      <c r="CT233" s="2"/>
      <c r="CU233" s="2"/>
      <c r="CV233" s="2"/>
      <c r="CW233" s="2"/>
      <c r="CX233" s="2"/>
      <c r="CY233" s="2"/>
      <c r="CZ233" s="2"/>
      <c r="DA233" s="2"/>
      <c r="DB233" s="5">
        <f t="shared" si="872"/>
        <v>33561.16739364052</v>
      </c>
      <c r="DC233" s="16">
        <f t="shared" si="854"/>
        <v>4390.7527196948358</v>
      </c>
      <c r="DD233" s="16" t="e">
        <f t="shared" si="855"/>
        <v>#N/A</v>
      </c>
      <c r="DE233" s="16">
        <f t="shared" si="835"/>
        <v>37951.920113335356</v>
      </c>
      <c r="DF233" s="5">
        <f t="shared" si="873"/>
        <v>33561.16739364052</v>
      </c>
      <c r="DG233" s="5">
        <f t="shared" si="856"/>
        <v>4390.7527196948358</v>
      </c>
      <c r="DH233" s="5" t="e">
        <f t="shared" si="857"/>
        <v>#N/A</v>
      </c>
      <c r="DI233" s="16">
        <f t="shared" si="837"/>
        <v>37951.920113335356</v>
      </c>
      <c r="DJ233" s="5">
        <f t="shared" si="874"/>
        <v>33561.16739364052</v>
      </c>
      <c r="DK233" s="5">
        <f t="shared" si="858"/>
        <v>4390.7527196948358</v>
      </c>
      <c r="DL233" s="5" t="e">
        <f t="shared" si="859"/>
        <v>#N/A</v>
      </c>
      <c r="DM233" s="16">
        <f t="shared" si="860"/>
        <v>37951.920113335356</v>
      </c>
      <c r="DN233" s="16">
        <f t="shared" si="795"/>
        <v>35684.221242835149</v>
      </c>
      <c r="DO233" s="16">
        <f t="shared" si="825"/>
        <v>2267.6988705002077</v>
      </c>
      <c r="DP233" s="16" t="e">
        <f t="shared" si="796"/>
        <v>#N/A</v>
      </c>
      <c r="DQ233" s="16">
        <f t="shared" si="797"/>
        <v>37951.920113335356</v>
      </c>
      <c r="DR233" s="101"/>
      <c r="DS233" s="5">
        <f t="shared" si="861"/>
        <v>35640.894280800443</v>
      </c>
      <c r="DT233" s="16">
        <f t="shared" si="842"/>
        <v>35684.221242835149</v>
      </c>
      <c r="DV233" s="16">
        <f t="shared" si="826"/>
        <v>2125566.8257816662</v>
      </c>
      <c r="DW233" s="16">
        <f t="shared" si="843"/>
        <v>1998188.4970399395</v>
      </c>
      <c r="DX233" s="5">
        <f t="shared" si="875"/>
        <v>2108395.8977507814</v>
      </c>
      <c r="DY233" s="5">
        <f t="shared" si="876"/>
        <v>2108402.6775706368</v>
      </c>
      <c r="DZ233" s="16">
        <f t="shared" si="845"/>
        <v>2108527.0450041573</v>
      </c>
      <c r="EA233" s="16">
        <f t="shared" si="827"/>
        <v>17164.148211029358</v>
      </c>
    </row>
    <row r="234" spans="1:131" x14ac:dyDescent="0.2">
      <c r="A234" s="2">
        <v>43678</v>
      </c>
      <c r="D234" s="19">
        <f t="shared" si="798"/>
        <v>0</v>
      </c>
      <c r="E234" s="20">
        <f>Inputs!E234</f>
        <v>1.0380246921046266</v>
      </c>
      <c r="F234" s="19">
        <f t="shared" si="799"/>
        <v>0</v>
      </c>
      <c r="G234" s="24">
        <f t="shared" ref="G234:H234" si="959">G222</f>
        <v>1.1399999999999999</v>
      </c>
      <c r="H234" s="24">
        <f t="shared" si="959"/>
        <v>1.1367282212946797</v>
      </c>
      <c r="I234" s="29">
        <f t="shared" si="779"/>
        <v>1.1367282212946797</v>
      </c>
      <c r="J234" s="19"/>
      <c r="K234" s="19"/>
      <c r="L234" s="40">
        <f>SalesTrend!$U$18</f>
        <v>0.01</v>
      </c>
      <c r="M234" s="40">
        <f>SalesTrend!$U$38</f>
        <v>0</v>
      </c>
      <c r="P234" s="16">
        <f t="shared" si="847"/>
        <v>37983.546713429801</v>
      </c>
      <c r="Q234" s="16">
        <f t="shared" si="848"/>
        <v>44818.760465041414</v>
      </c>
      <c r="R234" s="16">
        <f t="shared" si="781"/>
        <v>37983.546713429801</v>
      </c>
      <c r="S234" s="16">
        <f t="shared" si="782"/>
        <v>44818.760465041414</v>
      </c>
      <c r="T234" s="16">
        <f t="shared" si="804"/>
        <v>0</v>
      </c>
      <c r="AA234" s="60"/>
      <c r="AE234" s="15"/>
      <c r="AF234" s="1">
        <f t="shared" si="805"/>
        <v>0</v>
      </c>
      <c r="AH234" s="61">
        <f t="shared" si="911"/>
        <v>0</v>
      </c>
      <c r="AI234" s="61">
        <f t="shared" si="806"/>
        <v>0</v>
      </c>
      <c r="AJ234" s="61">
        <f t="shared" si="807"/>
        <v>0</v>
      </c>
      <c r="AK234" s="61">
        <f t="shared" si="808"/>
        <v>0</v>
      </c>
      <c r="AL234" s="61">
        <f t="shared" si="809"/>
        <v>0</v>
      </c>
      <c r="AM234" s="61">
        <f t="shared" si="763"/>
        <v>0</v>
      </c>
      <c r="AO234" s="1">
        <f t="shared" si="810"/>
        <v>0</v>
      </c>
      <c r="BB234" s="5">
        <f t="shared" si="863"/>
        <v>2136796.4512135722</v>
      </c>
      <c r="BC234" s="19"/>
      <c r="BD234" s="82">
        <f t="shared" si="899"/>
        <v>0</v>
      </c>
      <c r="BE234" s="23">
        <f>Inputs!F234</f>
        <v>1.0380246921046266</v>
      </c>
      <c r="BF234" s="19">
        <f t="shared" si="830"/>
        <v>0</v>
      </c>
      <c r="BG234" s="19">
        <f t="shared" si="831"/>
        <v>0</v>
      </c>
      <c r="BH234" s="82">
        <f t="shared" si="904"/>
        <v>0</v>
      </c>
      <c r="BI234" s="29">
        <f t="shared" si="900"/>
        <v>1</v>
      </c>
      <c r="BJ234" s="29">
        <f t="shared" ref="BJ234" si="960">BJ222</f>
        <v>0.92843078718831584</v>
      </c>
      <c r="BK234" s="29">
        <f t="shared" si="900"/>
        <v>0.92859673990623681</v>
      </c>
      <c r="BL234" s="29">
        <f t="shared" si="814"/>
        <v>0.92859673990623681</v>
      </c>
      <c r="BM234" s="39">
        <f t="shared" si="865"/>
        <v>0</v>
      </c>
      <c r="BN234" s="39">
        <f t="shared" si="866"/>
        <v>0</v>
      </c>
      <c r="BO234" s="40">
        <f>AttrRateTrend!$U$18</f>
        <v>0</v>
      </c>
      <c r="BP234" s="40">
        <f>AttrRateTrend!$U$38</f>
        <v>0</v>
      </c>
      <c r="BS234" s="39">
        <f t="shared" si="867"/>
        <v>0.1800495437996108</v>
      </c>
      <c r="BT234" s="39">
        <f t="shared" si="850"/>
        <v>0.17355089768829743</v>
      </c>
      <c r="BU234" s="39">
        <f t="shared" si="851"/>
        <v>0.1800495437996108</v>
      </c>
      <c r="BV234" s="39">
        <f t="shared" si="787"/>
        <v>0.17355089768829743</v>
      </c>
      <c r="BW234" s="39">
        <f t="shared" si="788"/>
        <v>0</v>
      </c>
      <c r="BX234" s="39"/>
      <c r="CB234" s="19"/>
      <c r="CC234" s="23">
        <f>Inputs!F234</f>
        <v>1.0380246921046266</v>
      </c>
      <c r="CD234" s="19">
        <f t="shared" si="789"/>
        <v>0</v>
      </c>
      <c r="CE234" s="29">
        <f t="shared" ref="CE234" si="961">CE222</f>
        <v>0.92843078718831584</v>
      </c>
      <c r="CF234" s="29">
        <f t="shared" si="952"/>
        <v>0.94632197479848124</v>
      </c>
      <c r="CG234" s="29">
        <f t="shared" si="952"/>
        <v>0.94560278244728402</v>
      </c>
      <c r="CH234" s="29">
        <f t="shared" si="819"/>
        <v>0.94632197479848124</v>
      </c>
      <c r="CI234" s="19">
        <f t="shared" si="820"/>
        <v>0</v>
      </c>
      <c r="CJ234" s="39">
        <f t="shared" si="869"/>
        <v>0</v>
      </c>
      <c r="CK234" s="40">
        <f>AttrTrend!$U$18</f>
        <v>0.01</v>
      </c>
      <c r="CL234" s="40">
        <f>AttrTrend!$U$38</f>
        <v>0</v>
      </c>
      <c r="CN234" s="19"/>
      <c r="CO234" s="19">
        <f t="shared" si="870"/>
        <v>33589.135033135215</v>
      </c>
      <c r="CP234" s="19">
        <f t="shared" si="853"/>
        <v>32994.794653600395</v>
      </c>
      <c r="CQ234" s="19">
        <f t="shared" si="834"/>
        <v>33589.135033135215</v>
      </c>
      <c r="CR234" s="19">
        <f t="shared" si="822"/>
        <v>32994.794653600395</v>
      </c>
      <c r="CS234" s="19">
        <f t="shared" si="871"/>
        <v>0</v>
      </c>
      <c r="CT234" s="2"/>
      <c r="CU234" s="2"/>
      <c r="CV234" s="2"/>
      <c r="CW234" s="2"/>
      <c r="CX234" s="2"/>
      <c r="CY234" s="2"/>
      <c r="CZ234" s="2"/>
      <c r="DA234" s="2"/>
      <c r="DB234" s="5">
        <f t="shared" si="872"/>
        <v>33589.135033135215</v>
      </c>
      <c r="DC234" s="16">
        <f t="shared" si="854"/>
        <v>4394.4116802945864</v>
      </c>
      <c r="DD234" s="16" t="e">
        <f t="shared" si="855"/>
        <v>#N/A</v>
      </c>
      <c r="DE234" s="16">
        <f t="shared" si="835"/>
        <v>37983.546713429801</v>
      </c>
      <c r="DF234" s="5">
        <f t="shared" si="873"/>
        <v>33589.135033135215</v>
      </c>
      <c r="DG234" s="5">
        <f t="shared" si="856"/>
        <v>4394.4116802945864</v>
      </c>
      <c r="DH234" s="5" t="e">
        <f t="shared" si="857"/>
        <v>#N/A</v>
      </c>
      <c r="DI234" s="16">
        <f t="shared" si="837"/>
        <v>37983.546713429801</v>
      </c>
      <c r="DJ234" s="5">
        <f t="shared" si="874"/>
        <v>33589.135033135215</v>
      </c>
      <c r="DK234" s="5">
        <f t="shared" si="858"/>
        <v>4394.4116802945864</v>
      </c>
      <c r="DL234" s="5" t="e">
        <f t="shared" si="859"/>
        <v>#N/A</v>
      </c>
      <c r="DM234" s="16">
        <f t="shared" si="860"/>
        <v>37983.546713429801</v>
      </c>
      <c r="DN234" s="16">
        <f t="shared" si="795"/>
        <v>35653.316293415868</v>
      </c>
      <c r="DO234" s="16">
        <f t="shared" si="825"/>
        <v>2330.2304200139333</v>
      </c>
      <c r="DP234" s="16" t="e">
        <f t="shared" si="796"/>
        <v>#N/A</v>
      </c>
      <c r="DQ234" s="16">
        <f t="shared" si="797"/>
        <v>37983.546713429801</v>
      </c>
      <c r="DR234" s="101"/>
      <c r="DS234" s="5">
        <f t="shared" si="861"/>
        <v>35927.076795828689</v>
      </c>
      <c r="DT234" s="16">
        <f t="shared" si="842"/>
        <v>35653.316293415868</v>
      </c>
      <c r="DV234" s="16">
        <f t="shared" si="826"/>
        <v>2136796.4512135722</v>
      </c>
      <c r="DW234" s="16">
        <f t="shared" si="843"/>
        <v>1998188.4970399395</v>
      </c>
      <c r="DX234" s="5">
        <f t="shared" si="875"/>
        <v>2112790.309431076</v>
      </c>
      <c r="DY234" s="5">
        <f t="shared" si="876"/>
        <v>2112797.0892509315</v>
      </c>
      <c r="DZ234" s="16">
        <f t="shared" si="845"/>
        <v>2112921.456684452</v>
      </c>
      <c r="EA234" s="16">
        <f t="shared" si="827"/>
        <v>23999.361962640658</v>
      </c>
    </row>
    <row r="235" spans="1:131" x14ac:dyDescent="0.2">
      <c r="A235" s="2">
        <v>43709</v>
      </c>
      <c r="D235" s="19">
        <f t="shared" si="798"/>
        <v>0</v>
      </c>
      <c r="E235" s="20">
        <f>Inputs!E235</f>
        <v>0.97594929991012169</v>
      </c>
      <c r="F235" s="19">
        <f t="shared" si="799"/>
        <v>0</v>
      </c>
      <c r="G235" s="24">
        <f t="shared" ref="G235:H235" si="962">G223</f>
        <v>1</v>
      </c>
      <c r="H235" s="24">
        <f t="shared" si="962"/>
        <v>0.9973677297977156</v>
      </c>
      <c r="I235" s="29">
        <f t="shared" si="779"/>
        <v>0.9973677297977156</v>
      </c>
      <c r="J235" s="19"/>
      <c r="K235" s="19"/>
      <c r="L235" s="40">
        <f>SalesTrend!$U$19</f>
        <v>0.01</v>
      </c>
      <c r="M235" s="40">
        <f>SalesTrend!$U$39</f>
        <v>0</v>
      </c>
      <c r="P235" s="16">
        <f t="shared" si="847"/>
        <v>38015.199669024325</v>
      </c>
      <c r="Q235" s="16">
        <f t="shared" si="848"/>
        <v>37003.247889630111</v>
      </c>
      <c r="R235" s="16">
        <f t="shared" si="781"/>
        <v>38015.199669024325</v>
      </c>
      <c r="S235" s="16">
        <f t="shared" si="782"/>
        <v>37003.247889630111</v>
      </c>
      <c r="T235" s="16">
        <f t="shared" si="804"/>
        <v>0</v>
      </c>
      <c r="AA235" s="60"/>
      <c r="AE235" s="15"/>
      <c r="AF235" s="1">
        <f t="shared" si="805"/>
        <v>0</v>
      </c>
      <c r="AH235" s="61">
        <f t="shared" si="911"/>
        <v>0</v>
      </c>
      <c r="AI235" s="61">
        <f t="shared" si="806"/>
        <v>0</v>
      </c>
      <c r="AJ235" s="61">
        <f t="shared" si="807"/>
        <v>0</v>
      </c>
      <c r="AK235" s="61">
        <f t="shared" si="808"/>
        <v>0</v>
      </c>
      <c r="AL235" s="61">
        <f t="shared" si="809"/>
        <v>0</v>
      </c>
      <c r="AM235" s="61">
        <f t="shared" si="763"/>
        <v>0</v>
      </c>
      <c r="AO235" s="1">
        <f t="shared" si="810"/>
        <v>0</v>
      </c>
      <c r="BB235" s="5">
        <f t="shared" si="863"/>
        <v>2140182.5731242062</v>
      </c>
      <c r="BC235" s="19"/>
      <c r="BD235" s="82">
        <f t="shared" si="899"/>
        <v>0</v>
      </c>
      <c r="BE235" s="23">
        <f>Inputs!F235</f>
        <v>0.97594929991012169</v>
      </c>
      <c r="BF235" s="19">
        <f t="shared" si="830"/>
        <v>0</v>
      </c>
      <c r="BG235" s="19">
        <f t="shared" si="831"/>
        <v>0</v>
      </c>
      <c r="BH235" s="82">
        <f t="shared" si="904"/>
        <v>0</v>
      </c>
      <c r="BI235" s="29">
        <f t="shared" si="900"/>
        <v>1</v>
      </c>
      <c r="BJ235" s="29">
        <f t="shared" ref="BJ235" si="963">BJ223</f>
        <v>0.94971354705726874</v>
      </c>
      <c r="BK235" s="29">
        <f t="shared" si="900"/>
        <v>0.94944720894937618</v>
      </c>
      <c r="BL235" s="29">
        <f t="shared" si="814"/>
        <v>0.94944720894937618</v>
      </c>
      <c r="BM235" s="39">
        <f t="shared" si="865"/>
        <v>0</v>
      </c>
      <c r="BN235" s="39">
        <f t="shared" si="866"/>
        <v>0</v>
      </c>
      <c r="BO235" s="40">
        <f>AttrRateTrend!$U$19</f>
        <v>0</v>
      </c>
      <c r="BP235" s="40">
        <f>AttrRateTrend!$U$39</f>
        <v>0</v>
      </c>
      <c r="BS235" s="39">
        <f t="shared" si="867"/>
        <v>0.1800495437996108</v>
      </c>
      <c r="BT235" s="39">
        <f t="shared" si="850"/>
        <v>0.16683612889367144</v>
      </c>
      <c r="BU235" s="39">
        <f t="shared" si="851"/>
        <v>0.1800495437996108</v>
      </c>
      <c r="BV235" s="39">
        <f t="shared" si="787"/>
        <v>0.16683612889367144</v>
      </c>
      <c r="BW235" s="39">
        <f t="shared" si="788"/>
        <v>0</v>
      </c>
      <c r="BX235" s="39"/>
      <c r="CB235" s="19"/>
      <c r="CC235" s="23">
        <f>Inputs!F235</f>
        <v>0.97594929991012169</v>
      </c>
      <c r="CD235" s="19">
        <f t="shared" si="789"/>
        <v>0</v>
      </c>
      <c r="CE235" s="29">
        <f t="shared" ref="CE235" si="964">CE223</f>
        <v>0.94971354705726874</v>
      </c>
      <c r="CF235" s="29">
        <f t="shared" si="952"/>
        <v>0.95655921502921648</v>
      </c>
      <c r="CG235" s="29">
        <f t="shared" si="952"/>
        <v>0.95638120796616566</v>
      </c>
      <c r="CH235" s="29">
        <f t="shared" si="819"/>
        <v>0.95655921502921648</v>
      </c>
      <c r="CI235" s="19">
        <f t="shared" si="820"/>
        <v>0</v>
      </c>
      <c r="CJ235" s="39">
        <f t="shared" si="869"/>
        <v>0</v>
      </c>
      <c r="CK235" s="40">
        <f>AttrTrend!$U$19</f>
        <v>0.01</v>
      </c>
      <c r="CL235" s="40">
        <f>AttrTrend!$U$39</f>
        <v>0</v>
      </c>
      <c r="CN235" s="19"/>
      <c r="CO235" s="19">
        <f t="shared" si="870"/>
        <v>33617.125978996155</v>
      </c>
      <c r="CP235" s="19">
        <f t="shared" si="853"/>
        <v>31383.378767482431</v>
      </c>
      <c r="CQ235" s="19">
        <f t="shared" si="834"/>
        <v>33617.125978996155</v>
      </c>
      <c r="CR235" s="19">
        <f t="shared" si="822"/>
        <v>31383.378767482431</v>
      </c>
      <c r="CS235" s="19">
        <f t="shared" si="871"/>
        <v>0</v>
      </c>
      <c r="CT235" s="2"/>
      <c r="CU235" s="2"/>
      <c r="CV235" s="2"/>
      <c r="CW235" s="2"/>
      <c r="CX235" s="2"/>
      <c r="CY235" s="2"/>
      <c r="CZ235" s="2"/>
      <c r="DA235" s="2"/>
      <c r="DB235" s="5">
        <f t="shared" si="872"/>
        <v>33617.125978996155</v>
      </c>
      <c r="DC235" s="16">
        <f t="shared" si="854"/>
        <v>4398.0736900281699</v>
      </c>
      <c r="DD235" s="16" t="e">
        <f t="shared" si="855"/>
        <v>#N/A</v>
      </c>
      <c r="DE235" s="16">
        <f t="shared" si="835"/>
        <v>38015.199669024325</v>
      </c>
      <c r="DF235" s="5">
        <f t="shared" si="873"/>
        <v>33617.125978996155</v>
      </c>
      <c r="DG235" s="5">
        <f t="shared" si="856"/>
        <v>4398.0736900281699</v>
      </c>
      <c r="DH235" s="5" t="e">
        <f t="shared" si="857"/>
        <v>#N/A</v>
      </c>
      <c r="DI235" s="16">
        <f t="shared" si="837"/>
        <v>38015.199669024325</v>
      </c>
      <c r="DJ235" s="5">
        <f t="shared" si="874"/>
        <v>33617.125978996155</v>
      </c>
      <c r="DK235" s="5">
        <f t="shared" si="858"/>
        <v>4398.0736900281699</v>
      </c>
      <c r="DL235" s="5" t="e">
        <f t="shared" si="859"/>
        <v>#N/A</v>
      </c>
      <c r="DM235" s="16">
        <f t="shared" si="860"/>
        <v>38015.199669024325</v>
      </c>
      <c r="DN235" s="16">
        <f t="shared" si="795"/>
        <v>35441.39300520176</v>
      </c>
      <c r="DO235" s="16">
        <f t="shared" si="825"/>
        <v>2573.8066638225646</v>
      </c>
      <c r="DP235" s="16" t="e">
        <f t="shared" si="796"/>
        <v>#N/A</v>
      </c>
      <c r="DQ235" s="16">
        <f t="shared" si="797"/>
        <v>38015.199669024325</v>
      </c>
      <c r="DR235" s="101"/>
      <c r="DS235" s="5">
        <f t="shared" si="861"/>
        <v>35391.977803618487</v>
      </c>
      <c r="DT235" s="16">
        <f t="shared" si="842"/>
        <v>35441.39300520176</v>
      </c>
      <c r="DV235" s="16">
        <f t="shared" si="826"/>
        <v>2140182.5731242062</v>
      </c>
      <c r="DW235" s="16">
        <f t="shared" si="843"/>
        <v>1998188.4970399395</v>
      </c>
      <c r="DX235" s="5">
        <f t="shared" si="875"/>
        <v>2117188.3831211044</v>
      </c>
      <c r="DY235" s="5">
        <f t="shared" si="876"/>
        <v>2117195.1629409599</v>
      </c>
      <c r="DZ235" s="16">
        <f t="shared" si="845"/>
        <v>2117319.5303744804</v>
      </c>
      <c r="EA235" s="16">
        <f t="shared" si="827"/>
        <v>22987.410183246247</v>
      </c>
    </row>
    <row r="236" spans="1:131" x14ac:dyDescent="0.2">
      <c r="A236" s="2">
        <v>43739</v>
      </c>
      <c r="D236" s="19">
        <f t="shared" si="798"/>
        <v>0</v>
      </c>
      <c r="E236" s="20">
        <f>Inputs!E236</f>
        <v>1.0330435166244329</v>
      </c>
      <c r="F236" s="19">
        <f t="shared" si="799"/>
        <v>0</v>
      </c>
      <c r="G236" s="24">
        <f t="shared" ref="G236:H236" si="965">G224</f>
        <v>0.82</v>
      </c>
      <c r="H236" s="24">
        <f t="shared" si="965"/>
        <v>0.81777018222750719</v>
      </c>
      <c r="I236" s="29">
        <f t="shared" si="779"/>
        <v>0.81777018222750719</v>
      </c>
      <c r="J236" s="19"/>
      <c r="K236" s="19"/>
      <c r="L236" s="40">
        <f>SalesTrend!$U$20</f>
        <v>0.01</v>
      </c>
      <c r="M236" s="40">
        <f>SalesTrend!$U$40</f>
        <v>0</v>
      </c>
      <c r="P236" s="16">
        <f t="shared" si="847"/>
        <v>38046.879002081841</v>
      </c>
      <c r="Q236" s="16">
        <f t="shared" si="848"/>
        <v>32141.706038470271</v>
      </c>
      <c r="R236" s="16">
        <f t="shared" si="781"/>
        <v>38046.879002081841</v>
      </c>
      <c r="S236" s="16">
        <f t="shared" si="782"/>
        <v>32141.706038470271</v>
      </c>
      <c r="T236" s="16">
        <f t="shared" si="804"/>
        <v>0</v>
      </c>
      <c r="AA236" s="60"/>
      <c r="AE236" s="15"/>
      <c r="AF236" s="1">
        <f t="shared" si="805"/>
        <v>0</v>
      </c>
      <c r="AH236" s="61">
        <f t="shared" si="911"/>
        <v>0</v>
      </c>
      <c r="AI236" s="61">
        <f t="shared" si="806"/>
        <v>0</v>
      </c>
      <c r="AJ236" s="61">
        <f t="shared" si="807"/>
        <v>0</v>
      </c>
      <c r="AK236" s="61">
        <f t="shared" si="808"/>
        <v>0</v>
      </c>
      <c r="AL236" s="61">
        <f t="shared" si="809"/>
        <v>0</v>
      </c>
      <c r="AM236" s="61">
        <f t="shared" si="763"/>
        <v>0</v>
      </c>
      <c r="AO236" s="1">
        <f t="shared" si="810"/>
        <v>0</v>
      </c>
      <c r="BB236" s="5">
        <f t="shared" si="863"/>
        <v>2138679.1389120314</v>
      </c>
      <c r="BC236" s="19"/>
      <c r="BD236" s="82">
        <f t="shared" si="899"/>
        <v>0</v>
      </c>
      <c r="BE236" s="23">
        <f>Inputs!F236</f>
        <v>1.0330435166244329</v>
      </c>
      <c r="BF236" s="19">
        <f t="shared" si="830"/>
        <v>0</v>
      </c>
      <c r="BG236" s="19">
        <f t="shared" si="831"/>
        <v>0</v>
      </c>
      <c r="BH236" s="82">
        <f t="shared" si="904"/>
        <v>0</v>
      </c>
      <c r="BI236" s="29">
        <f t="shared" si="900"/>
        <v>1</v>
      </c>
      <c r="BJ236" s="29">
        <f t="shared" ref="BJ236" si="966">BJ224</f>
        <v>0.98882875967055073</v>
      </c>
      <c r="BK236" s="29">
        <f t="shared" si="900"/>
        <v>0.98858593209411483</v>
      </c>
      <c r="BL236" s="29">
        <f t="shared" si="814"/>
        <v>0.98858593209411483</v>
      </c>
      <c r="BM236" s="39">
        <f t="shared" si="865"/>
        <v>0</v>
      </c>
      <c r="BN236" s="39">
        <f t="shared" si="866"/>
        <v>0</v>
      </c>
      <c r="BO236" s="40">
        <f>AttrRateTrend!$U$20</f>
        <v>0</v>
      </c>
      <c r="BP236" s="40">
        <f>AttrRateTrend!$U$40</f>
        <v>0</v>
      </c>
      <c r="BS236" s="39">
        <f t="shared" si="867"/>
        <v>0.1800495437996108</v>
      </c>
      <c r="BT236" s="39">
        <f t="shared" si="850"/>
        <v>0.18387600851836816</v>
      </c>
      <c r="BU236" s="39">
        <f t="shared" si="851"/>
        <v>0.1800495437996108</v>
      </c>
      <c r="BV236" s="39">
        <f t="shared" si="787"/>
        <v>0.18387600851836816</v>
      </c>
      <c r="BW236" s="39">
        <f t="shared" si="788"/>
        <v>0</v>
      </c>
      <c r="BX236" s="39"/>
      <c r="CB236" s="19"/>
      <c r="CC236" s="23">
        <f>Inputs!F236</f>
        <v>1.0330435166244329</v>
      </c>
      <c r="CD236" s="19">
        <f t="shared" si="789"/>
        <v>0</v>
      </c>
      <c r="CE236" s="29">
        <f t="shared" ref="CE236" si="967">CE224</f>
        <v>0.98882875967055073</v>
      </c>
      <c r="CF236" s="29">
        <f t="shared" si="952"/>
        <v>0.97959194814704309</v>
      </c>
      <c r="CG236" s="29">
        <f t="shared" si="952"/>
        <v>0.97922550463391755</v>
      </c>
      <c r="CH236" s="29">
        <f t="shared" si="819"/>
        <v>0.97959194814704309</v>
      </c>
      <c r="CI236" s="19">
        <f t="shared" si="820"/>
        <v>0</v>
      </c>
      <c r="CJ236" s="39">
        <f t="shared" si="869"/>
        <v>0</v>
      </c>
      <c r="CK236" s="40">
        <f>AttrTrend!$U$20</f>
        <v>0.01</v>
      </c>
      <c r="CL236" s="40">
        <f>AttrTrend!$U$40</f>
        <v>0</v>
      </c>
      <c r="CN236" s="19"/>
      <c r="CO236" s="19">
        <f t="shared" si="870"/>
        <v>33645.140250645316</v>
      </c>
      <c r="CP236" s="19">
        <f t="shared" si="853"/>
        <v>34047.573506811437</v>
      </c>
      <c r="CQ236" s="19">
        <f t="shared" si="834"/>
        <v>33645.140250645316</v>
      </c>
      <c r="CR236" s="19">
        <f t="shared" si="822"/>
        <v>34047.573506811437</v>
      </c>
      <c r="CS236" s="19">
        <f t="shared" si="871"/>
        <v>0</v>
      </c>
      <c r="CT236" s="2"/>
      <c r="CU236" s="2"/>
      <c r="CV236" s="2"/>
      <c r="CW236" s="2"/>
      <c r="CX236" s="2"/>
      <c r="CY236" s="2"/>
      <c r="CZ236" s="2"/>
      <c r="DA236" s="2"/>
      <c r="DB236" s="5">
        <f t="shared" si="872"/>
        <v>33645.140250645316</v>
      </c>
      <c r="DC236" s="16">
        <f t="shared" si="854"/>
        <v>4401.7387514365255</v>
      </c>
      <c r="DD236" s="16" t="e">
        <f t="shared" si="855"/>
        <v>#N/A</v>
      </c>
      <c r="DE236" s="16">
        <f t="shared" si="835"/>
        <v>38046.879002081841</v>
      </c>
      <c r="DF236" s="5">
        <f t="shared" si="873"/>
        <v>33645.140250645316</v>
      </c>
      <c r="DG236" s="5">
        <f t="shared" si="856"/>
        <v>4401.7387514365255</v>
      </c>
      <c r="DH236" s="5" t="e">
        <f t="shared" si="857"/>
        <v>#N/A</v>
      </c>
      <c r="DI236" s="16">
        <f t="shared" si="837"/>
        <v>38046.879002081841</v>
      </c>
      <c r="DJ236" s="5">
        <f t="shared" si="874"/>
        <v>33645.140250645316</v>
      </c>
      <c r="DK236" s="5">
        <f t="shared" si="858"/>
        <v>4401.7387514365255</v>
      </c>
      <c r="DL236" s="5" t="e">
        <f t="shared" si="859"/>
        <v>#N/A</v>
      </c>
      <c r="DM236" s="16">
        <f t="shared" si="860"/>
        <v>38046.879002081841</v>
      </c>
      <c r="DN236" s="16">
        <f t="shared" si="795"/>
        <v>35148.616124432883</v>
      </c>
      <c r="DO236" s="16">
        <f t="shared" si="825"/>
        <v>2898.2628776489582</v>
      </c>
      <c r="DP236" s="16" t="e">
        <f t="shared" si="796"/>
        <v>#N/A</v>
      </c>
      <c r="DQ236" s="16">
        <f t="shared" si="797"/>
        <v>38046.879002081841</v>
      </c>
      <c r="DR236" s="101"/>
      <c r="DS236" s="5">
        <f t="shared" si="861"/>
        <v>35005.124416158091</v>
      </c>
      <c r="DT236" s="16">
        <f t="shared" si="842"/>
        <v>35148.616124432883</v>
      </c>
      <c r="DV236" s="16">
        <f t="shared" si="826"/>
        <v>2138679.1389120314</v>
      </c>
      <c r="DW236" s="16">
        <f t="shared" si="843"/>
        <v>1998188.4970399395</v>
      </c>
      <c r="DX236" s="5">
        <f t="shared" si="875"/>
        <v>2121590.121872541</v>
      </c>
      <c r="DY236" s="5">
        <f t="shared" si="876"/>
        <v>2121596.9016923965</v>
      </c>
      <c r="DZ236" s="16">
        <f t="shared" si="845"/>
        <v>2121721.269125917</v>
      </c>
      <c r="EA236" s="16">
        <f t="shared" si="827"/>
        <v>17082.237219634932</v>
      </c>
    </row>
    <row r="237" spans="1:131" x14ac:dyDescent="0.2">
      <c r="A237" s="2">
        <v>43770</v>
      </c>
      <c r="D237" s="19">
        <f t="shared" si="798"/>
        <v>0</v>
      </c>
      <c r="E237" s="20">
        <f>Inputs!E237</f>
        <v>0.98507673537198048</v>
      </c>
      <c r="F237" s="19">
        <f t="shared" si="799"/>
        <v>0</v>
      </c>
      <c r="G237" s="24">
        <f t="shared" ref="G237:H237" si="968">G225</f>
        <v>0.88</v>
      </c>
      <c r="H237" s="24">
        <f t="shared" si="968"/>
        <v>0.87647410234346035</v>
      </c>
      <c r="I237" s="29">
        <f t="shared" si="779"/>
        <v>0.87647410234346035</v>
      </c>
      <c r="J237" s="19"/>
      <c r="K237" s="19"/>
      <c r="L237" s="40">
        <f>SalesTrend!$U$21</f>
        <v>0.01</v>
      </c>
      <c r="M237" s="40">
        <f>SalesTrend!$U$41</f>
        <v>0</v>
      </c>
      <c r="P237" s="16">
        <f t="shared" si="847"/>
        <v>38078.584734583572</v>
      </c>
      <c r="Q237" s="16">
        <f t="shared" si="848"/>
        <v>32876.831008005072</v>
      </c>
      <c r="R237" s="16">
        <f t="shared" si="781"/>
        <v>38078.584734583572</v>
      </c>
      <c r="S237" s="16">
        <f t="shared" si="782"/>
        <v>32876.831008005072</v>
      </c>
      <c r="T237" s="16">
        <f t="shared" si="804"/>
        <v>0</v>
      </c>
      <c r="AA237" s="60"/>
      <c r="AE237" s="15"/>
      <c r="AF237" s="1">
        <f t="shared" si="805"/>
        <v>0</v>
      </c>
      <c r="AH237" s="61">
        <f t="shared" si="911"/>
        <v>0</v>
      </c>
      <c r="AI237" s="61">
        <f t="shared" si="806"/>
        <v>0</v>
      </c>
      <c r="AJ237" s="61">
        <f t="shared" si="807"/>
        <v>0</v>
      </c>
      <c r="AK237" s="61">
        <f t="shared" si="808"/>
        <v>0</v>
      </c>
      <c r="AL237" s="61">
        <f t="shared" si="809"/>
        <v>0</v>
      </c>
      <c r="AM237" s="61">
        <f t="shared" si="763"/>
        <v>0</v>
      </c>
      <c r="AO237" s="1">
        <f t="shared" si="810"/>
        <v>0</v>
      </c>
      <c r="BB237" s="5">
        <f t="shared" si="863"/>
        <v>2137882.7920525153</v>
      </c>
      <c r="BC237" s="19"/>
      <c r="BD237" s="82">
        <f t="shared" si="899"/>
        <v>0</v>
      </c>
      <c r="BE237" s="23">
        <f>Inputs!F237</f>
        <v>0.98507673537198048</v>
      </c>
      <c r="BF237" s="19">
        <f t="shared" si="830"/>
        <v>0</v>
      </c>
      <c r="BG237" s="19">
        <f t="shared" si="831"/>
        <v>0</v>
      </c>
      <c r="BH237" s="82">
        <f t="shared" si="904"/>
        <v>0</v>
      </c>
      <c r="BI237" s="29">
        <f t="shared" si="900"/>
        <v>1</v>
      </c>
      <c r="BJ237" s="29">
        <f t="shared" ref="BJ237" si="969">BJ225</f>
        <v>1.0243246402286739</v>
      </c>
      <c r="BK237" s="29">
        <f t="shared" si="900"/>
        <v>1.0227357680630584</v>
      </c>
      <c r="BL237" s="29">
        <f t="shared" si="814"/>
        <v>1.0227357680630584</v>
      </c>
      <c r="BM237" s="39">
        <f t="shared" si="865"/>
        <v>0</v>
      </c>
      <c r="BN237" s="39">
        <f t="shared" si="866"/>
        <v>0</v>
      </c>
      <c r="BO237" s="40">
        <f>AttrRateTrend!$U$21</f>
        <v>0</v>
      </c>
      <c r="BP237" s="40">
        <f>AttrRateTrend!$U$41</f>
        <v>0</v>
      </c>
      <c r="BS237" s="39">
        <f t="shared" si="867"/>
        <v>0.1800495437996108</v>
      </c>
      <c r="BT237" s="39">
        <f t="shared" si="850"/>
        <v>0.18139509213021465</v>
      </c>
      <c r="BU237" s="39">
        <f t="shared" si="851"/>
        <v>0.1800495437996108</v>
      </c>
      <c r="BV237" s="39">
        <f t="shared" si="787"/>
        <v>0.18139509213021465</v>
      </c>
      <c r="BW237" s="39">
        <f t="shared" si="788"/>
        <v>0</v>
      </c>
      <c r="BX237" s="39"/>
      <c r="CB237" s="19"/>
      <c r="CC237" s="23">
        <f>Inputs!F237</f>
        <v>0.98507673537198048</v>
      </c>
      <c r="CD237" s="19">
        <f t="shared" si="789"/>
        <v>0</v>
      </c>
      <c r="CE237" s="29">
        <f t="shared" ref="CE237" si="970">CE225</f>
        <v>1.0243246402286739</v>
      </c>
      <c r="CF237" s="29">
        <f t="shared" si="952"/>
        <v>1.0177080553360278</v>
      </c>
      <c r="CG237" s="29">
        <f t="shared" si="952"/>
        <v>1.0158685232408595</v>
      </c>
      <c r="CH237" s="29">
        <f t="shared" si="819"/>
        <v>1.0177080553360278</v>
      </c>
      <c r="CI237" s="19">
        <f t="shared" si="820"/>
        <v>0</v>
      </c>
      <c r="CJ237" s="39">
        <f t="shared" si="869"/>
        <v>0</v>
      </c>
      <c r="CK237" s="40">
        <f>AttrTrend!$U$21</f>
        <v>0.01</v>
      </c>
      <c r="CL237" s="40">
        <f>AttrTrend!$U$41</f>
        <v>0</v>
      </c>
      <c r="CN237" s="19"/>
      <c r="CO237" s="19">
        <f t="shared" si="870"/>
        <v>33673.177867520848</v>
      </c>
      <c r="CP237" s="19">
        <f t="shared" si="853"/>
        <v>33758.052079166315</v>
      </c>
      <c r="CQ237" s="19">
        <f t="shared" si="834"/>
        <v>33673.177867520848</v>
      </c>
      <c r="CR237" s="19">
        <f t="shared" si="822"/>
        <v>33758.052079166315</v>
      </c>
      <c r="CS237" s="19">
        <f t="shared" si="871"/>
        <v>0</v>
      </c>
      <c r="CT237" s="2"/>
      <c r="CU237" s="2"/>
      <c r="CV237" s="2"/>
      <c r="CW237" s="2"/>
      <c r="CX237" s="2"/>
      <c r="CY237" s="2"/>
      <c r="CZ237" s="2"/>
      <c r="DA237" s="2"/>
      <c r="DB237" s="5">
        <f t="shared" si="872"/>
        <v>33673.177867520848</v>
      </c>
      <c r="DC237" s="16">
        <f t="shared" si="854"/>
        <v>4405.4068670627239</v>
      </c>
      <c r="DD237" s="16" t="e">
        <f t="shared" si="855"/>
        <v>#N/A</v>
      </c>
      <c r="DE237" s="16">
        <f t="shared" si="835"/>
        <v>38078.584734583572</v>
      </c>
      <c r="DF237" s="5">
        <f t="shared" si="873"/>
        <v>33673.177867520848</v>
      </c>
      <c r="DG237" s="5">
        <f t="shared" si="856"/>
        <v>4405.4068670627239</v>
      </c>
      <c r="DH237" s="5" t="e">
        <f t="shared" si="857"/>
        <v>#N/A</v>
      </c>
      <c r="DI237" s="16">
        <f t="shared" si="837"/>
        <v>38078.584734583572</v>
      </c>
      <c r="DJ237" s="5">
        <f t="shared" si="874"/>
        <v>33673.177867520848</v>
      </c>
      <c r="DK237" s="5">
        <f t="shared" si="858"/>
        <v>4405.4068670627239</v>
      </c>
      <c r="DL237" s="5" t="e">
        <f t="shared" si="859"/>
        <v>#N/A</v>
      </c>
      <c r="DM237" s="16">
        <f t="shared" si="860"/>
        <v>38078.584734583572</v>
      </c>
      <c r="DN237" s="16">
        <f t="shared" si="795"/>
        <v>35156.688046866213</v>
      </c>
      <c r="DO237" s="16">
        <f t="shared" si="825"/>
        <v>2921.8966877173589</v>
      </c>
      <c r="DP237" s="16" t="e">
        <f t="shared" si="796"/>
        <v>#N/A</v>
      </c>
      <c r="DQ237" s="16">
        <f t="shared" si="797"/>
        <v>38078.584734583572</v>
      </c>
      <c r="DR237" s="101"/>
      <c r="DS237" s="5">
        <f t="shared" si="861"/>
        <v>35048.746153522086</v>
      </c>
      <c r="DT237" s="16">
        <f t="shared" si="842"/>
        <v>35156.688046866213</v>
      </c>
      <c r="DV237" s="16">
        <f t="shared" si="826"/>
        <v>2137882.7920525153</v>
      </c>
      <c r="DW237" s="16">
        <f t="shared" si="843"/>
        <v>1998188.4970399395</v>
      </c>
      <c r="DX237" s="5">
        <f t="shared" si="875"/>
        <v>2125995.5287396037</v>
      </c>
      <c r="DY237" s="5">
        <f t="shared" si="876"/>
        <v>2126002.3085594592</v>
      </c>
      <c r="DZ237" s="16">
        <f t="shared" si="845"/>
        <v>2126126.6759929797</v>
      </c>
      <c r="EA237" s="16">
        <f t="shared" si="827"/>
        <v>11880.483493056148</v>
      </c>
    </row>
    <row r="238" spans="1:131" x14ac:dyDescent="0.2">
      <c r="A238" s="2">
        <v>43800</v>
      </c>
      <c r="D238" s="19">
        <f t="shared" si="798"/>
        <v>0</v>
      </c>
      <c r="E238" s="20">
        <f>Inputs!E238</f>
        <v>0.99542376175955438</v>
      </c>
      <c r="F238" s="19">
        <f t="shared" si="799"/>
        <v>0</v>
      </c>
      <c r="G238" s="24">
        <f t="shared" ref="G238:H238" si="971">G226</f>
        <v>0.98</v>
      </c>
      <c r="H238" s="24">
        <f t="shared" si="971"/>
        <v>0.97773260846575172</v>
      </c>
      <c r="I238" s="29">
        <f t="shared" si="779"/>
        <v>0.97773260846575172</v>
      </c>
      <c r="J238" s="19"/>
      <c r="K238" s="19"/>
      <c r="L238" s="40">
        <f>SalesTrend!$U$22</f>
        <v>0.01</v>
      </c>
      <c r="M238" s="40">
        <f>SalesTrend!$U$42</f>
        <v>0</v>
      </c>
      <c r="P238" s="16">
        <f t="shared" si="847"/>
        <v>38110.316888529058</v>
      </c>
      <c r="Q238" s="16">
        <f t="shared" si="848"/>
        <v>37091.181126534946</v>
      </c>
      <c r="R238" s="16">
        <f t="shared" si="781"/>
        <v>38110.316888529058</v>
      </c>
      <c r="S238" s="16">
        <f t="shared" si="782"/>
        <v>37091.181126534946</v>
      </c>
      <c r="T238" s="16">
        <f t="shared" si="804"/>
        <v>0</v>
      </c>
      <c r="AA238" s="60"/>
      <c r="AE238" s="15"/>
      <c r="AF238" s="1">
        <f t="shared" si="805"/>
        <v>0</v>
      </c>
      <c r="AH238" s="61">
        <f t="shared" si="911"/>
        <v>0</v>
      </c>
      <c r="AI238" s="61">
        <f t="shared" si="806"/>
        <v>0</v>
      </c>
      <c r="AJ238" s="61">
        <f t="shared" si="807"/>
        <v>0</v>
      </c>
      <c r="AK238" s="61">
        <f t="shared" si="808"/>
        <v>0</v>
      </c>
      <c r="AL238" s="61">
        <f t="shared" si="809"/>
        <v>0</v>
      </c>
      <c r="AM238" s="61">
        <f t="shared" si="763"/>
        <v>0</v>
      </c>
      <c r="AO238" s="1">
        <f t="shared" si="810"/>
        <v>0</v>
      </c>
      <c r="BB238" s="5">
        <f t="shared" si="863"/>
        <v>2141272.7343299733</v>
      </c>
      <c r="BC238" s="19"/>
      <c r="BD238" s="82">
        <f t="shared" si="899"/>
        <v>0</v>
      </c>
      <c r="BE238" s="23">
        <f>Inputs!F238</f>
        <v>0.99542376175955438</v>
      </c>
      <c r="BF238" s="19">
        <f t="shared" si="830"/>
        <v>0</v>
      </c>
      <c r="BG238" s="19">
        <f t="shared" si="831"/>
        <v>0</v>
      </c>
      <c r="BH238" s="82">
        <f t="shared" si="904"/>
        <v>0</v>
      </c>
      <c r="BI238" s="29">
        <f t="shared" si="900"/>
        <v>1</v>
      </c>
      <c r="BJ238" s="29">
        <f t="shared" ref="BJ238" si="972">BJ226</f>
        <v>1.0370387596642554</v>
      </c>
      <c r="BK238" s="29">
        <f t="shared" si="900"/>
        <v>1.0352592597071386</v>
      </c>
      <c r="BL238" s="29">
        <f t="shared" si="814"/>
        <v>1.0352592597071386</v>
      </c>
      <c r="BM238" s="39">
        <f t="shared" si="865"/>
        <v>0</v>
      </c>
      <c r="BN238" s="39">
        <f t="shared" si="866"/>
        <v>0</v>
      </c>
      <c r="BO238" s="40">
        <f>AttrRateTrend!$U$22</f>
        <v>0</v>
      </c>
      <c r="BP238" s="40">
        <f>AttrRateTrend!$U$42</f>
        <v>0</v>
      </c>
      <c r="BS238" s="39">
        <f t="shared" si="867"/>
        <v>0.1800495437996108</v>
      </c>
      <c r="BT238" s="39">
        <f t="shared" si="850"/>
        <v>0.18554495596388573</v>
      </c>
      <c r="BU238" s="39">
        <f t="shared" si="851"/>
        <v>0.1800495437996108</v>
      </c>
      <c r="BV238" s="39">
        <f t="shared" si="787"/>
        <v>0.18554495596388573</v>
      </c>
      <c r="BW238" s="39">
        <f t="shared" si="788"/>
        <v>0</v>
      </c>
      <c r="BX238" s="39"/>
      <c r="CB238" s="19"/>
      <c r="CC238" s="23">
        <f>Inputs!F238</f>
        <v>0.99542376175955438</v>
      </c>
      <c r="CD238" s="19">
        <f t="shared" si="789"/>
        <v>0</v>
      </c>
      <c r="CE238" s="29">
        <f t="shared" ref="CE238" si="973">CE226</f>
        <v>1.0370387596642554</v>
      </c>
      <c r="CF238" s="29">
        <f t="shared" si="952"/>
        <v>1.0369464152486854</v>
      </c>
      <c r="CG238" s="29">
        <f t="shared" si="952"/>
        <v>1.0391872227392958</v>
      </c>
      <c r="CH238" s="29">
        <f t="shared" si="819"/>
        <v>1.0369464152486854</v>
      </c>
      <c r="CI238" s="19">
        <f t="shared" si="820"/>
        <v>0</v>
      </c>
      <c r="CJ238" s="39">
        <f t="shared" si="869"/>
        <v>0</v>
      </c>
      <c r="CK238" s="40">
        <f>AttrTrend!$U$22</f>
        <v>0.01</v>
      </c>
      <c r="CL238" s="40">
        <f>AttrTrend!$U$42</f>
        <v>0</v>
      </c>
      <c r="CN238" s="19"/>
      <c r="CO238" s="19">
        <f t="shared" si="870"/>
        <v>33701.238849077112</v>
      </c>
      <c r="CP238" s="19">
        <f t="shared" si="853"/>
        <v>34786.455858896559</v>
      </c>
      <c r="CQ238" s="19">
        <f t="shared" si="834"/>
        <v>33701.238849077112</v>
      </c>
      <c r="CR238" s="19">
        <f t="shared" si="822"/>
        <v>34786.455858896559</v>
      </c>
      <c r="CS238" s="19">
        <f t="shared" si="871"/>
        <v>0</v>
      </c>
      <c r="CT238" s="2"/>
      <c r="CU238" s="2"/>
      <c r="CV238" s="2"/>
      <c r="CW238" s="2"/>
      <c r="CX238" s="2"/>
      <c r="CY238" s="2"/>
      <c r="CZ238" s="2"/>
      <c r="DA238" s="2"/>
      <c r="DB238" s="5">
        <f t="shared" si="872"/>
        <v>33701.238849077112</v>
      </c>
      <c r="DC238" s="16">
        <f t="shared" si="854"/>
        <v>4409.0780394519461</v>
      </c>
      <c r="DD238" s="16" t="e">
        <f t="shared" si="855"/>
        <v>#N/A</v>
      </c>
      <c r="DE238" s="16">
        <f t="shared" si="835"/>
        <v>38110.316888529058</v>
      </c>
      <c r="DF238" s="5">
        <f t="shared" si="873"/>
        <v>33701.238849077112</v>
      </c>
      <c r="DG238" s="5">
        <f t="shared" si="856"/>
        <v>4409.0780394519461</v>
      </c>
      <c r="DH238" s="5" t="e">
        <f t="shared" si="857"/>
        <v>#N/A</v>
      </c>
      <c r="DI238" s="16">
        <f t="shared" si="837"/>
        <v>38110.316888529058</v>
      </c>
      <c r="DJ238" s="5">
        <f t="shared" si="874"/>
        <v>33701.238849077112</v>
      </c>
      <c r="DK238" s="5">
        <f t="shared" si="858"/>
        <v>4409.0780394519461</v>
      </c>
      <c r="DL238" s="5" t="e">
        <f t="shared" si="859"/>
        <v>#N/A</v>
      </c>
      <c r="DM238" s="16">
        <f t="shared" si="860"/>
        <v>38110.316888529058</v>
      </c>
      <c r="DN238" s="16">
        <f t="shared" si="795"/>
        <v>35158.702151507452</v>
      </c>
      <c r="DO238" s="16">
        <f t="shared" si="825"/>
        <v>2951.6147370216058</v>
      </c>
      <c r="DP238" s="16" t="e">
        <f t="shared" si="796"/>
        <v>#N/A</v>
      </c>
      <c r="DQ238" s="16">
        <f t="shared" si="797"/>
        <v>38110.316888529058</v>
      </c>
      <c r="DR238" s="101"/>
      <c r="DS238" s="5">
        <f t="shared" si="861"/>
        <v>35416.193570918469</v>
      </c>
      <c r="DT238" s="16">
        <f t="shared" si="842"/>
        <v>35158.702151507452</v>
      </c>
      <c r="DV238" s="16">
        <f t="shared" si="826"/>
        <v>2141272.7343299733</v>
      </c>
      <c r="DW238" s="16">
        <f t="shared" si="843"/>
        <v>1998188.4970399395</v>
      </c>
      <c r="DX238" s="5">
        <f t="shared" si="875"/>
        <v>2130404.6067790557</v>
      </c>
      <c r="DY238" s="5">
        <f t="shared" si="876"/>
        <v>2130411.3865989111</v>
      </c>
      <c r="DZ238" s="16">
        <f t="shared" si="845"/>
        <v>2130535.7540324316</v>
      </c>
      <c r="EA238" s="16">
        <f t="shared" si="827"/>
        <v>10861.347731062211</v>
      </c>
    </row>
    <row r="239" spans="1:131" x14ac:dyDescent="0.2">
      <c r="A239" s="2">
        <v>43831</v>
      </c>
      <c r="D239" s="19">
        <f t="shared" si="798"/>
        <v>0</v>
      </c>
      <c r="E239" s="20">
        <f>Inputs!E239</f>
        <v>0.99697776661877902</v>
      </c>
      <c r="F239" s="19">
        <f t="shared" si="799"/>
        <v>0</v>
      </c>
      <c r="G239" s="24">
        <f t="shared" ref="G239:H239" si="974">G227</f>
        <v>0.84</v>
      </c>
      <c r="H239" s="24">
        <f t="shared" si="974"/>
        <v>0.84222521521414129</v>
      </c>
      <c r="I239" s="29">
        <f t="shared" si="779"/>
        <v>0.84222521521414129</v>
      </c>
      <c r="J239" s="19"/>
      <c r="K239" s="19"/>
      <c r="L239" s="40">
        <f>SalesTrend!$V$11</f>
        <v>0.01</v>
      </c>
      <c r="M239" s="40">
        <f>SalesTrend!$V$31</f>
        <v>0</v>
      </c>
      <c r="P239" s="16">
        <f t="shared" si="847"/>
        <v>38142.075485936162</v>
      </c>
      <c r="Q239" s="16">
        <f t="shared" si="848"/>
        <v>32027.130851672711</v>
      </c>
      <c r="R239" s="16">
        <f t="shared" si="781"/>
        <v>38142.075485936162</v>
      </c>
      <c r="S239" s="16">
        <f t="shared" si="782"/>
        <v>32027.130851672711</v>
      </c>
      <c r="T239" s="16">
        <f t="shared" si="804"/>
        <v>0</v>
      </c>
      <c r="AA239" s="60"/>
      <c r="AE239" s="15"/>
      <c r="AF239" s="1">
        <f t="shared" si="805"/>
        <v>0</v>
      </c>
      <c r="AH239" s="61">
        <f t="shared" si="911"/>
        <v>0</v>
      </c>
      <c r="AI239" s="61">
        <f t="shared" si="806"/>
        <v>0</v>
      </c>
      <c r="AJ239" s="61">
        <f t="shared" si="807"/>
        <v>0</v>
      </c>
      <c r="AK239" s="61">
        <f t="shared" si="808"/>
        <v>0</v>
      </c>
      <c r="AL239" s="61">
        <f t="shared" si="809"/>
        <v>0</v>
      </c>
      <c r="AM239" s="61">
        <f t="shared" si="763"/>
        <v>0</v>
      </c>
      <c r="AO239" s="1">
        <f t="shared" si="810"/>
        <v>0</v>
      </c>
      <c r="BB239" s="5">
        <f t="shared" si="863"/>
        <v>2139570.5419668611</v>
      </c>
      <c r="BC239" s="19"/>
      <c r="BD239" s="82">
        <f t="shared" si="899"/>
        <v>0</v>
      </c>
      <c r="BE239" s="23">
        <f>Inputs!F239</f>
        <v>0.99697776661877902</v>
      </c>
      <c r="BF239" s="19">
        <f t="shared" si="830"/>
        <v>0</v>
      </c>
      <c r="BG239" s="19">
        <f t="shared" si="831"/>
        <v>0</v>
      </c>
      <c r="BH239" s="82">
        <f t="shared" si="904"/>
        <v>0</v>
      </c>
      <c r="BI239" s="29">
        <f t="shared" si="900"/>
        <v>1</v>
      </c>
      <c r="BJ239" s="29">
        <f t="shared" ref="BJ239" si="975">BJ227</f>
        <v>1.0640378926785252</v>
      </c>
      <c r="BK239" s="29">
        <f t="shared" si="900"/>
        <v>1.0655199120409484</v>
      </c>
      <c r="BL239" s="29">
        <f t="shared" si="814"/>
        <v>1.0655199120409484</v>
      </c>
      <c r="BM239" s="39">
        <f t="shared" si="865"/>
        <v>0</v>
      </c>
      <c r="BN239" s="39">
        <f t="shared" si="866"/>
        <v>0</v>
      </c>
      <c r="BO239" s="40">
        <f>AttrRateTrend!$V$11</f>
        <v>0</v>
      </c>
      <c r="BP239" s="40">
        <f>AttrRateTrend!$V$31</f>
        <v>0</v>
      </c>
      <c r="BS239" s="39">
        <f t="shared" si="867"/>
        <v>0.1800495437996108</v>
      </c>
      <c r="BT239" s="39">
        <f t="shared" si="850"/>
        <v>0.19126656955658647</v>
      </c>
      <c r="BU239" s="39">
        <f t="shared" si="851"/>
        <v>0.1800495437996108</v>
      </c>
      <c r="BV239" s="39">
        <f t="shared" si="787"/>
        <v>0.19126656955658647</v>
      </c>
      <c r="BW239" s="39">
        <f t="shared" si="788"/>
        <v>0</v>
      </c>
      <c r="BX239" s="39"/>
      <c r="CB239" s="19"/>
      <c r="CC239" s="23">
        <f>Inputs!F239</f>
        <v>0.99697776661877902</v>
      </c>
      <c r="CD239" s="19">
        <f t="shared" si="789"/>
        <v>0</v>
      </c>
      <c r="CE239" s="29">
        <f t="shared" ref="CE239" si="976">CE227</f>
        <v>1.0640378926785252</v>
      </c>
      <c r="CF239" s="29">
        <f t="shared" si="952"/>
        <v>1.050178644595479</v>
      </c>
      <c r="CG239" s="29">
        <f t="shared" si="952"/>
        <v>1.0513886503907897</v>
      </c>
      <c r="CH239" s="29">
        <f t="shared" si="819"/>
        <v>1.050178644595479</v>
      </c>
      <c r="CI239" s="19">
        <f t="shared" si="820"/>
        <v>0</v>
      </c>
      <c r="CJ239" s="39">
        <f t="shared" si="869"/>
        <v>0</v>
      </c>
      <c r="CK239" s="40">
        <f>AttrTrend!$V$11</f>
        <v>0.01</v>
      </c>
      <c r="CL239" s="40">
        <f>AttrTrend!$V$31</f>
        <v>0</v>
      </c>
      <c r="CN239" s="19"/>
      <c r="CO239" s="19">
        <f t="shared" si="870"/>
        <v>33729.323214784672</v>
      </c>
      <c r="CP239" s="19">
        <f t="shared" si="853"/>
        <v>35314.761945299892</v>
      </c>
      <c r="CQ239" s="19">
        <f t="shared" si="834"/>
        <v>33729.323214784672</v>
      </c>
      <c r="CR239" s="19">
        <f t="shared" si="822"/>
        <v>35314.761945299892</v>
      </c>
      <c r="CS239" s="19">
        <f t="shared" si="871"/>
        <v>0</v>
      </c>
      <c r="CT239" s="2"/>
      <c r="CU239" s="2"/>
      <c r="CV239" s="2"/>
      <c r="CW239" s="2"/>
      <c r="CX239" s="2"/>
      <c r="CY239" s="2"/>
      <c r="CZ239" s="2"/>
      <c r="DA239" s="2"/>
      <c r="DB239" s="5">
        <f t="shared" si="872"/>
        <v>33729.323214784672</v>
      </c>
      <c r="DC239" s="16">
        <f t="shared" si="854"/>
        <v>4412.7522711514903</v>
      </c>
      <c r="DD239" s="16" t="e">
        <f t="shared" si="855"/>
        <v>#N/A</v>
      </c>
      <c r="DE239" s="16">
        <f t="shared" si="835"/>
        <v>38142.075485936162</v>
      </c>
      <c r="DF239" s="5">
        <f t="shared" si="873"/>
        <v>33729.323214784672</v>
      </c>
      <c r="DG239" s="5">
        <f t="shared" si="856"/>
        <v>4412.7522711514903</v>
      </c>
      <c r="DH239" s="5" t="e">
        <f t="shared" si="857"/>
        <v>#N/A</v>
      </c>
      <c r="DI239" s="16">
        <f t="shared" si="837"/>
        <v>38142.075485936162</v>
      </c>
      <c r="DJ239" s="5">
        <f t="shared" si="874"/>
        <v>33729.323214784672</v>
      </c>
      <c r="DK239" s="5">
        <f t="shared" si="858"/>
        <v>4412.7522711514903</v>
      </c>
      <c r="DL239" s="5" t="e">
        <f t="shared" si="859"/>
        <v>#N/A</v>
      </c>
      <c r="DM239" s="16">
        <f t="shared" si="860"/>
        <v>38142.075485936162</v>
      </c>
      <c r="DN239" s="16">
        <f t="shared" si="795"/>
        <v>35136.641353648731</v>
      </c>
      <c r="DO239" s="16">
        <f t="shared" si="825"/>
        <v>3005.4341322874316</v>
      </c>
      <c r="DP239" s="16" t="e">
        <f t="shared" si="796"/>
        <v>#N/A</v>
      </c>
      <c r="DQ239" s="16">
        <f t="shared" si="797"/>
        <v>38142.075485936162</v>
      </c>
      <c r="DR239" s="101"/>
      <c r="DS239" s="5">
        <f t="shared" si="861"/>
        <v>35011.166730081801</v>
      </c>
      <c r="DT239" s="16">
        <f t="shared" si="842"/>
        <v>35136.641353648731</v>
      </c>
      <c r="DV239" s="16">
        <f t="shared" si="826"/>
        <v>2139570.5419668611</v>
      </c>
      <c r="DW239" s="16">
        <f t="shared" si="843"/>
        <v>1998188.4970399395</v>
      </c>
      <c r="DX239" s="5">
        <f t="shared" si="875"/>
        <v>2134817.3590502073</v>
      </c>
      <c r="DY239" s="5">
        <f t="shared" si="876"/>
        <v>2134824.1388700628</v>
      </c>
      <c r="DZ239" s="16">
        <f t="shared" si="845"/>
        <v>2134948.5063035833</v>
      </c>
      <c r="EA239" s="16">
        <f t="shared" si="827"/>
        <v>4746.4030967983417</v>
      </c>
    </row>
    <row r="240" spans="1:131" x14ac:dyDescent="0.2">
      <c r="A240" s="2">
        <v>43862</v>
      </c>
      <c r="D240" s="19">
        <f t="shared" si="798"/>
        <v>0</v>
      </c>
      <c r="E240" s="20">
        <f>Inputs!E240</f>
        <v>0.9477123810670518</v>
      </c>
      <c r="F240" s="19">
        <f t="shared" si="799"/>
        <v>0</v>
      </c>
      <c r="G240" s="24">
        <f t="shared" ref="G240:H240" si="977">G228</f>
        <v>0.88</v>
      </c>
      <c r="H240" s="24">
        <f t="shared" si="977"/>
        <v>0.88432880479802423</v>
      </c>
      <c r="I240" s="29">
        <f t="shared" si="779"/>
        <v>0.88432880479802423</v>
      </c>
      <c r="J240" s="19"/>
      <c r="K240" s="19"/>
      <c r="L240" s="40">
        <f>SalesTrend!$V$12</f>
        <v>0.01</v>
      </c>
      <c r="M240" s="40">
        <f>SalesTrend!$V$32</f>
        <v>0</v>
      </c>
      <c r="P240" s="16">
        <f t="shared" si="847"/>
        <v>38173.860548841105</v>
      </c>
      <c r="Q240" s="16">
        <f t="shared" si="848"/>
        <v>31993.10625079786</v>
      </c>
      <c r="R240" s="16">
        <f t="shared" si="781"/>
        <v>38173.860548841105</v>
      </c>
      <c r="S240" s="16">
        <f t="shared" si="782"/>
        <v>31993.10625079786</v>
      </c>
      <c r="T240" s="16">
        <f t="shared" si="804"/>
        <v>0</v>
      </c>
      <c r="AA240" s="60"/>
      <c r="AE240" s="15"/>
      <c r="AF240" s="1">
        <f t="shared" si="805"/>
        <v>0</v>
      </c>
      <c r="AH240" s="61">
        <f t="shared" si="911"/>
        <v>0</v>
      </c>
      <c r="AI240" s="61">
        <f t="shared" si="806"/>
        <v>0</v>
      </c>
      <c r="AJ240" s="61">
        <f t="shared" si="807"/>
        <v>0</v>
      </c>
      <c r="AK240" s="61">
        <f t="shared" si="808"/>
        <v>0</v>
      </c>
      <c r="AL240" s="61">
        <f t="shared" si="809"/>
        <v>0</v>
      </c>
      <c r="AM240" s="61">
        <f t="shared" si="763"/>
        <v>0</v>
      </c>
      <c r="AO240" s="1">
        <f t="shared" si="810"/>
        <v>0</v>
      </c>
      <c r="BB240" s="5">
        <f t="shared" si="863"/>
        <v>2137806.2172335288</v>
      </c>
      <c r="BC240" s="19"/>
      <c r="BD240" s="82">
        <f t="shared" si="899"/>
        <v>0</v>
      </c>
      <c r="BE240" s="23">
        <f>Inputs!F240</f>
        <v>0.9477123810670518</v>
      </c>
      <c r="BF240" s="19">
        <f t="shared" si="830"/>
        <v>0</v>
      </c>
      <c r="BG240" s="19">
        <f t="shared" si="831"/>
        <v>0</v>
      </c>
      <c r="BH240" s="82">
        <f t="shared" si="904"/>
        <v>0</v>
      </c>
      <c r="BI240" s="29">
        <f t="shared" si="900"/>
        <v>1</v>
      </c>
      <c r="BJ240" s="29">
        <f t="shared" ref="BJ240" si="978">BJ228</f>
        <v>1.0614460265295658</v>
      </c>
      <c r="BK240" s="29">
        <f t="shared" si="900"/>
        <v>1.0637633708504286</v>
      </c>
      <c r="BL240" s="29">
        <f t="shared" si="814"/>
        <v>1.0637633708504286</v>
      </c>
      <c r="BM240" s="39">
        <f t="shared" si="865"/>
        <v>0</v>
      </c>
      <c r="BN240" s="39">
        <f t="shared" si="866"/>
        <v>0</v>
      </c>
      <c r="BO240" s="40">
        <f>AttrRateTrend!$V$12</f>
        <v>0</v>
      </c>
      <c r="BP240" s="40">
        <f>AttrRateTrend!$V$32</f>
        <v>0</v>
      </c>
      <c r="BS240" s="39">
        <f t="shared" si="867"/>
        <v>0.1800495437996108</v>
      </c>
      <c r="BT240" s="39">
        <f t="shared" si="850"/>
        <v>0.18151545624571344</v>
      </c>
      <c r="BU240" s="39">
        <f t="shared" si="851"/>
        <v>0.1800495437996108</v>
      </c>
      <c r="BV240" s="39">
        <f t="shared" si="787"/>
        <v>0.18151545624571344</v>
      </c>
      <c r="BW240" s="39">
        <f t="shared" si="788"/>
        <v>0</v>
      </c>
      <c r="BX240" s="39"/>
      <c r="CB240" s="19"/>
      <c r="CC240" s="23">
        <f>Inputs!F240</f>
        <v>0.9477123810670518</v>
      </c>
      <c r="CD240" s="19">
        <f t="shared" si="789"/>
        <v>0</v>
      </c>
      <c r="CE240" s="29">
        <f t="shared" ref="CE240" si="979">CE228</f>
        <v>1.0614460265295658</v>
      </c>
      <c r="CF240" s="29">
        <f t="shared" si="952"/>
        <v>1.0460735031613095</v>
      </c>
      <c r="CG240" s="29">
        <f t="shared" si="952"/>
        <v>1.0476496316129991</v>
      </c>
      <c r="CH240" s="29">
        <f t="shared" si="819"/>
        <v>1.0460735031613095</v>
      </c>
      <c r="CI240" s="19">
        <f t="shared" si="820"/>
        <v>0</v>
      </c>
      <c r="CJ240" s="39">
        <f t="shared" si="869"/>
        <v>0</v>
      </c>
      <c r="CK240" s="40">
        <f>AttrTrend!$V$12</f>
        <v>0.01</v>
      </c>
      <c r="CL240" s="40">
        <f>AttrTrend!$V$32</f>
        <v>0</v>
      </c>
      <c r="CN240" s="19"/>
      <c r="CO240" s="19">
        <f t="shared" si="870"/>
        <v>33757.430984130326</v>
      </c>
      <c r="CP240" s="19">
        <f t="shared" si="853"/>
        <v>33466.334258105933</v>
      </c>
      <c r="CQ240" s="19">
        <f t="shared" si="834"/>
        <v>33757.430984130326</v>
      </c>
      <c r="CR240" s="19">
        <f t="shared" si="822"/>
        <v>33466.334258105933</v>
      </c>
      <c r="CS240" s="19">
        <f t="shared" si="871"/>
        <v>0</v>
      </c>
      <c r="CT240" s="2"/>
      <c r="CU240" s="2"/>
      <c r="CV240" s="2"/>
      <c r="CW240" s="2"/>
      <c r="CX240" s="2"/>
      <c r="CY240" s="2"/>
      <c r="CZ240" s="2"/>
      <c r="DA240" s="2"/>
      <c r="DB240" s="5">
        <f t="shared" si="872"/>
        <v>33757.430984130326</v>
      </c>
      <c r="DC240" s="16">
        <f t="shared" si="854"/>
        <v>4416.4295647107792</v>
      </c>
      <c r="DD240" s="16" t="e">
        <f t="shared" si="855"/>
        <v>#N/A</v>
      </c>
      <c r="DE240" s="16">
        <f t="shared" si="835"/>
        <v>38173.860548841105</v>
      </c>
      <c r="DF240" s="5">
        <f t="shared" si="873"/>
        <v>33757.430984130326</v>
      </c>
      <c r="DG240" s="5">
        <f t="shared" si="856"/>
        <v>4416.4295647107792</v>
      </c>
      <c r="DH240" s="5" t="e">
        <f t="shared" si="857"/>
        <v>#N/A</v>
      </c>
      <c r="DI240" s="16">
        <f t="shared" si="837"/>
        <v>38173.860548841105</v>
      </c>
      <c r="DJ240" s="5">
        <f t="shared" si="874"/>
        <v>33757.430984130326</v>
      </c>
      <c r="DK240" s="5">
        <f t="shared" si="858"/>
        <v>4416.4295647107792</v>
      </c>
      <c r="DL240" s="5" t="e">
        <f t="shared" si="859"/>
        <v>#N/A</v>
      </c>
      <c r="DM240" s="16">
        <f t="shared" si="860"/>
        <v>38173.860548841105</v>
      </c>
      <c r="DN240" s="16">
        <f t="shared" si="795"/>
        <v>35136.016717738275</v>
      </c>
      <c r="DO240" s="16">
        <f t="shared" si="825"/>
        <v>3037.8438311028294</v>
      </c>
      <c r="DP240" s="16" t="e">
        <f t="shared" si="796"/>
        <v>#N/A</v>
      </c>
      <c r="DQ240" s="16">
        <f t="shared" si="797"/>
        <v>38173.860548841105</v>
      </c>
      <c r="DR240" s="101"/>
      <c r="DS240" s="5">
        <f t="shared" si="861"/>
        <v>34982.56375994593</v>
      </c>
      <c r="DT240" s="16">
        <f t="shared" si="842"/>
        <v>35136.016717738275</v>
      </c>
      <c r="DV240" s="16">
        <f t="shared" si="826"/>
        <v>2137806.2172335288</v>
      </c>
      <c r="DW240" s="16">
        <f t="shared" si="843"/>
        <v>1998188.4970399395</v>
      </c>
      <c r="DX240" s="5">
        <f t="shared" si="875"/>
        <v>2139233.7886149185</v>
      </c>
      <c r="DY240" s="5">
        <f t="shared" si="876"/>
        <v>2139240.5684347739</v>
      </c>
      <c r="DZ240" s="16">
        <f t="shared" si="845"/>
        <v>2139364.9358682944</v>
      </c>
      <c r="EA240" s="16">
        <f t="shared" si="827"/>
        <v>-1434.3512012450956</v>
      </c>
    </row>
    <row r="241" spans="1:131" x14ac:dyDescent="0.2">
      <c r="A241" s="2">
        <v>43891</v>
      </c>
      <c r="D241" s="19">
        <f t="shared" si="798"/>
        <v>0</v>
      </c>
      <c r="E241" s="20">
        <f>Inputs!E241</f>
        <v>1.0296467518264631</v>
      </c>
      <c r="F241" s="19">
        <f t="shared" si="799"/>
        <v>0</v>
      </c>
      <c r="G241" s="24">
        <f t="shared" ref="G241:H241" si="980">G229</f>
        <v>0.94</v>
      </c>
      <c r="H241" s="24">
        <f t="shared" si="980"/>
        <v>0.94267125416271147</v>
      </c>
      <c r="I241" s="29">
        <f t="shared" si="779"/>
        <v>0.94267125416271147</v>
      </c>
      <c r="J241" s="19"/>
      <c r="K241" s="19"/>
      <c r="L241" s="40">
        <f>SalesTrend!$V$13</f>
        <v>0.01</v>
      </c>
      <c r="M241" s="40">
        <f>SalesTrend!$V$33</f>
        <v>0</v>
      </c>
      <c r="P241" s="16">
        <f t="shared" si="847"/>
        <v>38205.67209929847</v>
      </c>
      <c r="Q241" s="16">
        <f t="shared" si="848"/>
        <v>37083.128128669428</v>
      </c>
      <c r="R241" s="16">
        <f t="shared" si="781"/>
        <v>38205.67209929847</v>
      </c>
      <c r="S241" s="16">
        <f t="shared" si="782"/>
        <v>37083.128128669428</v>
      </c>
      <c r="T241" s="16">
        <f t="shared" si="804"/>
        <v>0</v>
      </c>
      <c r="AA241" s="60"/>
      <c r="AE241" s="15"/>
      <c r="AF241" s="1">
        <f t="shared" si="805"/>
        <v>0</v>
      </c>
      <c r="AH241" s="61">
        <f t="shared" si="911"/>
        <v>0</v>
      </c>
      <c r="AI241" s="61">
        <f t="shared" si="806"/>
        <v>0</v>
      </c>
      <c r="AJ241" s="61">
        <f t="shared" si="807"/>
        <v>0</v>
      </c>
      <c r="AK241" s="61">
        <f t="shared" si="808"/>
        <v>0</v>
      </c>
      <c r="AL241" s="61">
        <f t="shared" si="809"/>
        <v>0</v>
      </c>
      <c r="AM241" s="61">
        <f t="shared" si="763"/>
        <v>0</v>
      </c>
      <c r="AO241" s="1">
        <f t="shared" si="810"/>
        <v>0</v>
      </c>
      <c r="BB241" s="5">
        <f t="shared" si="863"/>
        <v>2141103.7831855807</v>
      </c>
      <c r="BC241" s="19"/>
      <c r="BD241" s="82">
        <f t="shared" si="899"/>
        <v>0</v>
      </c>
      <c r="BE241" s="23">
        <f>Inputs!F241</f>
        <v>1.0296467518264631</v>
      </c>
      <c r="BF241" s="19">
        <f t="shared" si="830"/>
        <v>0</v>
      </c>
      <c r="BG241" s="19">
        <f t="shared" si="831"/>
        <v>0</v>
      </c>
      <c r="BH241" s="82">
        <f t="shared" si="904"/>
        <v>0</v>
      </c>
      <c r="BI241" s="29">
        <f t="shared" si="900"/>
        <v>1</v>
      </c>
      <c r="BJ241" s="29">
        <f t="shared" ref="BJ241" si="981">BJ229</f>
        <v>1.0610964637018976</v>
      </c>
      <c r="BK241" s="29">
        <f t="shared" si="900"/>
        <v>1.061290584087647</v>
      </c>
      <c r="BL241" s="29">
        <f t="shared" si="814"/>
        <v>1.061290584087647</v>
      </c>
      <c r="BM241" s="39">
        <f t="shared" si="865"/>
        <v>0</v>
      </c>
      <c r="BN241" s="39">
        <f t="shared" si="866"/>
        <v>0</v>
      </c>
      <c r="BO241" s="40">
        <f>AttrRateTrend!$V$13</f>
        <v>0</v>
      </c>
      <c r="BP241" s="40">
        <f>AttrRateTrend!$V$33</f>
        <v>0</v>
      </c>
      <c r="BS241" s="39">
        <f t="shared" si="867"/>
        <v>0.1800495437996108</v>
      </c>
      <c r="BT241" s="39">
        <f t="shared" si="850"/>
        <v>0.19674993168212271</v>
      </c>
      <c r="BU241" s="39">
        <f t="shared" si="851"/>
        <v>0.1800495437996108</v>
      </c>
      <c r="BV241" s="39">
        <f t="shared" si="787"/>
        <v>0.19674993168212271</v>
      </c>
      <c r="BW241" s="39">
        <f t="shared" si="788"/>
        <v>0</v>
      </c>
      <c r="BX241" s="39"/>
      <c r="CB241" s="19"/>
      <c r="CC241" s="23">
        <f>Inputs!F241</f>
        <v>1.0296467518264631</v>
      </c>
      <c r="CD241" s="19">
        <f t="shared" si="789"/>
        <v>0</v>
      </c>
      <c r="CE241" s="29">
        <f t="shared" ref="CE241" si="982">CE229</f>
        <v>1.0610964637018976</v>
      </c>
      <c r="CF241" s="29">
        <f t="shared" si="952"/>
        <v>1.0510947108949782</v>
      </c>
      <c r="CG241" s="29">
        <f t="shared" si="952"/>
        <v>1.0502436880673314</v>
      </c>
      <c r="CH241" s="29">
        <f t="shared" si="819"/>
        <v>1.0510947108949782</v>
      </c>
      <c r="CI241" s="19">
        <f t="shared" si="820"/>
        <v>0</v>
      </c>
      <c r="CJ241" s="39">
        <f t="shared" si="869"/>
        <v>0</v>
      </c>
      <c r="CK241" s="40">
        <f>AttrTrend!$V$13</f>
        <v>0.01</v>
      </c>
      <c r="CL241" s="40">
        <f>AttrTrend!$V$33</f>
        <v>0</v>
      </c>
      <c r="CN241" s="19"/>
      <c r="CO241" s="19">
        <f t="shared" si="870"/>
        <v>33785.562176617095</v>
      </c>
      <c r="CP241" s="19">
        <f t="shared" si="853"/>
        <v>36564.635992138858</v>
      </c>
      <c r="CQ241" s="19">
        <f t="shared" si="834"/>
        <v>33785.562176617095</v>
      </c>
      <c r="CR241" s="19">
        <f t="shared" si="822"/>
        <v>36564.635992138858</v>
      </c>
      <c r="CS241" s="19">
        <f t="shared" si="871"/>
        <v>0</v>
      </c>
      <c r="CT241" s="2"/>
      <c r="CU241" s="2"/>
      <c r="CV241" s="2"/>
      <c r="CW241" s="2"/>
      <c r="CX241" s="2"/>
      <c r="CY241" s="2"/>
      <c r="CZ241" s="2"/>
      <c r="DA241" s="2"/>
      <c r="DB241" s="5">
        <f t="shared" si="872"/>
        <v>33785.562176617095</v>
      </c>
      <c r="DC241" s="16">
        <f t="shared" si="854"/>
        <v>4420.1099226813749</v>
      </c>
      <c r="DD241" s="16" t="e">
        <f t="shared" si="855"/>
        <v>#N/A</v>
      </c>
      <c r="DE241" s="16">
        <f t="shared" si="835"/>
        <v>38205.67209929847</v>
      </c>
      <c r="DF241" s="5">
        <f t="shared" si="873"/>
        <v>33785.562176617095</v>
      </c>
      <c r="DG241" s="5">
        <f t="shared" si="856"/>
        <v>4420.1099226813749</v>
      </c>
      <c r="DH241" s="5" t="e">
        <f t="shared" si="857"/>
        <v>#N/A</v>
      </c>
      <c r="DI241" s="16">
        <f t="shared" si="837"/>
        <v>38205.67209929847</v>
      </c>
      <c r="DJ241" s="5">
        <f t="shared" si="874"/>
        <v>33785.562176617095</v>
      </c>
      <c r="DK241" s="5">
        <f t="shared" si="858"/>
        <v>4420.1099226813749</v>
      </c>
      <c r="DL241" s="5" t="e">
        <f t="shared" si="859"/>
        <v>#N/A</v>
      </c>
      <c r="DM241" s="16">
        <f t="shared" si="860"/>
        <v>38205.67209929847</v>
      </c>
      <c r="DN241" s="16">
        <f t="shared" si="795"/>
        <v>35426.552968293319</v>
      </c>
      <c r="DO241" s="16">
        <f t="shared" si="825"/>
        <v>2779.1191310051508</v>
      </c>
      <c r="DP241" s="16" t="e">
        <f t="shared" si="796"/>
        <v>#N/A</v>
      </c>
      <c r="DQ241" s="16">
        <f t="shared" si="797"/>
        <v>38205.67209929847</v>
      </c>
      <c r="DR241" s="101"/>
      <c r="DS241" s="5">
        <f t="shared" si="861"/>
        <v>35414.319663187103</v>
      </c>
      <c r="DT241" s="16">
        <f t="shared" si="842"/>
        <v>35426.552968293319</v>
      </c>
      <c r="DV241" s="16">
        <f t="shared" si="826"/>
        <v>2141103.7831855807</v>
      </c>
      <c r="DW241" s="16">
        <f t="shared" si="843"/>
        <v>1998188.4970399395</v>
      </c>
      <c r="DX241" s="5">
        <f t="shared" si="875"/>
        <v>2143653.8985375995</v>
      </c>
      <c r="DY241" s="5">
        <f t="shared" si="876"/>
        <v>2143660.6783574549</v>
      </c>
      <c r="DZ241" s="16">
        <f t="shared" si="845"/>
        <v>2143785.0457909759</v>
      </c>
      <c r="EA241" s="16">
        <f t="shared" si="827"/>
        <v>-2556.8951718742028</v>
      </c>
    </row>
    <row r="242" spans="1:131" x14ac:dyDescent="0.2">
      <c r="A242" s="2">
        <v>43922</v>
      </c>
      <c r="D242" s="19">
        <f t="shared" si="798"/>
        <v>0</v>
      </c>
      <c r="E242" s="20">
        <f>Inputs!E242</f>
        <v>1.0062675307505153</v>
      </c>
      <c r="F242" s="19">
        <f t="shared" si="799"/>
        <v>0</v>
      </c>
      <c r="G242" s="24">
        <f t="shared" ref="G242:H242" si="983">G230</f>
        <v>1.08</v>
      </c>
      <c r="H242" s="24">
        <f t="shared" si="983"/>
        <v>1.0847256097134981</v>
      </c>
      <c r="I242" s="29">
        <f t="shared" si="779"/>
        <v>1.0847256097134981</v>
      </c>
      <c r="J242" s="19"/>
      <c r="K242" s="19"/>
      <c r="L242" s="40">
        <f>SalesTrend!$V$14</f>
        <v>0.01</v>
      </c>
      <c r="M242" s="40">
        <f>SalesTrend!$V$34</f>
        <v>0</v>
      </c>
      <c r="P242" s="16">
        <f t="shared" si="847"/>
        <v>38237.510159381214</v>
      </c>
      <c r="Q242" s="16">
        <f t="shared" si="848"/>
        <v>41737.166188880226</v>
      </c>
      <c r="R242" s="16">
        <f t="shared" si="781"/>
        <v>38237.510159381214</v>
      </c>
      <c r="S242" s="16">
        <f t="shared" si="782"/>
        <v>41737.166188880226</v>
      </c>
      <c r="T242" s="16">
        <f t="shared" si="804"/>
        <v>0</v>
      </c>
      <c r="AA242" s="60"/>
      <c r="AE242" s="15"/>
      <c r="AF242" s="1">
        <f t="shared" si="805"/>
        <v>0</v>
      </c>
      <c r="AH242" s="61">
        <f t="shared" si="911"/>
        <v>0</v>
      </c>
      <c r="AI242" s="61">
        <f t="shared" si="806"/>
        <v>0</v>
      </c>
      <c r="AJ242" s="61">
        <f t="shared" si="807"/>
        <v>0</v>
      </c>
      <c r="AK242" s="61">
        <f t="shared" si="808"/>
        <v>0</v>
      </c>
      <c r="AL242" s="61">
        <f t="shared" si="809"/>
        <v>0</v>
      </c>
      <c r="AM242" s="61">
        <f t="shared" si="763"/>
        <v>0</v>
      </c>
      <c r="AO242" s="1">
        <f t="shared" si="810"/>
        <v>0</v>
      </c>
      <c r="BB242" s="5">
        <f t="shared" si="863"/>
        <v>2149027.232562697</v>
      </c>
      <c r="BC242" s="19"/>
      <c r="BD242" s="82">
        <f t="shared" si="899"/>
        <v>0</v>
      </c>
      <c r="BE242" s="23">
        <f>Inputs!F242</f>
        <v>1.0062675307505153</v>
      </c>
      <c r="BF242" s="19">
        <f t="shared" si="830"/>
        <v>0</v>
      </c>
      <c r="BG242" s="19">
        <f t="shared" si="831"/>
        <v>0</v>
      </c>
      <c r="BH242" s="82">
        <f t="shared" si="904"/>
        <v>0</v>
      </c>
      <c r="BI242" s="29">
        <f t="shared" si="900"/>
        <v>1</v>
      </c>
      <c r="BJ242" s="29">
        <f t="shared" ref="BJ242" si="984">BJ230</f>
        <v>1.0182207657395119</v>
      </c>
      <c r="BK242" s="29">
        <f t="shared" si="900"/>
        <v>1.0175869495536261</v>
      </c>
      <c r="BL242" s="29">
        <f t="shared" si="814"/>
        <v>1.0175869495536261</v>
      </c>
      <c r="BM242" s="39">
        <f t="shared" si="865"/>
        <v>0</v>
      </c>
      <c r="BN242" s="39">
        <f t="shared" si="866"/>
        <v>0</v>
      </c>
      <c r="BO242" s="40">
        <f>AttrRateTrend!$V$14</f>
        <v>0</v>
      </c>
      <c r="BP242" s="40">
        <f>AttrRateTrend!$V$34</f>
        <v>0</v>
      </c>
      <c r="BS242" s="39">
        <f t="shared" si="867"/>
        <v>0.1800495437996108</v>
      </c>
      <c r="BT242" s="39">
        <f t="shared" si="850"/>
        <v>0.18436437837148445</v>
      </c>
      <c r="BU242" s="39">
        <f t="shared" si="851"/>
        <v>0.1800495437996108</v>
      </c>
      <c r="BV242" s="39">
        <f t="shared" si="787"/>
        <v>0.18436437837148445</v>
      </c>
      <c r="BW242" s="39">
        <f t="shared" si="788"/>
        <v>0</v>
      </c>
      <c r="BX242" s="39"/>
      <c r="CB242" s="19"/>
      <c r="CC242" s="23">
        <f>Inputs!F242</f>
        <v>1.0062675307505153</v>
      </c>
      <c r="CD242" s="19">
        <f t="shared" si="789"/>
        <v>0</v>
      </c>
      <c r="CE242" s="29">
        <f t="shared" ref="CE242" si="985">CE230</f>
        <v>1.0182207657395119</v>
      </c>
      <c r="CF242" s="29">
        <f t="shared" si="952"/>
        <v>1.0181505781365485</v>
      </c>
      <c r="CG242" s="29">
        <f t="shared" si="952"/>
        <v>1.0198183309302309</v>
      </c>
      <c r="CH242" s="29">
        <f t="shared" si="819"/>
        <v>1.0181505781365485</v>
      </c>
      <c r="CI242" s="19">
        <f t="shared" si="820"/>
        <v>0</v>
      </c>
      <c r="CJ242" s="39">
        <f t="shared" si="869"/>
        <v>0</v>
      </c>
      <c r="CK242" s="40">
        <f>AttrTrend!$V$14</f>
        <v>0.01</v>
      </c>
      <c r="CL242" s="40">
        <f>AttrTrend!$V$34</f>
        <v>0</v>
      </c>
      <c r="CN242" s="19"/>
      <c r="CO242" s="19">
        <f t="shared" si="870"/>
        <v>33813.716811764272</v>
      </c>
      <c r="CP242" s="19">
        <f t="shared" si="853"/>
        <v>34643.230455728706</v>
      </c>
      <c r="CQ242" s="19">
        <f t="shared" si="834"/>
        <v>33813.716811764272</v>
      </c>
      <c r="CR242" s="19">
        <f t="shared" si="822"/>
        <v>34643.230455728706</v>
      </c>
      <c r="CS242" s="19">
        <f t="shared" si="871"/>
        <v>0</v>
      </c>
      <c r="CT242" s="2"/>
      <c r="CU242" s="2"/>
      <c r="CV242" s="2"/>
      <c r="CW242" s="2"/>
      <c r="CX242" s="2"/>
      <c r="CY242" s="2"/>
      <c r="CZ242" s="2"/>
      <c r="DA242" s="2"/>
      <c r="DB242" s="5">
        <f t="shared" si="872"/>
        <v>33813.716811764272</v>
      </c>
      <c r="DC242" s="16">
        <f t="shared" si="854"/>
        <v>4423.7933476169419</v>
      </c>
      <c r="DD242" s="16" t="e">
        <f t="shared" si="855"/>
        <v>#N/A</v>
      </c>
      <c r="DE242" s="16">
        <f t="shared" si="835"/>
        <v>38237.510159381214</v>
      </c>
      <c r="DF242" s="5">
        <f t="shared" si="873"/>
        <v>33813.716811764272</v>
      </c>
      <c r="DG242" s="5">
        <f t="shared" si="856"/>
        <v>4423.7933476169419</v>
      </c>
      <c r="DH242" s="5" t="e">
        <f t="shared" si="857"/>
        <v>#N/A</v>
      </c>
      <c r="DI242" s="16">
        <f t="shared" si="837"/>
        <v>38237.510159381214</v>
      </c>
      <c r="DJ242" s="5">
        <f t="shared" si="874"/>
        <v>33813.716811764272</v>
      </c>
      <c r="DK242" s="5">
        <f t="shared" si="858"/>
        <v>4423.7933476169419</v>
      </c>
      <c r="DL242" s="5" t="e">
        <f t="shared" si="859"/>
        <v>#N/A</v>
      </c>
      <c r="DM242" s="16">
        <f t="shared" si="860"/>
        <v>38237.510159381214</v>
      </c>
      <c r="DN242" s="16">
        <f t="shared" si="795"/>
        <v>35818.910259924211</v>
      </c>
      <c r="DO242" s="16">
        <f t="shared" si="825"/>
        <v>2418.5998994570036</v>
      </c>
      <c r="DP242" s="16" t="e">
        <f t="shared" si="796"/>
        <v>#N/A</v>
      </c>
      <c r="DQ242" s="16">
        <f t="shared" si="797"/>
        <v>38237.510159381214</v>
      </c>
      <c r="DR242" s="101"/>
      <c r="DS242" s="5">
        <f t="shared" si="861"/>
        <v>35882.775481746932</v>
      </c>
      <c r="DT242" s="16">
        <f t="shared" si="842"/>
        <v>35818.910259924211</v>
      </c>
      <c r="DV242" s="16">
        <f t="shared" si="826"/>
        <v>2149027.232562697</v>
      </c>
      <c r="DW242" s="16">
        <f t="shared" si="843"/>
        <v>1998188.4970399395</v>
      </c>
      <c r="DX242" s="5">
        <f t="shared" si="875"/>
        <v>2148077.6918852166</v>
      </c>
      <c r="DY242" s="5">
        <f t="shared" si="876"/>
        <v>2148084.4717050721</v>
      </c>
      <c r="DZ242" s="16">
        <f t="shared" si="845"/>
        <v>2148208.8391385931</v>
      </c>
      <c r="EA242" s="16">
        <f t="shared" si="827"/>
        <v>942.76085762493312</v>
      </c>
    </row>
    <row r="243" spans="1:131" x14ac:dyDescent="0.2">
      <c r="A243" s="2">
        <v>43952</v>
      </c>
      <c r="D243" s="19">
        <f t="shared" si="798"/>
        <v>0</v>
      </c>
      <c r="E243" s="20">
        <f>Inputs!E243</f>
        <v>1.0128664630792561</v>
      </c>
      <c r="F243" s="19">
        <f t="shared" si="799"/>
        <v>0</v>
      </c>
      <c r="G243" s="24">
        <f t="shared" ref="G243:H243" si="986">G231</f>
        <v>1.1200000000000001</v>
      </c>
      <c r="H243" s="24">
        <f t="shared" si="986"/>
        <v>1.1220326870554826</v>
      </c>
      <c r="I243" s="29">
        <f t="shared" si="779"/>
        <v>1.1220326870554826</v>
      </c>
      <c r="J243" s="19"/>
      <c r="K243" s="19"/>
      <c r="L243" s="40">
        <f>SalesTrend!$V$15</f>
        <v>0.01</v>
      </c>
      <c r="M243" s="40">
        <f>SalesTrend!$V$35</f>
        <v>0</v>
      </c>
      <c r="P243" s="16">
        <f t="shared" si="847"/>
        <v>38269.374751180694</v>
      </c>
      <c r="Q243" s="16">
        <f t="shared" si="848"/>
        <v>43491.968738801872</v>
      </c>
      <c r="R243" s="16">
        <f t="shared" si="781"/>
        <v>38269.374751180694</v>
      </c>
      <c r="S243" s="16">
        <f t="shared" si="782"/>
        <v>43491.968738801872</v>
      </c>
      <c r="T243" s="16">
        <f t="shared" si="804"/>
        <v>0</v>
      </c>
      <c r="AA243" s="60"/>
      <c r="AE243" s="15"/>
      <c r="AF243" s="1">
        <f t="shared" si="805"/>
        <v>0</v>
      </c>
      <c r="AH243" s="61">
        <f t="shared" si="911"/>
        <v>0</v>
      </c>
      <c r="AI243" s="61">
        <f t="shared" si="806"/>
        <v>0</v>
      </c>
      <c r="AJ243" s="61">
        <f t="shared" si="807"/>
        <v>0</v>
      </c>
      <c r="AK243" s="61">
        <f t="shared" si="808"/>
        <v>0</v>
      </c>
      <c r="AL243" s="61">
        <f t="shared" si="809"/>
        <v>0</v>
      </c>
      <c r="AM243" s="61">
        <f t="shared" si="763"/>
        <v>0</v>
      </c>
      <c r="AO243" s="1">
        <f t="shared" si="810"/>
        <v>0</v>
      </c>
      <c r="BB243" s="5">
        <f t="shared" si="863"/>
        <v>2158677.3063923912</v>
      </c>
      <c r="BC243" s="19"/>
      <c r="BD243" s="82">
        <f t="shared" si="899"/>
        <v>0</v>
      </c>
      <c r="BE243" s="23">
        <f>Inputs!F243</f>
        <v>1.0128664630792561</v>
      </c>
      <c r="BF243" s="19">
        <f t="shared" si="830"/>
        <v>0</v>
      </c>
      <c r="BG243" s="19">
        <f t="shared" si="831"/>
        <v>0</v>
      </c>
      <c r="BH243" s="82">
        <f t="shared" si="904"/>
        <v>0</v>
      </c>
      <c r="BI243" s="29">
        <f t="shared" si="900"/>
        <v>1</v>
      </c>
      <c r="BJ243" s="29">
        <f t="shared" ref="BJ243" si="987">BJ231</f>
        <v>1.0153534458706819</v>
      </c>
      <c r="BK243" s="29">
        <f t="shared" si="900"/>
        <v>1.0147621435904024</v>
      </c>
      <c r="BL243" s="29">
        <f t="shared" si="814"/>
        <v>1.0147621435904024</v>
      </c>
      <c r="BM243" s="39">
        <f t="shared" si="865"/>
        <v>0</v>
      </c>
      <c r="BN243" s="39">
        <f t="shared" si="866"/>
        <v>0</v>
      </c>
      <c r="BO243" s="40">
        <f>AttrRateTrend!$V$15</f>
        <v>0</v>
      </c>
      <c r="BP243" s="40">
        <f>AttrRateTrend!$V$35</f>
        <v>0</v>
      </c>
      <c r="BS243" s="39">
        <f t="shared" si="867"/>
        <v>0.1800495437996108</v>
      </c>
      <c r="BT243" s="39">
        <f t="shared" si="850"/>
        <v>0.18505825982006713</v>
      </c>
      <c r="BU243" s="39">
        <f t="shared" si="851"/>
        <v>0.1800495437996108</v>
      </c>
      <c r="BV243" s="39">
        <f t="shared" si="787"/>
        <v>0.18505825982006713</v>
      </c>
      <c r="BW243" s="39">
        <f t="shared" si="788"/>
        <v>0</v>
      </c>
      <c r="BX243" s="39"/>
      <c r="CB243" s="19"/>
      <c r="CC243" s="23">
        <f>Inputs!F243</f>
        <v>1.0128664630792561</v>
      </c>
      <c r="CD243" s="19">
        <f t="shared" si="789"/>
        <v>0</v>
      </c>
      <c r="CE243" s="29">
        <f t="shared" ref="CE243" si="988">CE231</f>
        <v>1.0153534458706819</v>
      </c>
      <c r="CF243" s="29">
        <f t="shared" si="952"/>
        <v>1.0211846089916554</v>
      </c>
      <c r="CG243" s="29">
        <f t="shared" si="952"/>
        <v>1.0198824623701856</v>
      </c>
      <c r="CH243" s="29">
        <f t="shared" si="819"/>
        <v>1.0211846089916554</v>
      </c>
      <c r="CI243" s="19">
        <f t="shared" si="820"/>
        <v>0</v>
      </c>
      <c r="CJ243" s="39">
        <f t="shared" si="869"/>
        <v>0</v>
      </c>
      <c r="CK243" s="40">
        <f>AttrTrend!$V$15</f>
        <v>0.01</v>
      </c>
      <c r="CL243" s="40">
        <f>AttrTrend!$V$35</f>
        <v>0</v>
      </c>
      <c r="CN243" s="19"/>
      <c r="CO243" s="19">
        <f t="shared" si="870"/>
        <v>33841.894909107403</v>
      </c>
      <c r="CP243" s="19">
        <f t="shared" si="853"/>
        <v>35003.472030453522</v>
      </c>
      <c r="CQ243" s="19">
        <f t="shared" si="834"/>
        <v>33841.894909107403</v>
      </c>
      <c r="CR243" s="19">
        <f t="shared" si="822"/>
        <v>35003.472030453522</v>
      </c>
      <c r="CS243" s="19">
        <f t="shared" si="871"/>
        <v>0</v>
      </c>
      <c r="CT243" s="2"/>
      <c r="CU243" s="2"/>
      <c r="CV243" s="2"/>
      <c r="CW243" s="2"/>
      <c r="CX243" s="2"/>
      <c r="CY243" s="2"/>
      <c r="CZ243" s="2"/>
      <c r="DA243" s="2"/>
      <c r="DB243" s="5">
        <f t="shared" si="872"/>
        <v>33841.894909107403</v>
      </c>
      <c r="DC243" s="16">
        <f t="shared" si="854"/>
        <v>4427.4798420732914</v>
      </c>
      <c r="DD243" s="16" t="e">
        <f t="shared" si="855"/>
        <v>#N/A</v>
      </c>
      <c r="DE243" s="16">
        <f t="shared" si="835"/>
        <v>38269.374751180694</v>
      </c>
      <c r="DF243" s="5">
        <f t="shared" si="873"/>
        <v>33841.894909107403</v>
      </c>
      <c r="DG243" s="5">
        <f t="shared" si="856"/>
        <v>4427.4798420732914</v>
      </c>
      <c r="DH243" s="5" t="e">
        <f t="shared" si="857"/>
        <v>#N/A</v>
      </c>
      <c r="DI243" s="16">
        <f t="shared" si="837"/>
        <v>38269.374751180694</v>
      </c>
      <c r="DJ243" s="5">
        <f t="shared" si="874"/>
        <v>33841.894909107403</v>
      </c>
      <c r="DK243" s="5">
        <f t="shared" si="858"/>
        <v>4427.4798420732914</v>
      </c>
      <c r="DL243" s="5" t="e">
        <f t="shared" si="859"/>
        <v>#N/A</v>
      </c>
      <c r="DM243" s="16">
        <f t="shared" si="860"/>
        <v>38269.374751180694</v>
      </c>
      <c r="DN243" s="16">
        <f t="shared" si="795"/>
        <v>36157.66428584532</v>
      </c>
      <c r="DO243" s="16">
        <f t="shared" si="825"/>
        <v>2111.7104653353745</v>
      </c>
      <c r="DP243" s="16" t="e">
        <f t="shared" si="796"/>
        <v>#N/A</v>
      </c>
      <c r="DQ243" s="16">
        <f t="shared" si="797"/>
        <v>38269.374751180694</v>
      </c>
      <c r="DR243" s="101"/>
      <c r="DS243" s="5">
        <f t="shared" si="861"/>
        <v>36159.635634838582</v>
      </c>
      <c r="DT243" s="16">
        <f t="shared" si="842"/>
        <v>36157.66428584532</v>
      </c>
      <c r="DV243" s="16">
        <f t="shared" si="826"/>
        <v>2158677.3063923912</v>
      </c>
      <c r="DW243" s="16">
        <f t="shared" si="843"/>
        <v>1998188.4970399395</v>
      </c>
      <c r="DX243" s="5">
        <f t="shared" si="875"/>
        <v>2152505.1717272899</v>
      </c>
      <c r="DY243" s="5">
        <f t="shared" si="876"/>
        <v>2152511.9515471454</v>
      </c>
      <c r="DZ243" s="16">
        <f t="shared" si="845"/>
        <v>2152636.3189806663</v>
      </c>
      <c r="EA243" s="16">
        <f t="shared" si="827"/>
        <v>6165.3548452458344</v>
      </c>
    </row>
    <row r="244" spans="1:131" x14ac:dyDescent="0.2">
      <c r="A244" s="2">
        <v>43983</v>
      </c>
      <c r="D244" s="19">
        <f t="shared" si="798"/>
        <v>0</v>
      </c>
      <c r="E244" s="20">
        <f>Inputs!E244</f>
        <v>1.0097292671120266</v>
      </c>
      <c r="F244" s="19">
        <f t="shared" si="799"/>
        <v>0</v>
      </c>
      <c r="G244" s="24">
        <f t="shared" ref="G244:H244" si="989">G232</f>
        <v>1.1599999999999999</v>
      </c>
      <c r="H244" s="24">
        <f t="shared" si="989"/>
        <v>1.1608163743860633</v>
      </c>
      <c r="I244" s="29">
        <f t="shared" si="779"/>
        <v>1.1608163743860633</v>
      </c>
      <c r="J244" s="19"/>
      <c r="K244" s="19"/>
      <c r="L244" s="40">
        <f>SalesTrend!$V$16</f>
        <v>0.01</v>
      </c>
      <c r="M244" s="40">
        <f>SalesTrend!$V$36</f>
        <v>0</v>
      </c>
      <c r="P244" s="16">
        <f t="shared" si="847"/>
        <v>38301.265896806675</v>
      </c>
      <c r="Q244" s="16">
        <f t="shared" si="848"/>
        <v>44893.306995230385</v>
      </c>
      <c r="R244" s="16">
        <f t="shared" si="781"/>
        <v>38301.265896806675</v>
      </c>
      <c r="S244" s="16">
        <f t="shared" si="782"/>
        <v>44893.306995230385</v>
      </c>
      <c r="T244" s="16">
        <f t="shared" si="804"/>
        <v>0</v>
      </c>
      <c r="AA244" s="60"/>
      <c r="AE244" s="15"/>
      <c r="AF244" s="1">
        <f t="shared" si="805"/>
        <v>0</v>
      </c>
      <c r="AH244" s="61">
        <f t="shared" si="911"/>
        <v>0</v>
      </c>
      <c r="AI244" s="61">
        <f t="shared" si="806"/>
        <v>0</v>
      </c>
      <c r="AJ244" s="61">
        <f t="shared" si="807"/>
        <v>0</v>
      </c>
      <c r="AK244" s="61">
        <f t="shared" si="808"/>
        <v>0</v>
      </c>
      <c r="AL244" s="61">
        <f t="shared" si="809"/>
        <v>0</v>
      </c>
      <c r="AM244" s="61">
        <f t="shared" si="763"/>
        <v>0</v>
      </c>
      <c r="AO244" s="1">
        <f t="shared" si="810"/>
        <v>0</v>
      </c>
      <c r="BB244" s="5">
        <f t="shared" si="863"/>
        <v>2169700.5168994232</v>
      </c>
      <c r="BC244" s="19"/>
      <c r="BD244" s="82">
        <f t="shared" si="899"/>
        <v>0</v>
      </c>
      <c r="BE244" s="23">
        <f>Inputs!F244</f>
        <v>1.0097292671120266</v>
      </c>
      <c r="BF244" s="19">
        <f t="shared" si="830"/>
        <v>0</v>
      </c>
      <c r="BG244" s="19">
        <f t="shared" si="831"/>
        <v>0</v>
      </c>
      <c r="BH244" s="82">
        <f t="shared" si="904"/>
        <v>0</v>
      </c>
      <c r="BI244" s="29">
        <f t="shared" si="900"/>
        <v>1</v>
      </c>
      <c r="BJ244" s="29">
        <f t="shared" ref="BJ244" si="990">BJ232</f>
        <v>0.93698194478176766</v>
      </c>
      <c r="BK244" s="29">
        <f t="shared" si="900"/>
        <v>0.93828803629793345</v>
      </c>
      <c r="BL244" s="29">
        <f t="shared" si="814"/>
        <v>0.93828803629793345</v>
      </c>
      <c r="BM244" s="39">
        <f t="shared" si="865"/>
        <v>0</v>
      </c>
      <c r="BN244" s="39">
        <f t="shared" si="866"/>
        <v>0</v>
      </c>
      <c r="BO244" s="40">
        <f>AttrRateTrend!$V$16</f>
        <v>0</v>
      </c>
      <c r="BP244" s="40">
        <f>AttrRateTrend!$V$36</f>
        <v>0</v>
      </c>
      <c r="BS244" s="39">
        <f t="shared" si="867"/>
        <v>0.1800495437996108</v>
      </c>
      <c r="BT244" s="39">
        <f t="shared" si="850"/>
        <v>0.17058197905420414</v>
      </c>
      <c r="BU244" s="39">
        <f t="shared" si="851"/>
        <v>0.1800495437996108</v>
      </c>
      <c r="BV244" s="39">
        <f t="shared" si="787"/>
        <v>0.17058197905420414</v>
      </c>
      <c r="BW244" s="39">
        <f t="shared" si="788"/>
        <v>0</v>
      </c>
      <c r="BX244" s="39"/>
      <c r="CB244" s="19"/>
      <c r="CC244" s="23">
        <f>Inputs!F244</f>
        <v>1.0097292671120266</v>
      </c>
      <c r="CD244" s="19">
        <f t="shared" si="789"/>
        <v>0</v>
      </c>
      <c r="CE244" s="29">
        <f t="shared" ref="CE244" si="991">CE232</f>
        <v>0.93698194478176766</v>
      </c>
      <c r="CF244" s="29">
        <f t="shared" si="952"/>
        <v>0.94700775525644054</v>
      </c>
      <c r="CG244" s="29">
        <f t="shared" si="952"/>
        <v>0.94800834264764722</v>
      </c>
      <c r="CH244" s="29">
        <f t="shared" si="819"/>
        <v>0.94700775525644054</v>
      </c>
      <c r="CI244" s="19">
        <f t="shared" si="820"/>
        <v>0</v>
      </c>
      <c r="CJ244" s="39">
        <f t="shared" si="869"/>
        <v>0</v>
      </c>
      <c r="CK244" s="40">
        <f>AttrTrend!$V$16</f>
        <v>0.01</v>
      </c>
      <c r="CL244" s="40">
        <f>AttrTrend!$V$36</f>
        <v>0</v>
      </c>
      <c r="CN244" s="19"/>
      <c r="CO244" s="19">
        <f t="shared" si="870"/>
        <v>33870.096488198324</v>
      </c>
      <c r="CP244" s="19">
        <f t="shared" si="853"/>
        <v>32387.312662610904</v>
      </c>
      <c r="CQ244" s="19">
        <f t="shared" si="834"/>
        <v>33870.096488198324</v>
      </c>
      <c r="CR244" s="19">
        <f t="shared" si="822"/>
        <v>32387.312662610904</v>
      </c>
      <c r="CS244" s="19">
        <f t="shared" si="871"/>
        <v>0</v>
      </c>
      <c r="CT244" s="2"/>
      <c r="CU244" s="2"/>
      <c r="CV244" s="2"/>
      <c r="CW244" s="2"/>
      <c r="CX244" s="2"/>
      <c r="CY244" s="2"/>
      <c r="CZ244" s="2"/>
      <c r="DA244" s="2"/>
      <c r="DB244" s="5">
        <f t="shared" si="872"/>
        <v>33870.096488198324</v>
      </c>
      <c r="DC244" s="16">
        <f t="shared" si="854"/>
        <v>4431.1694086083517</v>
      </c>
      <c r="DD244" s="16" t="e">
        <f t="shared" si="855"/>
        <v>#N/A</v>
      </c>
      <c r="DE244" s="16">
        <f t="shared" si="835"/>
        <v>38301.265896806675</v>
      </c>
      <c r="DF244" s="5">
        <f t="shared" si="873"/>
        <v>33870.096488198324</v>
      </c>
      <c r="DG244" s="5">
        <f t="shared" si="856"/>
        <v>4431.1694086083517</v>
      </c>
      <c r="DH244" s="5" t="e">
        <f t="shared" si="857"/>
        <v>#N/A</v>
      </c>
      <c r="DI244" s="16">
        <f t="shared" si="837"/>
        <v>38301.265896806675</v>
      </c>
      <c r="DJ244" s="5">
        <f t="shared" si="874"/>
        <v>33870.096488198324</v>
      </c>
      <c r="DK244" s="5">
        <f t="shared" si="858"/>
        <v>4431.1694086083517</v>
      </c>
      <c r="DL244" s="5" t="e">
        <f t="shared" si="859"/>
        <v>#N/A</v>
      </c>
      <c r="DM244" s="16">
        <f t="shared" si="860"/>
        <v>38301.265896806675</v>
      </c>
      <c r="DN244" s="16">
        <f t="shared" si="795"/>
        <v>36364.376363870229</v>
      </c>
      <c r="DO244" s="16">
        <f t="shared" si="825"/>
        <v>1936.8895329364459</v>
      </c>
      <c r="DP244" s="16" t="e">
        <f t="shared" si="796"/>
        <v>#N/A</v>
      </c>
      <c r="DQ244" s="16">
        <f t="shared" si="797"/>
        <v>38301.265896806675</v>
      </c>
      <c r="DR244" s="101"/>
      <c r="DS244" s="5">
        <f t="shared" si="861"/>
        <v>36430.581740950445</v>
      </c>
      <c r="DT244" s="16">
        <f t="shared" si="842"/>
        <v>36364.376363870229</v>
      </c>
      <c r="DV244" s="16">
        <f t="shared" si="826"/>
        <v>2169700.5168994232</v>
      </c>
      <c r="DW244" s="16">
        <f t="shared" si="843"/>
        <v>1998188.4970399395</v>
      </c>
      <c r="DX244" s="5">
        <f t="shared" si="875"/>
        <v>2156936.3411358981</v>
      </c>
      <c r="DY244" s="5">
        <f t="shared" si="876"/>
        <v>2156943.1209557536</v>
      </c>
      <c r="DZ244" s="16">
        <f t="shared" si="845"/>
        <v>2157067.4883892746</v>
      </c>
      <c r="EA244" s="16">
        <f t="shared" si="827"/>
        <v>12757.395943669602</v>
      </c>
    </row>
    <row r="245" spans="1:131" x14ac:dyDescent="0.2">
      <c r="A245" s="2">
        <v>44013</v>
      </c>
      <c r="D245" s="19">
        <f t="shared" si="798"/>
        <v>0</v>
      </c>
      <c r="E245" s="20">
        <f>Inputs!E245</f>
        <v>0.98879936873067553</v>
      </c>
      <c r="F245" s="19">
        <f t="shared" si="799"/>
        <v>0</v>
      </c>
      <c r="G245" s="24">
        <f t="shared" ref="G245:H245" si="992">G233</f>
        <v>1.1599999999999999</v>
      </c>
      <c r="H245" s="24">
        <f t="shared" si="992"/>
        <v>1.1571272105409649</v>
      </c>
      <c r="I245" s="29">
        <f t="shared" si="779"/>
        <v>1.1571272105409649</v>
      </c>
      <c r="J245" s="19"/>
      <c r="K245" s="19"/>
      <c r="L245" s="40">
        <f>SalesTrend!$V$17</f>
        <v>0.01</v>
      </c>
      <c r="M245" s="40">
        <f>SalesTrend!$V$37</f>
        <v>0</v>
      </c>
      <c r="P245" s="16">
        <f t="shared" si="847"/>
        <v>38333.183618387346</v>
      </c>
      <c r="Q245" s="16">
        <f t="shared" si="848"/>
        <v>43859.550488570756</v>
      </c>
      <c r="R245" s="16">
        <f t="shared" si="781"/>
        <v>38333.183618387346</v>
      </c>
      <c r="S245" s="16">
        <f t="shared" si="782"/>
        <v>43859.550488570756</v>
      </c>
      <c r="T245" s="16">
        <f t="shared" si="804"/>
        <v>0</v>
      </c>
      <c r="AA245" s="60"/>
      <c r="AE245" s="15"/>
      <c r="AF245" s="1">
        <f t="shared" si="805"/>
        <v>0</v>
      </c>
      <c r="AH245" s="61">
        <f t="shared" si="911"/>
        <v>0</v>
      </c>
      <c r="AI245" s="61">
        <f t="shared" si="806"/>
        <v>0</v>
      </c>
      <c r="AJ245" s="61">
        <f t="shared" si="807"/>
        <v>0</v>
      </c>
      <c r="AK245" s="61">
        <f t="shared" si="808"/>
        <v>0</v>
      </c>
      <c r="AL245" s="61">
        <f t="shared" si="809"/>
        <v>0</v>
      </c>
      <c r="AM245" s="61">
        <f t="shared" si="763"/>
        <v>0</v>
      </c>
      <c r="AO245" s="1">
        <f t="shared" si="810"/>
        <v>0</v>
      </c>
      <c r="BB245" s="5">
        <f t="shared" si="863"/>
        <v>2179661.7458193889</v>
      </c>
      <c r="BC245" s="19"/>
      <c r="BD245" s="82">
        <f t="shared" si="899"/>
        <v>0</v>
      </c>
      <c r="BE245" s="23">
        <f>Inputs!F245</f>
        <v>0.98879936873067553</v>
      </c>
      <c r="BF245" s="19">
        <f t="shared" si="830"/>
        <v>0</v>
      </c>
      <c r="BG245" s="19">
        <f t="shared" si="831"/>
        <v>0</v>
      </c>
      <c r="BH245" s="82">
        <f t="shared" si="904"/>
        <v>0</v>
      </c>
      <c r="BI245" s="29">
        <f t="shared" si="900"/>
        <v>1</v>
      </c>
      <c r="BJ245" s="29">
        <f t="shared" ref="BJ245" si="993">BJ233</f>
        <v>0.9145269668889856</v>
      </c>
      <c r="BK245" s="29">
        <f t="shared" si="900"/>
        <v>0.91416409485908934</v>
      </c>
      <c r="BL245" s="29">
        <f t="shared" si="814"/>
        <v>0.91416409485908934</v>
      </c>
      <c r="BM245" s="39">
        <f t="shared" si="865"/>
        <v>0</v>
      </c>
      <c r="BN245" s="39">
        <f t="shared" si="866"/>
        <v>0</v>
      </c>
      <c r="BO245" s="40">
        <f>AttrRateTrend!$V$17</f>
        <v>0</v>
      </c>
      <c r="BP245" s="40">
        <f>AttrRateTrend!$V$37</f>
        <v>0</v>
      </c>
      <c r="BS245" s="39">
        <f t="shared" si="867"/>
        <v>0.1800495437996108</v>
      </c>
      <c r="BT245" s="39">
        <f t="shared" si="850"/>
        <v>0.16275126225743866</v>
      </c>
      <c r="BU245" s="39">
        <f t="shared" si="851"/>
        <v>0.1800495437996108</v>
      </c>
      <c r="BV245" s="39">
        <f t="shared" si="787"/>
        <v>0.16275126225743866</v>
      </c>
      <c r="BW245" s="39">
        <f t="shared" si="788"/>
        <v>0</v>
      </c>
      <c r="BX245" s="39"/>
      <c r="CB245" s="19"/>
      <c r="CC245" s="23">
        <f>Inputs!F245</f>
        <v>0.98879936873067553</v>
      </c>
      <c r="CD245" s="19">
        <f t="shared" si="789"/>
        <v>0</v>
      </c>
      <c r="CE245" s="29">
        <f t="shared" ref="CE245" si="994">CE233</f>
        <v>0.9145269668889856</v>
      </c>
      <c r="CF245" s="29">
        <f t="shared" si="952"/>
        <v>0.92918259040413531</v>
      </c>
      <c r="CG245" s="29">
        <f t="shared" si="952"/>
        <v>0.92674365295329264</v>
      </c>
      <c r="CH245" s="29">
        <f t="shared" si="819"/>
        <v>0.92918259040413531</v>
      </c>
      <c r="CI245" s="19">
        <f t="shared" si="820"/>
        <v>0</v>
      </c>
      <c r="CJ245" s="39">
        <f t="shared" si="869"/>
        <v>0</v>
      </c>
      <c r="CK245" s="40">
        <f>AttrTrend!$V$17</f>
        <v>0.01</v>
      </c>
      <c r="CL245" s="40">
        <f>AttrTrend!$V$37</f>
        <v>0</v>
      </c>
      <c r="CN245" s="19"/>
      <c r="CO245" s="19">
        <f t="shared" si="870"/>
        <v>33898.321568605155</v>
      </c>
      <c r="CP245" s="19">
        <f t="shared" si="853"/>
        <v>31144.935783168759</v>
      </c>
      <c r="CQ245" s="19">
        <f t="shared" si="834"/>
        <v>33898.321568605155</v>
      </c>
      <c r="CR245" s="19">
        <f t="shared" si="822"/>
        <v>31144.935783168759</v>
      </c>
      <c r="CS245" s="19">
        <f t="shared" si="871"/>
        <v>0</v>
      </c>
      <c r="CT245" s="2"/>
      <c r="CU245" s="2"/>
      <c r="CV245" s="2"/>
      <c r="CW245" s="2"/>
      <c r="CX245" s="2"/>
      <c r="CY245" s="2"/>
      <c r="CZ245" s="2"/>
      <c r="DA245" s="2"/>
      <c r="DB245" s="5">
        <f t="shared" si="872"/>
        <v>33898.321568605155</v>
      </c>
      <c r="DC245" s="16">
        <f t="shared" si="854"/>
        <v>4434.8620497821903</v>
      </c>
      <c r="DD245" s="16" t="e">
        <f t="shared" si="855"/>
        <v>#N/A</v>
      </c>
      <c r="DE245" s="16">
        <f t="shared" si="835"/>
        <v>38333.183618387346</v>
      </c>
      <c r="DF245" s="5">
        <f t="shared" si="873"/>
        <v>33898.321568605155</v>
      </c>
      <c r="DG245" s="5">
        <f t="shared" si="856"/>
        <v>4434.8620497821903</v>
      </c>
      <c r="DH245" s="5" t="e">
        <f t="shared" si="857"/>
        <v>#N/A</v>
      </c>
      <c r="DI245" s="16">
        <f t="shared" si="837"/>
        <v>38333.183618387346</v>
      </c>
      <c r="DJ245" s="5">
        <f t="shared" si="874"/>
        <v>33898.321568605155</v>
      </c>
      <c r="DK245" s="5">
        <f t="shared" si="858"/>
        <v>4434.8620497821903</v>
      </c>
      <c r="DL245" s="5" t="e">
        <f t="shared" si="859"/>
        <v>#N/A</v>
      </c>
      <c r="DM245" s="16">
        <f t="shared" si="860"/>
        <v>38333.183618387346</v>
      </c>
      <c r="DN245" s="16">
        <f t="shared" si="795"/>
        <v>36548.918380300172</v>
      </c>
      <c r="DO245" s="16">
        <f t="shared" si="825"/>
        <v>1784.2652380871732</v>
      </c>
      <c r="DP245" s="16" t="e">
        <f t="shared" si="796"/>
        <v>#N/A</v>
      </c>
      <c r="DQ245" s="16">
        <f t="shared" si="797"/>
        <v>38333.183618387346</v>
      </c>
      <c r="DR245" s="101"/>
      <c r="DS245" s="5">
        <f t="shared" si="861"/>
        <v>36502.911715821661</v>
      </c>
      <c r="DT245" s="16">
        <f t="shared" si="842"/>
        <v>36548.918380300172</v>
      </c>
      <c r="DV245" s="16">
        <f t="shared" si="826"/>
        <v>2179661.7458193889</v>
      </c>
      <c r="DW245" s="16">
        <f t="shared" si="843"/>
        <v>1998188.4970399395</v>
      </c>
      <c r="DX245" s="5">
        <f t="shared" si="875"/>
        <v>2161371.2031856803</v>
      </c>
      <c r="DY245" s="5">
        <f t="shared" si="876"/>
        <v>2161377.9830055358</v>
      </c>
      <c r="DZ245" s="16">
        <f t="shared" si="845"/>
        <v>2161502.3504390568</v>
      </c>
      <c r="EA245" s="16">
        <f t="shared" si="827"/>
        <v>18283.7628138531</v>
      </c>
    </row>
    <row r="246" spans="1:131" x14ac:dyDescent="0.2">
      <c r="A246" s="2">
        <v>44044</v>
      </c>
      <c r="D246" s="19">
        <f t="shared" si="798"/>
        <v>0</v>
      </c>
      <c r="E246" s="20">
        <f>Inputs!E246</f>
        <v>1.0212149832176927</v>
      </c>
      <c r="F246" s="19">
        <f t="shared" si="799"/>
        <v>0</v>
      </c>
      <c r="G246" s="24">
        <f t="shared" ref="G246:H246" si="995">G234</f>
        <v>1.1399999999999999</v>
      </c>
      <c r="H246" s="24">
        <f t="shared" si="995"/>
        <v>1.1367282212946797</v>
      </c>
      <c r="I246" s="29">
        <f t="shared" si="779"/>
        <v>1.1367282212946797</v>
      </c>
      <c r="J246" s="19"/>
      <c r="K246" s="19"/>
      <c r="L246" s="40">
        <f>SalesTrend!$V$18</f>
        <v>0.01</v>
      </c>
      <c r="M246" s="40">
        <f>SalesTrend!$V$38</f>
        <v>0</v>
      </c>
      <c r="P246" s="16">
        <f t="shared" si="847"/>
        <v>38365.12793806933</v>
      </c>
      <c r="Q246" s="16">
        <f t="shared" si="848"/>
        <v>44535.92441093504</v>
      </c>
      <c r="R246" s="16">
        <f t="shared" si="781"/>
        <v>38365.12793806933</v>
      </c>
      <c r="S246" s="16">
        <f t="shared" si="782"/>
        <v>44535.92441093504</v>
      </c>
      <c r="T246" s="16">
        <f t="shared" si="804"/>
        <v>0</v>
      </c>
      <c r="AA246" s="60"/>
      <c r="AE246" s="15"/>
      <c r="AF246" s="1">
        <f t="shared" si="805"/>
        <v>0</v>
      </c>
      <c r="AH246" s="61">
        <f t="shared" si="911"/>
        <v>0</v>
      </c>
      <c r="AI246" s="61">
        <f t="shared" si="806"/>
        <v>0</v>
      </c>
      <c r="AJ246" s="61">
        <f t="shared" si="807"/>
        <v>0</v>
      </c>
      <c r="AK246" s="61">
        <f t="shared" si="808"/>
        <v>0</v>
      </c>
      <c r="AL246" s="61">
        <f t="shared" si="809"/>
        <v>0</v>
      </c>
      <c r="AM246" s="61">
        <f t="shared" si="763"/>
        <v>0</v>
      </c>
      <c r="AO246" s="1">
        <f t="shared" si="810"/>
        <v>0</v>
      </c>
      <c r="BB246" s="5">
        <f t="shared" si="863"/>
        <v>2190271.1000604117</v>
      </c>
      <c r="BC246" s="19"/>
      <c r="BD246" s="82">
        <f t="shared" si="899"/>
        <v>0</v>
      </c>
      <c r="BE246" s="23">
        <f>Inputs!F246</f>
        <v>1.0212149832176927</v>
      </c>
      <c r="BF246" s="19">
        <f t="shared" si="830"/>
        <v>0</v>
      </c>
      <c r="BG246" s="19">
        <f t="shared" si="831"/>
        <v>0</v>
      </c>
      <c r="BH246" s="82">
        <f t="shared" si="904"/>
        <v>0</v>
      </c>
      <c r="BI246" s="29">
        <f t="shared" si="900"/>
        <v>1</v>
      </c>
      <c r="BJ246" s="29">
        <f t="shared" ref="BJ246" si="996">BJ234</f>
        <v>0.92843078718831584</v>
      </c>
      <c r="BK246" s="29">
        <f t="shared" si="900"/>
        <v>0.92859673990623681</v>
      </c>
      <c r="BL246" s="29">
        <f t="shared" si="814"/>
        <v>0.92859673990623681</v>
      </c>
      <c r="BM246" s="39">
        <f t="shared" si="865"/>
        <v>0</v>
      </c>
      <c r="BN246" s="39">
        <f t="shared" si="866"/>
        <v>0</v>
      </c>
      <c r="BO246" s="40">
        <f>AttrRateTrend!$V$18</f>
        <v>0</v>
      </c>
      <c r="BP246" s="40">
        <f>AttrRateTrend!$V$38</f>
        <v>0</v>
      </c>
      <c r="BS246" s="39">
        <f t="shared" si="867"/>
        <v>0.1800495437996108</v>
      </c>
      <c r="BT246" s="39">
        <f t="shared" si="850"/>
        <v>0.17074042498047454</v>
      </c>
      <c r="BU246" s="39">
        <f t="shared" si="851"/>
        <v>0.1800495437996108</v>
      </c>
      <c r="BV246" s="39">
        <f t="shared" si="787"/>
        <v>0.17074042498047454</v>
      </c>
      <c r="BW246" s="39">
        <f t="shared" si="788"/>
        <v>0</v>
      </c>
      <c r="BX246" s="39"/>
      <c r="CB246" s="19"/>
      <c r="CC246" s="23">
        <f>Inputs!F246</f>
        <v>1.0212149832176927</v>
      </c>
      <c r="CD246" s="19">
        <f t="shared" si="789"/>
        <v>0</v>
      </c>
      <c r="CE246" s="29">
        <f t="shared" ref="CE246" si="997">CE234</f>
        <v>0.92843078718831584</v>
      </c>
      <c r="CF246" s="29">
        <f t="shared" si="952"/>
        <v>0.94632197479848124</v>
      </c>
      <c r="CG246" s="29">
        <f t="shared" si="952"/>
        <v>0.94560278244728402</v>
      </c>
      <c r="CH246" s="29">
        <f t="shared" si="819"/>
        <v>0.94632197479848124</v>
      </c>
      <c r="CI246" s="19">
        <f t="shared" si="820"/>
        <v>0</v>
      </c>
      <c r="CJ246" s="39">
        <f t="shared" si="869"/>
        <v>0</v>
      </c>
      <c r="CK246" s="40">
        <f>AttrTrend!$V$18</f>
        <v>0.01</v>
      </c>
      <c r="CL246" s="40">
        <f>AttrTrend!$V$38</f>
        <v>0</v>
      </c>
      <c r="CN246" s="19"/>
      <c r="CO246" s="19">
        <f t="shared" si="870"/>
        <v>33926.570169912324</v>
      </c>
      <c r="CP246" s="19">
        <f t="shared" si="853"/>
        <v>32786.575652694424</v>
      </c>
      <c r="CQ246" s="19">
        <f t="shared" si="834"/>
        <v>33926.570169912324</v>
      </c>
      <c r="CR246" s="19">
        <f t="shared" si="822"/>
        <v>32786.575652694424</v>
      </c>
      <c r="CS246" s="19">
        <f t="shared" si="871"/>
        <v>0</v>
      </c>
      <c r="CT246" s="2"/>
      <c r="CU246" s="2"/>
      <c r="CV246" s="2"/>
      <c r="CW246" s="2"/>
      <c r="CX246" s="2"/>
      <c r="CY246" s="2"/>
      <c r="CZ246" s="2"/>
      <c r="DA246" s="2"/>
      <c r="DB246" s="5">
        <f t="shared" si="872"/>
        <v>33926.570169912324</v>
      </c>
      <c r="DC246" s="16">
        <f t="shared" si="854"/>
        <v>4438.5577681570066</v>
      </c>
      <c r="DD246" s="16" t="e">
        <f t="shared" si="855"/>
        <v>#N/A</v>
      </c>
      <c r="DE246" s="16">
        <f t="shared" si="835"/>
        <v>38365.12793806933</v>
      </c>
      <c r="DF246" s="5">
        <f t="shared" si="873"/>
        <v>33926.570169912324</v>
      </c>
      <c r="DG246" s="5">
        <f t="shared" si="856"/>
        <v>4438.5577681570066</v>
      </c>
      <c r="DH246" s="5" t="e">
        <f t="shared" si="857"/>
        <v>#N/A</v>
      </c>
      <c r="DI246" s="16">
        <f t="shared" si="837"/>
        <v>38365.12793806933</v>
      </c>
      <c r="DJ246" s="5">
        <f t="shared" si="874"/>
        <v>33926.570169912324</v>
      </c>
      <c r="DK246" s="5">
        <f t="shared" si="858"/>
        <v>4438.5577681570066</v>
      </c>
      <c r="DL246" s="5" t="e">
        <f t="shared" si="859"/>
        <v>#N/A</v>
      </c>
      <c r="DM246" s="16">
        <f t="shared" si="860"/>
        <v>38365.12793806933</v>
      </c>
      <c r="DN246" s="16">
        <f t="shared" si="795"/>
        <v>36474.108149899112</v>
      </c>
      <c r="DO246" s="16">
        <f t="shared" si="825"/>
        <v>1891.0197881702188</v>
      </c>
      <c r="DP246" s="16" t="e">
        <f t="shared" si="796"/>
        <v>#N/A</v>
      </c>
      <c r="DQ246" s="16">
        <f t="shared" si="797"/>
        <v>38365.12793806933</v>
      </c>
      <c r="DR246" s="101"/>
      <c r="DS246" s="5">
        <f t="shared" si="861"/>
        <v>36713.261684128418</v>
      </c>
      <c r="DT246" s="16">
        <f t="shared" si="842"/>
        <v>36474.108149899112</v>
      </c>
      <c r="DV246" s="16">
        <f t="shared" si="826"/>
        <v>2190271.1000604117</v>
      </c>
      <c r="DW246" s="16">
        <f t="shared" si="843"/>
        <v>1998188.4970399395</v>
      </c>
      <c r="DX246" s="5">
        <f t="shared" si="875"/>
        <v>2165809.7609538375</v>
      </c>
      <c r="DY246" s="5">
        <f t="shared" si="876"/>
        <v>2165816.540773693</v>
      </c>
      <c r="DZ246" s="16">
        <f t="shared" si="845"/>
        <v>2165940.908207214</v>
      </c>
      <c r="EA246" s="16">
        <f t="shared" si="827"/>
        <v>24454.559286718722</v>
      </c>
    </row>
    <row r="247" spans="1:131" x14ac:dyDescent="0.2">
      <c r="A247" s="2">
        <v>44075</v>
      </c>
      <c r="D247" s="19">
        <f t="shared" si="798"/>
        <v>0</v>
      </c>
      <c r="E247" s="20">
        <f>Inputs!E247</f>
        <v>0.96967464067172393</v>
      </c>
      <c r="F247" s="19">
        <f t="shared" si="799"/>
        <v>0</v>
      </c>
      <c r="G247" s="24">
        <f t="shared" ref="G247:H247" si="998">G235</f>
        <v>1</v>
      </c>
      <c r="H247" s="24">
        <f t="shared" si="998"/>
        <v>0.9973677297977156</v>
      </c>
      <c r="I247" s="29">
        <f t="shared" si="779"/>
        <v>0.9973677297977156</v>
      </c>
      <c r="J247" s="19"/>
      <c r="K247" s="19"/>
      <c r="L247" s="40">
        <f>SalesTrend!$V$19</f>
        <v>0.01</v>
      </c>
      <c r="M247" s="40">
        <f>SalesTrend!$V$39</f>
        <v>0</v>
      </c>
      <c r="P247" s="16">
        <f t="shared" si="847"/>
        <v>38397.098878017721</v>
      </c>
      <c r="Q247" s="16">
        <f t="shared" si="848"/>
        <v>37134.686548892743</v>
      </c>
      <c r="R247" s="16">
        <f t="shared" si="781"/>
        <v>38397.098878017721</v>
      </c>
      <c r="S247" s="16">
        <f t="shared" si="782"/>
        <v>37134.686548892743</v>
      </c>
      <c r="T247" s="16">
        <f t="shared" si="804"/>
        <v>0</v>
      </c>
      <c r="AA247" s="60"/>
      <c r="AE247" s="15"/>
      <c r="AF247" s="1">
        <f t="shared" si="805"/>
        <v>0</v>
      </c>
      <c r="AH247" s="61">
        <f t="shared" si="911"/>
        <v>0</v>
      </c>
      <c r="AI247" s="61">
        <f t="shared" si="806"/>
        <v>0</v>
      </c>
      <c r="AJ247" s="61">
        <f t="shared" si="807"/>
        <v>0</v>
      </c>
      <c r="AK247" s="61">
        <f t="shared" si="808"/>
        <v>0</v>
      </c>
      <c r="AL247" s="61">
        <f t="shared" si="809"/>
        <v>0</v>
      </c>
      <c r="AM247" s="61">
        <f t="shared" si="763"/>
        <v>0</v>
      </c>
      <c r="AO247" s="1">
        <f t="shared" si="810"/>
        <v>0</v>
      </c>
      <c r="BB247" s="5">
        <f t="shared" si="863"/>
        <v>2193450.9442975842</v>
      </c>
      <c r="BC247" s="19"/>
      <c r="BD247" s="82">
        <f t="shared" si="899"/>
        <v>0</v>
      </c>
      <c r="BE247" s="23">
        <f>Inputs!F247</f>
        <v>0.96967464067172393</v>
      </c>
      <c r="BF247" s="19">
        <f t="shared" si="830"/>
        <v>0</v>
      </c>
      <c r="BG247" s="19">
        <f t="shared" si="831"/>
        <v>0</v>
      </c>
      <c r="BH247" s="82">
        <f t="shared" si="904"/>
        <v>0</v>
      </c>
      <c r="BI247" s="29">
        <f t="shared" si="900"/>
        <v>1</v>
      </c>
      <c r="BJ247" s="29">
        <f t="shared" ref="BJ247" si="999">BJ235</f>
        <v>0.94971354705726874</v>
      </c>
      <c r="BK247" s="29">
        <f t="shared" si="900"/>
        <v>0.94944720894937618</v>
      </c>
      <c r="BL247" s="29">
        <f t="shared" si="814"/>
        <v>0.94944720894937618</v>
      </c>
      <c r="BM247" s="39">
        <f t="shared" si="865"/>
        <v>0</v>
      </c>
      <c r="BN247" s="39">
        <f t="shared" si="866"/>
        <v>0</v>
      </c>
      <c r="BO247" s="40">
        <f>AttrRateTrend!$V$19</f>
        <v>0</v>
      </c>
      <c r="BP247" s="40">
        <f>AttrRateTrend!$V$39</f>
        <v>0</v>
      </c>
      <c r="BS247" s="39">
        <f t="shared" si="867"/>
        <v>0.1800495437996108</v>
      </c>
      <c r="BT247" s="39">
        <f t="shared" si="850"/>
        <v>0.16576349135239998</v>
      </c>
      <c r="BU247" s="39">
        <f t="shared" si="851"/>
        <v>0.1800495437996108</v>
      </c>
      <c r="BV247" s="39">
        <f t="shared" si="787"/>
        <v>0.16576349135239998</v>
      </c>
      <c r="BW247" s="39">
        <f t="shared" si="788"/>
        <v>0</v>
      </c>
      <c r="BX247" s="39"/>
      <c r="CB247" s="19"/>
      <c r="CC247" s="23">
        <f>Inputs!F247</f>
        <v>0.96967464067172393</v>
      </c>
      <c r="CD247" s="19">
        <f t="shared" si="789"/>
        <v>0</v>
      </c>
      <c r="CE247" s="29">
        <f t="shared" ref="CE247:CG250" si="1000">CE235</f>
        <v>0.94971354705726874</v>
      </c>
      <c r="CF247" s="29">
        <f t="shared" si="1000"/>
        <v>0.95655921502921648</v>
      </c>
      <c r="CG247" s="29">
        <f t="shared" si="1000"/>
        <v>0.95638120796616566</v>
      </c>
      <c r="CH247" s="29">
        <f t="shared" si="819"/>
        <v>0.95655921502921648</v>
      </c>
      <c r="CI247" s="19">
        <f t="shared" si="820"/>
        <v>0</v>
      </c>
      <c r="CJ247" s="39">
        <f t="shared" si="869"/>
        <v>0</v>
      </c>
      <c r="CK247" s="40">
        <f>AttrTrend!$V$19</f>
        <v>0.01</v>
      </c>
      <c r="CL247" s="40">
        <f>AttrTrend!$V$39</f>
        <v>0</v>
      </c>
      <c r="CN247" s="19"/>
      <c r="CO247" s="19">
        <f t="shared" si="870"/>
        <v>33954.842311720582</v>
      </c>
      <c r="CP247" s="19">
        <f t="shared" si="853"/>
        <v>31494.855177354151</v>
      </c>
      <c r="CQ247" s="19">
        <f t="shared" si="834"/>
        <v>33954.842311720582</v>
      </c>
      <c r="CR247" s="19">
        <f t="shared" si="822"/>
        <v>31494.855177354151</v>
      </c>
      <c r="CS247" s="19">
        <f t="shared" si="871"/>
        <v>0</v>
      </c>
      <c r="CT247" s="2"/>
      <c r="CU247" s="2"/>
      <c r="CV247" s="2"/>
      <c r="CW247" s="2"/>
      <c r="CX247" s="2"/>
      <c r="CY247" s="2"/>
      <c r="CZ247" s="2"/>
      <c r="DA247" s="2"/>
      <c r="DB247" s="5">
        <f t="shared" si="872"/>
        <v>33954.842311720582</v>
      </c>
      <c r="DC247" s="16">
        <f t="shared" si="854"/>
        <v>4442.2565662971392</v>
      </c>
      <c r="DD247" s="16" t="e">
        <f t="shared" si="855"/>
        <v>#N/A</v>
      </c>
      <c r="DE247" s="16">
        <f t="shared" si="835"/>
        <v>38397.098878017721</v>
      </c>
      <c r="DF247" s="5">
        <f t="shared" si="873"/>
        <v>33954.842311720582</v>
      </c>
      <c r="DG247" s="5">
        <f t="shared" si="856"/>
        <v>4442.2565662971392</v>
      </c>
      <c r="DH247" s="5" t="e">
        <f t="shared" si="857"/>
        <v>#N/A</v>
      </c>
      <c r="DI247" s="16">
        <f t="shared" si="837"/>
        <v>38397.098878017721</v>
      </c>
      <c r="DJ247" s="5">
        <f t="shared" si="874"/>
        <v>33954.842311720582</v>
      </c>
      <c r="DK247" s="5">
        <f t="shared" si="858"/>
        <v>4442.2565662971392</v>
      </c>
      <c r="DL247" s="5" t="e">
        <f t="shared" si="859"/>
        <v>#N/A</v>
      </c>
      <c r="DM247" s="16">
        <f t="shared" si="860"/>
        <v>38397.098878017721</v>
      </c>
      <c r="DN247" s="16">
        <f t="shared" si="795"/>
        <v>36262.945896698606</v>
      </c>
      <c r="DO247" s="16">
        <f t="shared" si="825"/>
        <v>2134.1529813191155</v>
      </c>
      <c r="DP247" s="16" t="e">
        <f t="shared" si="796"/>
        <v>#N/A</v>
      </c>
      <c r="DQ247" s="16">
        <f t="shared" si="797"/>
        <v>38397.098878017721</v>
      </c>
      <c r="DR247" s="101"/>
      <c r="DS247" s="5">
        <f t="shared" si="861"/>
        <v>36206.151049747241</v>
      </c>
      <c r="DT247" s="16">
        <f t="shared" si="842"/>
        <v>36262.945896698606</v>
      </c>
      <c r="DV247" s="16">
        <f t="shared" si="826"/>
        <v>2193450.9442975842</v>
      </c>
      <c r="DW247" s="16">
        <f t="shared" si="843"/>
        <v>1998188.4970399395</v>
      </c>
      <c r="DX247" s="5">
        <f t="shared" si="875"/>
        <v>2170252.0175201348</v>
      </c>
      <c r="DY247" s="5">
        <f t="shared" si="876"/>
        <v>2170258.7973399903</v>
      </c>
      <c r="DZ247" s="16">
        <f t="shared" si="845"/>
        <v>2170383.1647735112</v>
      </c>
      <c r="EA247" s="16">
        <f t="shared" si="827"/>
        <v>23192.14695759397</v>
      </c>
    </row>
    <row r="248" spans="1:131" x14ac:dyDescent="0.2">
      <c r="A248" s="2">
        <v>44105</v>
      </c>
      <c r="D248" s="19">
        <f t="shared" si="798"/>
        <v>0</v>
      </c>
      <c r="E248" s="20">
        <f>Inputs!E248</f>
        <v>1.0457635086659343</v>
      </c>
      <c r="F248" s="19">
        <f t="shared" si="799"/>
        <v>0</v>
      </c>
      <c r="G248" s="24">
        <f t="shared" ref="G248:H248" si="1001">G236</f>
        <v>0.82</v>
      </c>
      <c r="H248" s="24">
        <f t="shared" si="1001"/>
        <v>0.81777018222750719</v>
      </c>
      <c r="I248" s="29">
        <f t="shared" si="779"/>
        <v>0.81777018222750719</v>
      </c>
      <c r="J248" s="19"/>
      <c r="K248" s="19"/>
      <c r="L248" s="40">
        <f>SalesTrend!$V$20</f>
        <v>0.01</v>
      </c>
      <c r="M248" s="40">
        <f>SalesTrend!$V$40</f>
        <v>0</v>
      </c>
      <c r="P248" s="16">
        <f t="shared" si="847"/>
        <v>38429.096460416069</v>
      </c>
      <c r="Q248" s="16">
        <f t="shared" si="848"/>
        <v>32864.340982493159</v>
      </c>
      <c r="R248" s="16">
        <f t="shared" si="781"/>
        <v>38429.096460416069</v>
      </c>
      <c r="S248" s="16">
        <f t="shared" si="782"/>
        <v>32864.340982493159</v>
      </c>
      <c r="T248" s="16">
        <f t="shared" si="804"/>
        <v>0</v>
      </c>
      <c r="AA248" s="60"/>
      <c r="AE248" s="15"/>
      <c r="AF248" s="1">
        <f t="shared" si="805"/>
        <v>0</v>
      </c>
      <c r="AH248" s="61">
        <f t="shared" si="911"/>
        <v>0</v>
      </c>
      <c r="AI248" s="61">
        <f t="shared" si="806"/>
        <v>0</v>
      </c>
      <c r="AJ248" s="61">
        <f t="shared" si="807"/>
        <v>0</v>
      </c>
      <c r="AK248" s="61">
        <f t="shared" si="808"/>
        <v>0</v>
      </c>
      <c r="AL248" s="61">
        <f t="shared" si="809"/>
        <v>0</v>
      </c>
      <c r="AM248" s="61">
        <f t="shared" si="763"/>
        <v>0</v>
      </c>
      <c r="AO248" s="1">
        <f t="shared" si="810"/>
        <v>0</v>
      </c>
      <c r="BB248" s="5">
        <f t="shared" si="863"/>
        <v>2192332.1472664303</v>
      </c>
      <c r="BC248" s="19"/>
      <c r="BD248" s="82">
        <f t="shared" si="899"/>
        <v>0</v>
      </c>
      <c r="BE248" s="23">
        <f>Inputs!F248</f>
        <v>1.0457635086659343</v>
      </c>
      <c r="BF248" s="19">
        <f t="shared" si="830"/>
        <v>0</v>
      </c>
      <c r="BG248" s="19">
        <f t="shared" si="831"/>
        <v>0</v>
      </c>
      <c r="BH248" s="82">
        <f t="shared" si="904"/>
        <v>0</v>
      </c>
      <c r="BI248" s="29">
        <f t="shared" si="900"/>
        <v>1</v>
      </c>
      <c r="BJ248" s="29">
        <f t="shared" ref="BJ248" si="1002">BJ236</f>
        <v>0.98882875967055073</v>
      </c>
      <c r="BK248" s="29">
        <f t="shared" si="900"/>
        <v>0.98858593209411483</v>
      </c>
      <c r="BL248" s="29">
        <f t="shared" si="814"/>
        <v>0.98858593209411483</v>
      </c>
      <c r="BM248" s="39">
        <f t="shared" si="865"/>
        <v>0</v>
      </c>
      <c r="BN248" s="39">
        <f t="shared" si="866"/>
        <v>0</v>
      </c>
      <c r="BO248" s="40">
        <f>AttrRateTrend!$V$20</f>
        <v>0</v>
      </c>
      <c r="BP248" s="40">
        <f>AttrRateTrend!$V$40</f>
        <v>0</v>
      </c>
      <c r="BS248" s="39">
        <f t="shared" si="867"/>
        <v>0.1800495437996108</v>
      </c>
      <c r="BT248" s="39">
        <f t="shared" si="850"/>
        <v>0.18614009645594046</v>
      </c>
      <c r="BU248" s="39">
        <f t="shared" si="851"/>
        <v>0.1800495437996108</v>
      </c>
      <c r="BV248" s="39">
        <f t="shared" si="787"/>
        <v>0.18614009645594046</v>
      </c>
      <c r="BW248" s="39">
        <f t="shared" si="788"/>
        <v>0</v>
      </c>
      <c r="BX248" s="39"/>
      <c r="CB248" s="19"/>
      <c r="CC248" s="23">
        <f>Inputs!F248</f>
        <v>1.0457635086659343</v>
      </c>
      <c r="CD248" s="19">
        <f t="shared" si="789"/>
        <v>0</v>
      </c>
      <c r="CE248" s="29">
        <f t="shared" ref="CE248" si="1003">CE236</f>
        <v>0.98882875967055073</v>
      </c>
      <c r="CF248" s="29">
        <f t="shared" si="1000"/>
        <v>0.97959194814704309</v>
      </c>
      <c r="CG248" s="29">
        <f t="shared" si="1000"/>
        <v>0.97922550463391755</v>
      </c>
      <c r="CH248" s="29">
        <f t="shared" si="819"/>
        <v>0.97959194814704309</v>
      </c>
      <c r="CI248" s="19">
        <f t="shared" si="820"/>
        <v>0</v>
      </c>
      <c r="CJ248" s="39">
        <f t="shared" si="869"/>
        <v>0</v>
      </c>
      <c r="CK248" s="40">
        <f>AttrTrend!$V$20</f>
        <v>0.01</v>
      </c>
      <c r="CL248" s="40">
        <f>AttrTrend!$V$40</f>
        <v>0</v>
      </c>
      <c r="CN248" s="19"/>
      <c r="CO248" s="19">
        <f t="shared" si="870"/>
        <v>33983.138013647011</v>
      </c>
      <c r="CP248" s="19">
        <f t="shared" si="853"/>
        <v>34813.057652107302</v>
      </c>
      <c r="CQ248" s="19">
        <f t="shared" si="834"/>
        <v>33983.138013647011</v>
      </c>
      <c r="CR248" s="19">
        <f t="shared" si="822"/>
        <v>34813.057652107302</v>
      </c>
      <c r="CS248" s="19">
        <f t="shared" si="871"/>
        <v>0</v>
      </c>
      <c r="CT248" s="2"/>
      <c r="CU248" s="2"/>
      <c r="CV248" s="2"/>
      <c r="CW248" s="2"/>
      <c r="CX248" s="2"/>
      <c r="CY248" s="2"/>
      <c r="CZ248" s="2"/>
      <c r="DA248" s="2"/>
      <c r="DB248" s="5">
        <f t="shared" si="872"/>
        <v>33983.138013647011</v>
      </c>
      <c r="DC248" s="16">
        <f t="shared" si="854"/>
        <v>4445.9584467690584</v>
      </c>
      <c r="DD248" s="16" t="e">
        <f t="shared" si="855"/>
        <v>#N/A</v>
      </c>
      <c r="DE248" s="16">
        <f t="shared" si="835"/>
        <v>38429.096460416069</v>
      </c>
      <c r="DF248" s="5">
        <f t="shared" si="873"/>
        <v>33983.138013647011</v>
      </c>
      <c r="DG248" s="5">
        <f t="shared" si="856"/>
        <v>4445.9584467690584</v>
      </c>
      <c r="DH248" s="5" t="e">
        <f t="shared" si="857"/>
        <v>#N/A</v>
      </c>
      <c r="DI248" s="16">
        <f t="shared" si="837"/>
        <v>38429.096460416069</v>
      </c>
      <c r="DJ248" s="5">
        <f t="shared" si="874"/>
        <v>33983.138013647011</v>
      </c>
      <c r="DK248" s="5">
        <f t="shared" si="858"/>
        <v>4445.9584467690584</v>
      </c>
      <c r="DL248" s="5" t="e">
        <f t="shared" si="859"/>
        <v>#N/A</v>
      </c>
      <c r="DM248" s="16">
        <f t="shared" si="860"/>
        <v>38429.096460416069</v>
      </c>
      <c r="DN248" s="16">
        <f t="shared" si="795"/>
        <v>35979.433774930789</v>
      </c>
      <c r="DO248" s="16">
        <f t="shared" si="825"/>
        <v>2449.6626854852802</v>
      </c>
      <c r="DP248" s="16" t="e">
        <f t="shared" si="796"/>
        <v>#N/A</v>
      </c>
      <c r="DQ248" s="16">
        <f t="shared" si="797"/>
        <v>38429.096460416069</v>
      </c>
      <c r="DR248" s="101"/>
      <c r="DS248" s="5">
        <f t="shared" si="861"/>
        <v>35869.424956220173</v>
      </c>
      <c r="DT248" s="16">
        <f t="shared" si="842"/>
        <v>35979.433774930789</v>
      </c>
      <c r="DV248" s="16">
        <f t="shared" si="826"/>
        <v>2192332.1472664303</v>
      </c>
      <c r="DW248" s="16">
        <f t="shared" si="843"/>
        <v>1998188.4970399395</v>
      </c>
      <c r="DX248" s="5">
        <f t="shared" si="875"/>
        <v>2174697.9759669038</v>
      </c>
      <c r="DY248" s="5">
        <f t="shared" si="876"/>
        <v>2174704.7557867593</v>
      </c>
      <c r="DZ248" s="16">
        <f t="shared" si="845"/>
        <v>2174829.1232202803</v>
      </c>
      <c r="EA248" s="16">
        <f t="shared" si="827"/>
        <v>17627.391479671001</v>
      </c>
    </row>
    <row r="249" spans="1:131" x14ac:dyDescent="0.2">
      <c r="A249" s="2">
        <v>44136</v>
      </c>
      <c r="D249" s="19">
        <f t="shared" si="798"/>
        <v>0</v>
      </c>
      <c r="E249" s="20">
        <f>Inputs!E249</f>
        <v>0.97823241802773397</v>
      </c>
      <c r="F249" s="19">
        <f t="shared" si="799"/>
        <v>0</v>
      </c>
      <c r="G249" s="24">
        <f t="shared" ref="G249:H249" si="1004">G237</f>
        <v>0.88</v>
      </c>
      <c r="H249" s="24">
        <f t="shared" si="1004"/>
        <v>0.87647410234346035</v>
      </c>
      <c r="I249" s="29">
        <f t="shared" si="779"/>
        <v>0.87647410234346035</v>
      </c>
      <c r="J249" s="19"/>
      <c r="K249" s="19"/>
      <c r="L249" s="40">
        <f>SalesTrend!$V$21</f>
        <v>0.01</v>
      </c>
      <c r="M249" s="40">
        <f>SalesTrend!$V$41</f>
        <v>0</v>
      </c>
      <c r="P249" s="16">
        <f t="shared" si="847"/>
        <v>38461.120707466413</v>
      </c>
      <c r="Q249" s="16">
        <f t="shared" si="848"/>
        <v>32976.387222439633</v>
      </c>
      <c r="R249" s="16">
        <f t="shared" si="781"/>
        <v>38461.120707466413</v>
      </c>
      <c r="S249" s="16">
        <f t="shared" si="782"/>
        <v>32976.387222439633</v>
      </c>
      <c r="T249" s="16">
        <f t="shared" si="804"/>
        <v>0</v>
      </c>
      <c r="AA249" s="60"/>
      <c r="AE249" s="15"/>
      <c r="AF249" s="1">
        <f t="shared" si="805"/>
        <v>0</v>
      </c>
      <c r="AH249" s="61">
        <f t="shared" si="911"/>
        <v>0</v>
      </c>
      <c r="AI249" s="61">
        <f t="shared" si="806"/>
        <v>0</v>
      </c>
      <c r="AJ249" s="61">
        <f t="shared" si="807"/>
        <v>0</v>
      </c>
      <c r="AK249" s="61">
        <f t="shared" si="808"/>
        <v>0</v>
      </c>
      <c r="AL249" s="61">
        <f t="shared" si="809"/>
        <v>0</v>
      </c>
      <c r="AM249" s="61">
        <f t="shared" si="763"/>
        <v>0</v>
      </c>
      <c r="AO249" s="1">
        <f t="shared" si="810"/>
        <v>0</v>
      </c>
      <c r="BB249" s="5">
        <f t="shared" si="863"/>
        <v>2191297.0771935447</v>
      </c>
      <c r="BC249" s="19"/>
      <c r="BD249" s="82">
        <f t="shared" si="899"/>
        <v>0</v>
      </c>
      <c r="BE249" s="23">
        <f>Inputs!F249</f>
        <v>0.97823241802773397</v>
      </c>
      <c r="BF249" s="19">
        <f t="shared" si="830"/>
        <v>0</v>
      </c>
      <c r="BG249" s="19">
        <f t="shared" si="831"/>
        <v>0</v>
      </c>
      <c r="BH249" s="82">
        <f t="shared" si="904"/>
        <v>0</v>
      </c>
      <c r="BI249" s="29">
        <f t="shared" si="900"/>
        <v>1</v>
      </c>
      <c r="BJ249" s="29">
        <f t="shared" ref="BJ249" si="1005">BJ237</f>
        <v>1.0243246402286739</v>
      </c>
      <c r="BK249" s="29">
        <f t="shared" si="900"/>
        <v>1.0227357680630584</v>
      </c>
      <c r="BL249" s="29">
        <f t="shared" si="814"/>
        <v>1.0227357680630584</v>
      </c>
      <c r="BM249" s="39">
        <f t="shared" si="865"/>
        <v>0</v>
      </c>
      <c r="BN249" s="39">
        <f t="shared" si="866"/>
        <v>0</v>
      </c>
      <c r="BO249" s="40">
        <f>AttrRateTrend!$V$21</f>
        <v>0</v>
      </c>
      <c r="BP249" s="40">
        <f>AttrRateTrend!$V$41</f>
        <v>0</v>
      </c>
      <c r="BS249" s="39">
        <f t="shared" si="867"/>
        <v>0.1800495437996108</v>
      </c>
      <c r="BT249" s="39">
        <f t="shared" si="850"/>
        <v>0.18013475825910844</v>
      </c>
      <c r="BU249" s="39">
        <f t="shared" si="851"/>
        <v>0.1800495437996108</v>
      </c>
      <c r="BV249" s="39">
        <f t="shared" si="787"/>
        <v>0.18013475825910844</v>
      </c>
      <c r="BW249" s="39">
        <f t="shared" si="788"/>
        <v>0</v>
      </c>
      <c r="BX249" s="39"/>
      <c r="CB249" s="19"/>
      <c r="CC249" s="23">
        <f>Inputs!F249</f>
        <v>0.97823241802773397</v>
      </c>
      <c r="CD249" s="19">
        <f t="shared" si="789"/>
        <v>0</v>
      </c>
      <c r="CE249" s="29">
        <f t="shared" ref="CE249" si="1006">CE237</f>
        <v>1.0243246402286739</v>
      </c>
      <c r="CF249" s="29">
        <f t="shared" si="1000"/>
        <v>1.0177080553360278</v>
      </c>
      <c r="CG249" s="29">
        <f t="shared" si="1000"/>
        <v>1.0158685232408595</v>
      </c>
      <c r="CH249" s="29">
        <f t="shared" si="819"/>
        <v>1.0177080553360278</v>
      </c>
      <c r="CI249" s="19">
        <f t="shared" si="820"/>
        <v>0</v>
      </c>
      <c r="CJ249" s="39">
        <f t="shared" si="869"/>
        <v>0</v>
      </c>
      <c r="CK249" s="40">
        <f>AttrTrend!$V$21</f>
        <v>0.01</v>
      </c>
      <c r="CL249" s="40">
        <f>AttrTrend!$V$41</f>
        <v>0</v>
      </c>
      <c r="CN249" s="19"/>
      <c r="CO249" s="19">
        <f t="shared" si="870"/>
        <v>34011.457295325046</v>
      </c>
      <c r="CP249" s="19">
        <f t="shared" si="853"/>
        <v>33860.276769583346</v>
      </c>
      <c r="CQ249" s="19">
        <f t="shared" si="834"/>
        <v>34011.457295325046</v>
      </c>
      <c r="CR249" s="19">
        <f t="shared" si="822"/>
        <v>33860.276769583346</v>
      </c>
      <c r="CS249" s="19">
        <f t="shared" si="871"/>
        <v>0</v>
      </c>
      <c r="CT249" s="2"/>
      <c r="CU249" s="2"/>
      <c r="CV249" s="2"/>
      <c r="CW249" s="2"/>
      <c r="CX249" s="2"/>
      <c r="CY249" s="2"/>
      <c r="CZ249" s="2"/>
      <c r="DA249" s="2"/>
      <c r="DB249" s="5">
        <f t="shared" si="872"/>
        <v>34011.457295325046</v>
      </c>
      <c r="DC249" s="16">
        <f t="shared" si="854"/>
        <v>4449.6634121413663</v>
      </c>
      <c r="DD249" s="16" t="e">
        <f t="shared" si="855"/>
        <v>#N/A</v>
      </c>
      <c r="DE249" s="16">
        <f t="shared" si="835"/>
        <v>38461.120707466413</v>
      </c>
      <c r="DF249" s="5">
        <f t="shared" si="873"/>
        <v>34011.457295325046</v>
      </c>
      <c r="DG249" s="5">
        <f t="shared" si="856"/>
        <v>4449.6634121413663</v>
      </c>
      <c r="DH249" s="5" t="e">
        <f t="shared" si="857"/>
        <v>#N/A</v>
      </c>
      <c r="DI249" s="16">
        <f t="shared" si="837"/>
        <v>38461.120707466413</v>
      </c>
      <c r="DJ249" s="5">
        <f t="shared" si="874"/>
        <v>34011.457295325046</v>
      </c>
      <c r="DK249" s="5">
        <f t="shared" si="858"/>
        <v>4449.6634121413663</v>
      </c>
      <c r="DL249" s="5" t="e">
        <f t="shared" si="859"/>
        <v>#N/A</v>
      </c>
      <c r="DM249" s="16">
        <f t="shared" si="860"/>
        <v>38461.120707466413</v>
      </c>
      <c r="DN249" s="16">
        <f t="shared" si="795"/>
        <v>35949.073950583559</v>
      </c>
      <c r="DO249" s="16">
        <f t="shared" si="825"/>
        <v>2512.0467568828535</v>
      </c>
      <c r="DP249" s="16" t="e">
        <f t="shared" si="796"/>
        <v>#N/A</v>
      </c>
      <c r="DQ249" s="16">
        <f t="shared" si="797"/>
        <v>38461.120707466413</v>
      </c>
      <c r="DR249" s="101"/>
      <c r="DS249" s="5">
        <f t="shared" si="861"/>
        <v>35862.725318824945</v>
      </c>
      <c r="DT249" s="16">
        <f t="shared" si="842"/>
        <v>35949.073950583559</v>
      </c>
      <c r="DV249" s="16">
        <f t="shared" si="826"/>
        <v>2191297.0771935447</v>
      </c>
      <c r="DW249" s="16">
        <f t="shared" si="843"/>
        <v>1998188.4970399395</v>
      </c>
      <c r="DX249" s="5">
        <f t="shared" si="875"/>
        <v>2179147.639379045</v>
      </c>
      <c r="DY249" s="5">
        <f t="shared" si="876"/>
        <v>2179154.4191989005</v>
      </c>
      <c r="DZ249" s="16">
        <f t="shared" si="845"/>
        <v>2179278.7866324214</v>
      </c>
      <c r="EA249" s="16">
        <f t="shared" si="827"/>
        <v>12142.657994644251</v>
      </c>
    </row>
    <row r="250" spans="1:131" x14ac:dyDescent="0.2">
      <c r="A250" s="2">
        <v>44166</v>
      </c>
      <c r="D250" s="19">
        <f t="shared" si="798"/>
        <v>0</v>
      </c>
      <c r="E250" s="20">
        <f>Inputs!E250</f>
        <v>0.95525419462571481</v>
      </c>
      <c r="F250" s="19">
        <f t="shared" si="799"/>
        <v>0</v>
      </c>
      <c r="G250" s="24">
        <f t="shared" ref="G250:H250" si="1007">G238</f>
        <v>0.98</v>
      </c>
      <c r="H250" s="24">
        <f t="shared" si="1007"/>
        <v>0.97773260846575172</v>
      </c>
      <c r="I250" s="29">
        <f t="shared" si="779"/>
        <v>0.97773260846575172</v>
      </c>
      <c r="J250" s="19"/>
      <c r="K250" s="19"/>
      <c r="L250" s="40">
        <f>SalesTrend!$V$22</f>
        <v>0.01</v>
      </c>
      <c r="M250" s="40">
        <f>SalesTrend!$V$42</f>
        <v>0</v>
      </c>
      <c r="P250" s="16">
        <f t="shared" si="847"/>
        <v>38493.171641389301</v>
      </c>
      <c r="Q250" s="16">
        <f t="shared" si="848"/>
        <v>35951.974683122768</v>
      </c>
      <c r="R250" s="16">
        <f t="shared" si="781"/>
        <v>38493.171641389301</v>
      </c>
      <c r="S250" s="16">
        <f t="shared" si="782"/>
        <v>35951.974683122768</v>
      </c>
      <c r="T250" s="16">
        <f t="shared" si="804"/>
        <v>0</v>
      </c>
      <c r="AA250" s="60"/>
      <c r="AE250" s="15"/>
      <c r="AF250" s="1">
        <f t="shared" si="805"/>
        <v>0</v>
      </c>
      <c r="AH250" s="61">
        <f t="shared" si="911"/>
        <v>0</v>
      </c>
      <c r="AI250" s="61">
        <f t="shared" si="806"/>
        <v>0</v>
      </c>
      <c r="AJ250" s="61">
        <f t="shared" si="807"/>
        <v>0</v>
      </c>
      <c r="AK250" s="61">
        <f t="shared" si="808"/>
        <v>0</v>
      </c>
      <c r="AL250" s="61">
        <f t="shared" si="809"/>
        <v>0</v>
      </c>
      <c r="AM250" s="61">
        <f t="shared" si="763"/>
        <v>0</v>
      </c>
      <c r="AO250" s="1">
        <f t="shared" si="810"/>
        <v>0</v>
      </c>
      <c r="BB250" s="5">
        <f t="shared" si="863"/>
        <v>2193209.251700263</v>
      </c>
      <c r="BC250" s="19"/>
      <c r="BD250" s="82">
        <f t="shared" si="899"/>
        <v>0</v>
      </c>
      <c r="BE250" s="23">
        <f>Inputs!F250</f>
        <v>0.95525419462571481</v>
      </c>
      <c r="BF250" s="19">
        <f t="shared" si="830"/>
        <v>0</v>
      </c>
      <c r="BG250" s="19">
        <f t="shared" si="831"/>
        <v>0</v>
      </c>
      <c r="BH250" s="82">
        <f t="shared" si="904"/>
        <v>0</v>
      </c>
      <c r="BI250" s="29">
        <f t="shared" si="900"/>
        <v>1</v>
      </c>
      <c r="BJ250" s="29">
        <f t="shared" ref="BJ250" si="1008">BJ238</f>
        <v>1.0370387596642554</v>
      </c>
      <c r="BK250" s="29">
        <f t="shared" si="900"/>
        <v>1.0352592597071386</v>
      </c>
      <c r="BL250" s="29">
        <f t="shared" si="814"/>
        <v>1.0352592597071386</v>
      </c>
      <c r="BM250" s="39">
        <f t="shared" si="865"/>
        <v>0</v>
      </c>
      <c r="BN250" s="39">
        <f t="shared" si="866"/>
        <v>0</v>
      </c>
      <c r="BO250" s="40">
        <f>AttrRateTrend!$V$22</f>
        <v>0</v>
      </c>
      <c r="BP250" s="40">
        <f>AttrRateTrend!$V$42</f>
        <v>0</v>
      </c>
      <c r="BS250" s="39">
        <f t="shared" si="867"/>
        <v>0.1800495437996108</v>
      </c>
      <c r="BT250" s="39">
        <f t="shared" si="850"/>
        <v>0.17805743069950797</v>
      </c>
      <c r="BU250" s="39">
        <f t="shared" si="851"/>
        <v>0.1800495437996108</v>
      </c>
      <c r="BV250" s="39">
        <f t="shared" si="787"/>
        <v>0.17805743069950797</v>
      </c>
      <c r="BW250" s="39">
        <f t="shared" si="788"/>
        <v>0</v>
      </c>
      <c r="BX250" s="39"/>
      <c r="CB250" s="19"/>
      <c r="CC250" s="23">
        <f>Inputs!F250</f>
        <v>0.95525419462571481</v>
      </c>
      <c r="CD250" s="19">
        <f t="shared" si="789"/>
        <v>0</v>
      </c>
      <c r="CE250" s="29">
        <f t="shared" ref="CE250" si="1009">CE238</f>
        <v>1.0370387596642554</v>
      </c>
      <c r="CF250" s="29">
        <f t="shared" si="1000"/>
        <v>1.0369464152486854</v>
      </c>
      <c r="CG250" s="29">
        <f t="shared" si="1000"/>
        <v>1.0391872227392958</v>
      </c>
      <c r="CH250" s="29">
        <f t="shared" si="819"/>
        <v>1.0369464152486854</v>
      </c>
      <c r="CI250" s="19">
        <f t="shared" si="820"/>
        <v>0</v>
      </c>
      <c r="CJ250" s="39">
        <f t="shared" si="869"/>
        <v>0</v>
      </c>
      <c r="CK250" s="40">
        <f>AttrTrend!$V$22</f>
        <v>0.01</v>
      </c>
      <c r="CL250" s="40">
        <f>AttrTrend!$V$42</f>
        <v>0</v>
      </c>
      <c r="CN250" s="19"/>
      <c r="CO250" s="19">
        <f t="shared" si="870"/>
        <v>34039.800176404482</v>
      </c>
      <c r="CP250" s="19">
        <f t="shared" si="853"/>
        <v>33718.035995890954</v>
      </c>
      <c r="CQ250" s="19">
        <f t="shared" si="834"/>
        <v>34039.800176404482</v>
      </c>
      <c r="CR250" s="19">
        <f t="shared" si="822"/>
        <v>33718.035995890954</v>
      </c>
      <c r="CS250" s="19">
        <f t="shared" si="871"/>
        <v>0</v>
      </c>
      <c r="CT250" s="2"/>
      <c r="CU250" s="2"/>
      <c r="CV250" s="2"/>
      <c r="CW250" s="2"/>
      <c r="CX250" s="2"/>
      <c r="CY250" s="2"/>
      <c r="CZ250" s="2"/>
      <c r="DA250" s="2"/>
      <c r="DB250" s="5">
        <f t="shared" si="872"/>
        <v>34039.800176404482</v>
      </c>
      <c r="DC250" s="16">
        <f t="shared" si="854"/>
        <v>4453.3714649848189</v>
      </c>
      <c r="DD250" s="16" t="e">
        <f t="shared" si="855"/>
        <v>#N/A</v>
      </c>
      <c r="DE250" s="16">
        <f t="shared" si="835"/>
        <v>38493.171641389301</v>
      </c>
      <c r="DF250" s="5">
        <f t="shared" si="873"/>
        <v>34039.800176404482</v>
      </c>
      <c r="DG250" s="5">
        <f t="shared" si="856"/>
        <v>4453.3714649848189</v>
      </c>
      <c r="DH250" s="5" t="e">
        <f t="shared" si="857"/>
        <v>#N/A</v>
      </c>
      <c r="DI250" s="16">
        <f t="shared" si="837"/>
        <v>38493.171641389301</v>
      </c>
      <c r="DJ250" s="5">
        <f t="shared" si="874"/>
        <v>34039.800176404482</v>
      </c>
      <c r="DK250" s="5">
        <f t="shared" si="858"/>
        <v>4453.3714649848189</v>
      </c>
      <c r="DL250" s="5" t="e">
        <f t="shared" si="859"/>
        <v>#N/A</v>
      </c>
      <c r="DM250" s="16">
        <f t="shared" si="860"/>
        <v>38493.171641389301</v>
      </c>
      <c r="DN250" s="16">
        <f t="shared" si="795"/>
        <v>35988.898447765256</v>
      </c>
      <c r="DO250" s="16">
        <f t="shared" si="825"/>
        <v>2504.2731936240452</v>
      </c>
      <c r="DP250" s="16" t="e">
        <f t="shared" si="796"/>
        <v>#N/A</v>
      </c>
      <c r="DQ250" s="16">
        <f t="shared" si="797"/>
        <v>38493.171641389301</v>
      </c>
      <c r="DR250" s="2"/>
      <c r="DS250" s="5">
        <f t="shared" si="861"/>
        <v>36115.071576705559</v>
      </c>
      <c r="DT250" s="16">
        <f t="shared" si="842"/>
        <v>35988.898447765256</v>
      </c>
      <c r="DV250" s="16">
        <f t="shared" si="826"/>
        <v>2193209.251700263</v>
      </c>
      <c r="DW250" s="16">
        <f t="shared" si="843"/>
        <v>1998188.4970399395</v>
      </c>
      <c r="DX250" s="5">
        <f t="shared" si="875"/>
        <v>2183601.01084403</v>
      </c>
      <c r="DY250" s="5">
        <f t="shared" si="876"/>
        <v>2183607.7906638854</v>
      </c>
      <c r="DZ250" s="16">
        <f t="shared" si="845"/>
        <v>2183732.1580974064</v>
      </c>
      <c r="EA250" s="16">
        <f t="shared" si="827"/>
        <v>9601.4610363775864</v>
      </c>
    </row>
    <row r="251" spans="1:131" x14ac:dyDescent="0.2">
      <c r="A251" s="2">
        <v>44197</v>
      </c>
      <c r="E251" s="14"/>
      <c r="F251" s="14"/>
      <c r="I251" s="29">
        <f t="shared" si="779"/>
        <v>0</v>
      </c>
      <c r="J251" s="19"/>
      <c r="K251" s="19"/>
      <c r="P251" s="16">
        <f t="shared" si="847"/>
        <v>38493.171641389301</v>
      </c>
      <c r="Q251" s="16">
        <f t="shared" si="848"/>
        <v>0</v>
      </c>
      <c r="AA251" s="60"/>
      <c r="AE251" s="15"/>
      <c r="AF251" s="1">
        <f t="shared" si="805"/>
        <v>0</v>
      </c>
      <c r="AH251" s="61">
        <f t="shared" si="911"/>
        <v>0</v>
      </c>
      <c r="AI251" s="61">
        <f t="shared" si="806"/>
        <v>0</v>
      </c>
      <c r="AJ251" s="61">
        <f t="shared" si="807"/>
        <v>0</v>
      </c>
      <c r="AK251" s="61">
        <f t="shared" si="808"/>
        <v>0</v>
      </c>
      <c r="AL251" s="61">
        <f t="shared" si="809"/>
        <v>0</v>
      </c>
      <c r="AM251" s="61">
        <f t="shared" si="763"/>
        <v>0</v>
      </c>
      <c r="AO251" s="1">
        <f t="shared" si="810"/>
        <v>0</v>
      </c>
      <c r="BS251" s="39"/>
      <c r="BT251" s="39"/>
      <c r="CN251" s="19"/>
      <c r="CO251" s="19"/>
      <c r="CP251" s="19"/>
      <c r="CQ251" s="19"/>
      <c r="CR251" s="19"/>
      <c r="CS251" s="19"/>
      <c r="CT251" s="2"/>
      <c r="CU251" s="2"/>
      <c r="CV251" s="2"/>
      <c r="CW251" s="2"/>
      <c r="CX251" s="2"/>
      <c r="CY251" s="2"/>
      <c r="CZ251" s="2"/>
      <c r="DA251" s="2"/>
      <c r="DR251" s="2"/>
    </row>
    <row r="252" spans="1:131" x14ac:dyDescent="0.2">
      <c r="BS252" s="39"/>
      <c r="BT252" s="39"/>
      <c r="CN252" s="19"/>
      <c r="CO252" s="19"/>
      <c r="CP252" s="19"/>
      <c r="CQ252" s="19"/>
      <c r="CR252" s="19"/>
      <c r="CS252" s="19"/>
    </row>
    <row r="253" spans="1:131" x14ac:dyDescent="0.2">
      <c r="CN253" s="19"/>
      <c r="CO253" s="19"/>
      <c r="CP253" s="19"/>
      <c r="CQ253" s="19"/>
      <c r="CR253" s="19"/>
      <c r="CS253" s="19"/>
    </row>
    <row r="254" spans="1:131" x14ac:dyDescent="0.2">
      <c r="O254" s="1">
        <f>1.1*0.925</f>
        <v>1.0175000000000001</v>
      </c>
      <c r="CN254" s="19"/>
      <c r="CO254" s="19"/>
      <c r="CP254" s="19"/>
      <c r="CQ254" s="19"/>
      <c r="CR254" s="19"/>
      <c r="CS254" s="19"/>
    </row>
    <row r="255" spans="1:131" x14ac:dyDescent="0.2">
      <c r="CN255" s="19"/>
      <c r="CO255" s="19"/>
      <c r="CP255" s="19"/>
      <c r="CQ255" s="19"/>
      <c r="CR255" s="19"/>
      <c r="CS255" s="19"/>
    </row>
    <row r="256" spans="1:131" x14ac:dyDescent="0.2">
      <c r="CN256" s="19"/>
      <c r="CO256" s="19"/>
      <c r="CP256" s="19"/>
      <c r="CQ256" s="19"/>
      <c r="CR256" s="19"/>
      <c r="CS256" s="19"/>
    </row>
    <row r="257" spans="1:132" x14ac:dyDescent="0.2">
      <c r="CN257" s="19"/>
      <c r="CO257" s="19"/>
      <c r="CP257" s="19"/>
      <c r="CQ257" s="19"/>
      <c r="CR257" s="19"/>
      <c r="CS257" s="19"/>
    </row>
    <row r="258" spans="1:132" x14ac:dyDescent="0.2">
      <c r="CN258" s="19"/>
      <c r="CO258" s="19"/>
      <c r="CP258" s="19"/>
      <c r="CQ258" s="19"/>
      <c r="CR258" s="19"/>
      <c r="CS258" s="19"/>
    </row>
    <row r="259" spans="1:132" x14ac:dyDescent="0.2">
      <c r="CN259" s="19"/>
      <c r="CO259" s="19"/>
      <c r="CP259" s="19"/>
      <c r="CQ259" s="19"/>
      <c r="CR259" s="19"/>
      <c r="CS259" s="19"/>
      <c r="DV259" s="142" t="s">
        <v>144</v>
      </c>
      <c r="DW259" s="143"/>
      <c r="DX259" s="143"/>
      <c r="DY259" s="143"/>
      <c r="DZ259" s="143"/>
      <c r="EA259" s="144"/>
    </row>
    <row r="260" spans="1:132" x14ac:dyDescent="0.2">
      <c r="A260" s="49" t="s">
        <v>6</v>
      </c>
      <c r="CN260" s="19"/>
      <c r="CO260" s="19"/>
      <c r="CP260" s="19"/>
      <c r="CQ260" s="19"/>
      <c r="CR260" s="19"/>
      <c r="CS260" s="19"/>
    </row>
    <row r="261" spans="1:132" x14ac:dyDescent="0.2">
      <c r="A261" s="1">
        <v>2001</v>
      </c>
      <c r="B261" s="16">
        <f>SUM(B11:B22)</f>
        <v>360849</v>
      </c>
      <c r="C261" s="16">
        <f t="shared" ref="C261:D261" si="1010">SUM(C11:C22)</f>
        <v>0</v>
      </c>
      <c r="D261" s="16">
        <f t="shared" si="1010"/>
        <v>360849</v>
      </c>
      <c r="E261" s="17">
        <f>AVERAGE(E11:E22)</f>
        <v>1.0047811283103141</v>
      </c>
      <c r="F261" s="16">
        <f t="shared" ref="F261" si="1011">SUM(F11:F22)</f>
        <v>358924.61221674457</v>
      </c>
      <c r="G261" s="25">
        <f t="shared" ref="G261:H261" si="1012">AVERAGE(G11:G22)</f>
        <v>1.0000000000000002</v>
      </c>
      <c r="H261" s="25">
        <f t="shared" si="1012"/>
        <v>1</v>
      </c>
      <c r="I261" s="25">
        <f t="shared" ref="I261" si="1013">AVERAGE(I11:I22)</f>
        <v>1</v>
      </c>
      <c r="J261" s="16">
        <f t="shared" ref="J261:K261" si="1014">SUM(J11:J22)</f>
        <v>358861.90963948646</v>
      </c>
      <c r="K261" s="16">
        <f t="shared" si="1014"/>
        <v>358782.18440402072</v>
      </c>
      <c r="L261" s="40">
        <f t="shared" ref="L261" si="1015">AVERAGE(L11:L22)</f>
        <v>0</v>
      </c>
      <c r="M261" s="40">
        <f t="shared" ref="M261" si="1016">SUM(M11:M22)</f>
        <v>0.01</v>
      </c>
      <c r="N261" s="16">
        <f t="shared" ref="N261:T261" si="1017">SUM(N11:N22)</f>
        <v>358831.19999999995</v>
      </c>
      <c r="O261" s="16">
        <f t="shared" si="1017"/>
        <v>360863.15863171528</v>
      </c>
      <c r="P261" s="16">
        <f t="shared" si="1017"/>
        <v>0</v>
      </c>
      <c r="Q261" s="16">
        <f t="shared" si="1017"/>
        <v>0</v>
      </c>
      <c r="R261" s="16">
        <f t="shared" si="1017"/>
        <v>358831.19999999995</v>
      </c>
      <c r="S261" s="16">
        <f t="shared" si="1017"/>
        <v>360849</v>
      </c>
      <c r="T261" s="16">
        <f t="shared" si="1017"/>
        <v>14.158631715228694</v>
      </c>
      <c r="AA261" s="40">
        <f t="shared" ref="AA261:AD261" si="1018">SUM(AA11:AA22)</f>
        <v>0</v>
      </c>
      <c r="AB261" s="16">
        <f t="shared" si="1018"/>
        <v>0</v>
      </c>
      <c r="AC261" s="16">
        <f t="shared" si="1018"/>
        <v>0</v>
      </c>
      <c r="AD261" s="16">
        <f t="shared" si="1018"/>
        <v>5</v>
      </c>
      <c r="AE261" s="16"/>
      <c r="AF261" s="16">
        <f t="shared" ref="AF261" si="1019">SUM(AF11:AF22)</f>
        <v>0</v>
      </c>
      <c r="AH261" s="40">
        <f t="shared" ref="AH261:AM261" si="1020">SUM(AH11:AH22)</f>
        <v>0</v>
      </c>
      <c r="AI261" s="40">
        <f t="shared" si="1020"/>
        <v>0</v>
      </c>
      <c r="AJ261" s="40">
        <f t="shared" si="1020"/>
        <v>0</v>
      </c>
      <c r="AK261" s="40">
        <f t="shared" si="1020"/>
        <v>0</v>
      </c>
      <c r="AL261" s="40">
        <f t="shared" si="1020"/>
        <v>0</v>
      </c>
      <c r="AM261" s="40">
        <f t="shared" si="1020"/>
        <v>0</v>
      </c>
      <c r="AO261" s="16">
        <f>SUM(AO11:AO22)/AO1</f>
        <v>0</v>
      </c>
      <c r="BB261" s="16">
        <f t="shared" ref="BB261" si="1021">AVERAGE(BB11:BB22)</f>
        <v>1809195.9166666667</v>
      </c>
      <c r="BC261" s="16">
        <f t="shared" ref="BC261:DT261" si="1022">SUM(BC11:BC22)</f>
        <v>350401</v>
      </c>
      <c r="BD261" s="37">
        <f t="shared" ref="BD261" si="1023">SUM(BD11:BD22)</f>
        <v>2.1150140580196641</v>
      </c>
      <c r="BE261" s="87">
        <f>AVERAGE(BE11:BE22)</f>
        <v>1.0047811283103141</v>
      </c>
      <c r="BF261" s="87"/>
      <c r="BG261" s="87"/>
      <c r="BH261" s="39">
        <f t="shared" ref="BH261:BQ261" si="1024">AVERAGE(BH11:BH22)</f>
        <v>0.17554219419112752</v>
      </c>
      <c r="BI261" s="39">
        <f t="shared" si="1024"/>
        <v>1</v>
      </c>
      <c r="BJ261" s="39">
        <f t="shared" si="1024"/>
        <v>0.99999999999999989</v>
      </c>
      <c r="BK261" s="39">
        <f t="shared" si="1024"/>
        <v>1</v>
      </c>
      <c r="BL261" s="39">
        <f t="shared" si="1024"/>
        <v>1</v>
      </c>
      <c r="BM261" s="39">
        <f t="shared" si="1024"/>
        <v>0.17555091188620406</v>
      </c>
      <c r="BN261" s="39">
        <f t="shared" si="1024"/>
        <v>0.17548304103856113</v>
      </c>
      <c r="BO261" s="39">
        <f t="shared" si="1024"/>
        <v>0</v>
      </c>
      <c r="BP261" s="39">
        <f t="shared" si="1024"/>
        <v>0</v>
      </c>
      <c r="BQ261" s="39">
        <f t="shared" si="1024"/>
        <v>0.1754</v>
      </c>
      <c r="BR261" s="37">
        <f t="shared" ref="BR261" si="1025">SUM(BR11:BR22)</f>
        <v>2.1143632560614218</v>
      </c>
      <c r="BS261" s="39"/>
      <c r="BT261" s="39"/>
      <c r="BU261" s="39">
        <f>AVERAGE(BU11:BU22)</f>
        <v>0.1754</v>
      </c>
      <c r="BV261" s="39">
        <f>AVERAGE(BV11:BV22)</f>
        <v>0.17625117150163869</v>
      </c>
      <c r="BW261" s="40">
        <f>AVERAGE(BW11:BW22)</f>
        <v>-5.423349652018683E-5</v>
      </c>
      <c r="BX261" s="39">
        <f>AVERAGE(BX11:BX22)</f>
        <v>0.17570977185727593</v>
      </c>
      <c r="BY261" s="16"/>
      <c r="BZ261" s="16"/>
      <c r="CB261" s="16">
        <f t="shared" ref="CB261" si="1026">SUM(CB11:CB22)</f>
        <v>350401</v>
      </c>
      <c r="CC261" s="87">
        <f>AVERAGE(CC11:CC22)</f>
        <v>1.0047811283103141</v>
      </c>
      <c r="CD261" s="87"/>
      <c r="CE261" s="39">
        <f t="shared" ref="CE261:CL261" si="1027">AVERAGE(CE11:CE22)</f>
        <v>0.99999999999999989</v>
      </c>
      <c r="CF261" s="39">
        <f t="shared" si="1027"/>
        <v>1.0000000000000002</v>
      </c>
      <c r="CG261" s="39">
        <f t="shared" si="1027"/>
        <v>0.99999999999999989</v>
      </c>
      <c r="CH261" s="39">
        <f t="shared" si="1027"/>
        <v>1.0000000000000002</v>
      </c>
      <c r="CI261" s="16">
        <f t="shared" ref="CI261" si="1028">SUM(CI11:CI22)</f>
        <v>348779.531232554</v>
      </c>
      <c r="CJ261" s="16">
        <f t="shared" ref="CJ261" si="1029">SUM(CJ11:CJ22)</f>
        <v>348686.31015567051</v>
      </c>
      <c r="CK261" s="40">
        <f t="shared" si="1027"/>
        <v>0</v>
      </c>
      <c r="CL261" s="40">
        <f t="shared" si="1027"/>
        <v>0</v>
      </c>
      <c r="CM261" s="16">
        <f t="shared" ref="CM261:CN261" si="1030">SUM(CM11:CM22)</f>
        <v>348840</v>
      </c>
      <c r="CN261" s="16">
        <f t="shared" si="1030"/>
        <v>350455.72072920209</v>
      </c>
      <c r="CO261" s="19"/>
      <c r="CP261" s="19"/>
      <c r="CQ261" s="19">
        <f>AVERAGE(CQ11:CQ22)</f>
        <v>29070</v>
      </c>
      <c r="CR261" s="19">
        <f>AVERAGE(CR11:CR22)</f>
        <v>29200.083333333332</v>
      </c>
      <c r="CS261" s="19">
        <f>AVERAGE(CS11:CS22)</f>
        <v>4.5600607668384328</v>
      </c>
      <c r="CT261" s="16"/>
      <c r="CU261" s="16"/>
      <c r="CV261" s="16"/>
      <c r="CW261" s="16"/>
      <c r="CX261" s="16"/>
      <c r="CY261" s="16"/>
      <c r="CZ261" s="16"/>
      <c r="DA261" s="16"/>
      <c r="DB261" s="16">
        <f t="shared" ref="DB261:DE261" si="1031">SUM(DB11:DB22)</f>
        <v>348779.531232554</v>
      </c>
      <c r="DC261" s="16">
        <f t="shared" si="1031"/>
        <v>10295.21780786524</v>
      </c>
      <c r="DD261" s="16" t="e">
        <f t="shared" si="1031"/>
        <v>#N/A</v>
      </c>
      <c r="DE261" s="16">
        <f t="shared" si="1031"/>
        <v>358936.2854051285</v>
      </c>
      <c r="DF261" s="16">
        <f t="shared" ref="DF261:DI261" si="1032">SUM(DF11:DF22)</f>
        <v>348686.31015567051</v>
      </c>
      <c r="DG261" s="16">
        <f t="shared" si="1032"/>
        <v>10053.276589484554</v>
      </c>
      <c r="DH261" s="16" t="e">
        <f t="shared" si="1032"/>
        <v>#N/A</v>
      </c>
      <c r="DI261" s="16">
        <f t="shared" si="1032"/>
        <v>358782.18440402072</v>
      </c>
      <c r="DJ261" s="16">
        <f t="shared" ref="DJ261:DM261" si="1033">SUM(DJ11:DJ22)</f>
        <v>348840</v>
      </c>
      <c r="DK261" s="16">
        <f t="shared" si="1033"/>
        <v>9991.1999999999935</v>
      </c>
      <c r="DL261" s="16" t="e">
        <f t="shared" si="1033"/>
        <v>#N/A</v>
      </c>
      <c r="DM261" s="16">
        <f t="shared" si="1033"/>
        <v>358831.19999999995</v>
      </c>
      <c r="DN261" s="16">
        <f>SUM(DN11:DN22)</f>
        <v>350309.86506789539</v>
      </c>
      <c r="DO261" s="16">
        <f>SUM(DO11:DO22)</f>
        <v>9547.5166810316332</v>
      </c>
      <c r="DP261" s="16" t="e">
        <f>SUM(DP11:DP22)</f>
        <v>#N/A</v>
      </c>
      <c r="DQ261" s="16">
        <f>SUM(DQ11:DQ22)</f>
        <v>358782.18440402072</v>
      </c>
      <c r="DR261" s="16"/>
      <c r="DS261" s="16">
        <f t="shared" si="1022"/>
        <v>320735.02310448524</v>
      </c>
      <c r="DT261" s="16">
        <f t="shared" si="1022"/>
        <v>320565.39594086673</v>
      </c>
      <c r="DV261" s="16">
        <f t="shared" ref="DV261:EA261" si="1034">AVERAGE(DV11:DV22)</f>
        <v>1809195.9166666667</v>
      </c>
      <c r="DW261" s="16">
        <f t="shared" si="1034"/>
        <v>1809195.9166666667</v>
      </c>
      <c r="DX261" s="16">
        <f t="shared" si="1034"/>
        <v>1809452.8575469134</v>
      </c>
      <c r="DY261" s="16">
        <f t="shared" si="1034"/>
        <v>1809488.6905046571</v>
      </c>
      <c r="DZ261" s="16">
        <f t="shared" si="1034"/>
        <v>1809232.7274632005</v>
      </c>
      <c r="EA261" s="16">
        <f t="shared" si="1034"/>
        <v>-292.7738379902633</v>
      </c>
    </row>
    <row r="262" spans="1:132" x14ac:dyDescent="0.2">
      <c r="A262" s="1">
        <v>2002</v>
      </c>
      <c r="B262" s="16">
        <f>SUM(B23:B34)</f>
        <v>335823</v>
      </c>
      <c r="C262" s="16">
        <f t="shared" ref="C262:D262" si="1035">SUM(C23:C34)</f>
        <v>0</v>
      </c>
      <c r="D262" s="16">
        <f t="shared" si="1035"/>
        <v>335823</v>
      </c>
      <c r="E262" s="17">
        <f>AVERAGE(E23:E34)</f>
        <v>1.0003574583522254</v>
      </c>
      <c r="F262" s="16">
        <f t="shared" ref="F262" si="1036">SUM(F23:F34)</f>
        <v>335627.17939443665</v>
      </c>
      <c r="G262" s="25">
        <f t="shared" ref="G262:H262" si="1037">AVERAGE(G23:G34)</f>
        <v>1.0000000000000002</v>
      </c>
      <c r="H262" s="25">
        <f t="shared" si="1037"/>
        <v>1</v>
      </c>
      <c r="I262" s="25">
        <f t="shared" ref="I262" si="1038">AVERAGE(I23:I34)</f>
        <v>1</v>
      </c>
      <c r="J262" s="16">
        <f t="shared" ref="J262:K262" si="1039">SUM(J23:J34)</f>
        <v>336704.3477767242</v>
      </c>
      <c r="K262" s="16">
        <f t="shared" si="1039"/>
        <v>336800.41489050811</v>
      </c>
      <c r="L262" s="40">
        <f t="shared" ref="L262" si="1040">AVERAGE(L23:L34)</f>
        <v>4.5000000000000005E-2</v>
      </c>
      <c r="M262" s="40">
        <f t="shared" ref="M262" si="1041">SUM(M23:M34)</f>
        <v>-0.10500000000000001</v>
      </c>
      <c r="N262" s="16">
        <f t="shared" ref="N262:T262" si="1042">SUM(N23:N34)</f>
        <v>337199.95966972265</v>
      </c>
      <c r="O262" s="16">
        <f t="shared" si="1042"/>
        <v>336366.48784690793</v>
      </c>
      <c r="P262" s="16">
        <f t="shared" si="1042"/>
        <v>0</v>
      </c>
      <c r="Q262" s="16">
        <f t="shared" si="1042"/>
        <v>0</v>
      </c>
      <c r="R262" s="16">
        <f t="shared" si="1042"/>
        <v>337199.95966972265</v>
      </c>
      <c r="S262" s="16">
        <f t="shared" si="1042"/>
        <v>335823</v>
      </c>
      <c r="T262" s="16">
        <f t="shared" si="1042"/>
        <v>543.48784690790853</v>
      </c>
      <c r="AA262" s="40">
        <f t="shared" ref="AA262:AD262" si="1043">SUM(AA23:AA34)</f>
        <v>0.14000000000000001</v>
      </c>
      <c r="AB262" s="16">
        <f t="shared" si="1043"/>
        <v>0</v>
      </c>
      <c r="AC262" s="16">
        <f t="shared" si="1043"/>
        <v>0</v>
      </c>
      <c r="AD262" s="16">
        <f t="shared" si="1043"/>
        <v>0</v>
      </c>
      <c r="AE262" s="16"/>
      <c r="AF262" s="16">
        <f t="shared" ref="AF262" si="1044">SUM(AF23:AF34)</f>
        <v>1</v>
      </c>
      <c r="AH262" s="40">
        <f t="shared" ref="AH262:AM262" si="1045">SUM(AH23:AH34)</f>
        <v>0.14000000000000001</v>
      </c>
      <c r="AI262" s="40">
        <f t="shared" si="1045"/>
        <v>0</v>
      </c>
      <c r="AJ262" s="40">
        <f t="shared" si="1045"/>
        <v>0</v>
      </c>
      <c r="AK262" s="40">
        <f t="shared" si="1045"/>
        <v>0</v>
      </c>
      <c r="AL262" s="40">
        <f t="shared" si="1045"/>
        <v>-0.1</v>
      </c>
      <c r="AM262" s="40">
        <f t="shared" si="1045"/>
        <v>0</v>
      </c>
      <c r="AO262" s="16">
        <f>SUM(AO23:AO34)/AO1</f>
        <v>1</v>
      </c>
      <c r="BB262" s="16">
        <f t="shared" ref="BB262" si="1046">AVERAGE(BB23:BB34)</f>
        <v>1812989.8333333333</v>
      </c>
      <c r="BC262" s="16">
        <f t="shared" ref="BC262:DT262" si="1047">SUM(BC23:BC34)</f>
        <v>341008</v>
      </c>
      <c r="BD262" s="37">
        <f t="shared" ref="BD262" si="1048">SUM(BD23:BD34)</f>
        <v>2.0658638938750897</v>
      </c>
      <c r="BE262" s="87">
        <f>AVERAGE(BE23:BE34)</f>
        <v>1.0003574583522254</v>
      </c>
      <c r="BF262" s="87"/>
      <c r="BG262" s="87"/>
      <c r="BH262" s="39">
        <f t="shared" ref="BH262:BQ262" si="1049">AVERAGE(BH23:BH34)</f>
        <v>0.17215795262146824</v>
      </c>
      <c r="BI262" s="39">
        <f t="shared" si="1049"/>
        <v>1</v>
      </c>
      <c r="BJ262" s="39">
        <f t="shared" si="1049"/>
        <v>0.99999999999999989</v>
      </c>
      <c r="BK262" s="39">
        <f t="shared" si="1049"/>
        <v>1</v>
      </c>
      <c r="BL262" s="39">
        <f t="shared" si="1049"/>
        <v>1</v>
      </c>
      <c r="BM262" s="39">
        <f t="shared" si="1049"/>
        <v>0.17213173325997203</v>
      </c>
      <c r="BN262" s="39">
        <f t="shared" si="1049"/>
        <v>0.17206053637318006</v>
      </c>
      <c r="BO262" s="39">
        <f t="shared" si="1049"/>
        <v>0</v>
      </c>
      <c r="BP262" s="39">
        <f t="shared" si="1049"/>
        <v>-6.6666666666666697E-4</v>
      </c>
      <c r="BQ262" s="39">
        <f t="shared" si="1049"/>
        <v>0.17224082382666664</v>
      </c>
      <c r="BR262" s="37">
        <f t="shared" ref="BR262" si="1050">SUM(BR23:BR34)</f>
        <v>2.0673468989542521</v>
      </c>
      <c r="BS262" s="39"/>
      <c r="BT262" s="39"/>
      <c r="BU262" s="39">
        <f>AVERAGE(BU23:BU34)</f>
        <v>0.17224082382666664</v>
      </c>
      <c r="BV262" s="39">
        <f>AVERAGE(BV23:BV34)</f>
        <v>0.17215532448959081</v>
      </c>
      <c r="BW262" s="40">
        <f>AVERAGE(BW23:BW34)</f>
        <v>1.2358375659688123E-4</v>
      </c>
      <c r="BX262" s="39">
        <f>AVERAGE(BX23:BX34)</f>
        <v>0.17375769221526591</v>
      </c>
      <c r="BY262" s="16"/>
      <c r="BZ262" s="16"/>
      <c r="CB262" s="16">
        <f t="shared" ref="CB262" si="1051">SUM(CB23:CB34)</f>
        <v>341008</v>
      </c>
      <c r="CC262" s="87">
        <f>AVERAGE(CC23:CC34)</f>
        <v>1.0003574583522254</v>
      </c>
      <c r="CD262" s="87"/>
      <c r="CE262" s="39">
        <f t="shared" ref="CE262:CL262" si="1052">AVERAGE(CE23:CE34)</f>
        <v>0.99999999999999989</v>
      </c>
      <c r="CF262" s="39">
        <f t="shared" si="1052"/>
        <v>1.0000000000000002</v>
      </c>
      <c r="CG262" s="39">
        <f t="shared" si="1052"/>
        <v>0.99999999999999989</v>
      </c>
      <c r="CH262" s="39">
        <f t="shared" si="1052"/>
        <v>1.0000000000000002</v>
      </c>
      <c r="CI262" s="16">
        <f t="shared" ref="CI262" si="1053">SUM(CI23:CI34)</f>
        <v>340876.25175832416</v>
      </c>
      <c r="CJ262" s="16">
        <f t="shared" ref="CJ262" si="1054">SUM(CJ23:CJ34)</f>
        <v>340741.90262367763</v>
      </c>
      <c r="CK262" s="40">
        <f t="shared" si="1052"/>
        <v>0</v>
      </c>
      <c r="CL262" s="40">
        <f t="shared" si="1052"/>
        <v>-1.25E-3</v>
      </c>
      <c r="CM262" s="16">
        <f t="shared" ref="CM262:CN262" si="1055">SUM(CM23:CM34)</f>
        <v>340577.60832000006</v>
      </c>
      <c r="CN262" s="16">
        <f t="shared" si="1055"/>
        <v>340675.98308365175</v>
      </c>
      <c r="CO262" s="19"/>
      <c r="CP262" s="19"/>
      <c r="CQ262" s="19">
        <f>AVERAGE(CQ23:CQ34)</f>
        <v>28381.467360000006</v>
      </c>
      <c r="CR262" s="19">
        <f>AVERAGE(CR23:CR34)</f>
        <v>28417.333333333332</v>
      </c>
      <c r="CS262" s="19">
        <f>AVERAGE(CS23:CS34)</f>
        <v>-27.668076362351105</v>
      </c>
      <c r="CT262" s="16"/>
      <c r="CU262" s="16"/>
      <c r="CV262" s="16"/>
      <c r="CW262" s="16"/>
      <c r="CX262" s="16"/>
      <c r="CY262" s="16"/>
      <c r="CZ262" s="16"/>
      <c r="DA262" s="16"/>
      <c r="DB262" s="16">
        <f t="shared" ref="DB262:DE262" si="1056">SUM(DB23:DB34)</f>
        <v>333484.50222940993</v>
      </c>
      <c r="DC262" s="16" t="e">
        <f t="shared" si="1056"/>
        <v>#N/A</v>
      </c>
      <c r="DD262" s="16" t="e">
        <f t="shared" si="1056"/>
        <v>#N/A</v>
      </c>
      <c r="DE262" s="16">
        <f t="shared" si="1056"/>
        <v>336704.3477767242</v>
      </c>
      <c r="DF262" s="16">
        <f t="shared" ref="DF262:DI262" si="1057">SUM(DF23:DF34)</f>
        <v>334469.54371242638</v>
      </c>
      <c r="DG262" s="16" t="e">
        <f t="shared" si="1057"/>
        <v>#N/A</v>
      </c>
      <c r="DH262" s="16" t="e">
        <f t="shared" si="1057"/>
        <v>#N/A</v>
      </c>
      <c r="DI262" s="16">
        <f t="shared" si="1057"/>
        <v>336800.41489050811</v>
      </c>
      <c r="DJ262" s="16">
        <f t="shared" ref="DJ262:DM262" si="1058">SUM(DJ23:DJ34)</f>
        <v>333766.4116697227</v>
      </c>
      <c r="DK262" s="16" t="e">
        <f t="shared" si="1058"/>
        <v>#N/A</v>
      </c>
      <c r="DL262" s="16" t="e">
        <f t="shared" si="1058"/>
        <v>#N/A</v>
      </c>
      <c r="DM262" s="16">
        <f t="shared" si="1058"/>
        <v>337199.95966972265</v>
      </c>
      <c r="DN262" s="16">
        <f>SUM(DN23:DN34)</f>
        <v>333459.85426803434</v>
      </c>
      <c r="DO262" s="16" t="e">
        <f>SUM(DO23:DO34)</f>
        <v>#N/A</v>
      </c>
      <c r="DP262" s="16" t="e">
        <f>SUM(DP23:DP34)</f>
        <v>#N/A</v>
      </c>
      <c r="DQ262" s="16">
        <f>SUM(DQ23:DQ34)</f>
        <v>336800.41489050811</v>
      </c>
      <c r="DR262" s="16"/>
      <c r="DS262" s="16">
        <f t="shared" si="1047"/>
        <v>341033.20666600461</v>
      </c>
      <c r="DT262" s="16">
        <f t="shared" si="1047"/>
        <v>340904.11952827056</v>
      </c>
      <c r="DV262" s="16">
        <f t="shared" ref="DV262:EA262" si="1059">AVERAGE(DV23:DV34)</f>
        <v>1812989.8333333333</v>
      </c>
      <c r="DW262" s="16">
        <f t="shared" si="1059"/>
        <v>1812989.8333333333</v>
      </c>
      <c r="DX262" s="16">
        <f t="shared" si="1059"/>
        <v>1813924.9323988017</v>
      </c>
      <c r="DY262" s="16">
        <f t="shared" si="1059"/>
        <v>1813930.7824281903</v>
      </c>
      <c r="DZ262" s="16">
        <f t="shared" si="1059"/>
        <v>1814233.7092310579</v>
      </c>
      <c r="EA262" s="16">
        <f t="shared" si="1059"/>
        <v>-940.94909485701157</v>
      </c>
      <c r="EB262" s="16"/>
    </row>
    <row r="263" spans="1:132" x14ac:dyDescent="0.2">
      <c r="A263" s="1">
        <v>2003</v>
      </c>
      <c r="B263" s="16">
        <f>SUM(B35:B46)</f>
        <v>349855</v>
      </c>
      <c r="C263" s="16">
        <f t="shared" ref="C263:D263" si="1060">SUM(C35:C46)</f>
        <v>0</v>
      </c>
      <c r="D263" s="16">
        <f t="shared" si="1060"/>
        <v>349855</v>
      </c>
      <c r="E263" s="17">
        <f>AVERAGE(E35:E46)</f>
        <v>0.99485350235906533</v>
      </c>
      <c r="F263" s="16">
        <f t="shared" ref="F263" si="1061">SUM(F35:F46)</f>
        <v>351389.47830092313</v>
      </c>
      <c r="G263" s="25">
        <f t="shared" ref="G263:H263" si="1062">AVERAGE(G35:G46)</f>
        <v>1.0000000000000002</v>
      </c>
      <c r="H263" s="25">
        <f t="shared" si="1062"/>
        <v>1</v>
      </c>
      <c r="I263" s="25">
        <f t="shared" ref="I263" si="1063">AVERAGE(I35:I46)</f>
        <v>1</v>
      </c>
      <c r="J263" s="16">
        <f t="shared" ref="J263:K263" si="1064">SUM(J35:J46)</f>
        <v>351452.7622682713</v>
      </c>
      <c r="K263" s="16">
        <f t="shared" si="1064"/>
        <v>351364.1306345521</v>
      </c>
      <c r="L263" s="40">
        <f t="shared" ref="L263" si="1065">AVERAGE(L35:L46)</f>
        <v>0</v>
      </c>
      <c r="M263" s="40">
        <f t="shared" ref="M263" si="1066">SUM(M35:M46)</f>
        <v>0.105</v>
      </c>
      <c r="N263" s="16">
        <f t="shared" ref="N263:T263" si="1067">SUM(N35:N46)</f>
        <v>351226.66954120109</v>
      </c>
      <c r="O263" s="16">
        <f t="shared" si="1067"/>
        <v>349574.13969841594</v>
      </c>
      <c r="P263" s="16">
        <f t="shared" si="1067"/>
        <v>0</v>
      </c>
      <c r="Q263" s="16">
        <f t="shared" si="1067"/>
        <v>0</v>
      </c>
      <c r="R263" s="16">
        <f t="shared" si="1067"/>
        <v>351226.66954120109</v>
      </c>
      <c r="S263" s="16">
        <f t="shared" si="1067"/>
        <v>349855</v>
      </c>
      <c r="T263" s="16">
        <f t="shared" si="1067"/>
        <v>-280.86030158412177</v>
      </c>
      <c r="AA263" s="40">
        <f t="shared" ref="AA263:AD263" si="1068">SUM(AA35:AA46)</f>
        <v>-6.0000000000000005E-2</v>
      </c>
      <c r="AB263" s="16">
        <f t="shared" si="1068"/>
        <v>5</v>
      </c>
      <c r="AC263" s="16">
        <f t="shared" si="1068"/>
        <v>0</v>
      </c>
      <c r="AD263" s="16">
        <f t="shared" si="1068"/>
        <v>0</v>
      </c>
      <c r="AE263" s="16"/>
      <c r="AF263" s="16">
        <f t="shared" ref="AF263" si="1069">SUM(AF35:AF46)</f>
        <v>1</v>
      </c>
      <c r="AH263" s="40">
        <f t="shared" ref="AH263:AM263" si="1070">SUM(AH35:AH46)</f>
        <v>0</v>
      </c>
      <c r="AI263" s="40">
        <f t="shared" si="1070"/>
        <v>-0.1</v>
      </c>
      <c r="AJ263" s="40">
        <f t="shared" si="1070"/>
        <v>0.04</v>
      </c>
      <c r="AK263" s="40">
        <f t="shared" si="1070"/>
        <v>0</v>
      </c>
      <c r="AL263" s="40">
        <f t="shared" si="1070"/>
        <v>0</v>
      </c>
      <c r="AM263" s="40">
        <f t="shared" si="1070"/>
        <v>0.09</v>
      </c>
      <c r="AO263" s="16">
        <f>SUM(AO35:AO46)/AO1</f>
        <v>1</v>
      </c>
      <c r="BB263" s="16">
        <f t="shared" ref="BB263" si="1071">AVERAGE(BB35:BB46)</f>
        <v>1807152.1666666667</v>
      </c>
      <c r="BC263" s="16">
        <f t="shared" ref="BC263:DT263" si="1072">SUM(BC35:BC46)</f>
        <v>346399</v>
      </c>
      <c r="BD263" s="37">
        <f t="shared" ref="BD263" si="1073">SUM(BD35:BD46)</f>
        <v>2.0982676944512026</v>
      </c>
      <c r="BE263" s="87">
        <f>AVERAGE(BE35:BE46)</f>
        <v>0.99485350235906533</v>
      </c>
      <c r="BF263" s="87"/>
      <c r="BG263" s="87"/>
      <c r="BH263" s="39">
        <f t="shared" ref="BH263:BQ263" si="1074">AVERAGE(BH35:BH46)</f>
        <v>0.17578936519902344</v>
      </c>
      <c r="BI263" s="39">
        <f t="shared" si="1074"/>
        <v>1</v>
      </c>
      <c r="BJ263" s="39">
        <f t="shared" si="1074"/>
        <v>0.99999999999999989</v>
      </c>
      <c r="BK263" s="39">
        <f t="shared" si="1074"/>
        <v>1</v>
      </c>
      <c r="BL263" s="39">
        <f t="shared" si="1074"/>
        <v>1</v>
      </c>
      <c r="BM263" s="39">
        <f t="shared" si="1074"/>
        <v>0.17583441191328716</v>
      </c>
      <c r="BN263" s="39">
        <f t="shared" si="1074"/>
        <v>0.17585537011480004</v>
      </c>
      <c r="BO263" s="39">
        <f t="shared" si="1074"/>
        <v>0</v>
      </c>
      <c r="BP263" s="39">
        <f t="shared" si="1074"/>
        <v>9.999999999999998E-4</v>
      </c>
      <c r="BQ263" s="39">
        <f t="shared" si="1074"/>
        <v>0.17598986868030508</v>
      </c>
      <c r="BR263" s="37">
        <f t="shared" ref="BR263" si="1075">SUM(BR35:BR46)</f>
        <v>2.0994900682412538</v>
      </c>
      <c r="BS263" s="39"/>
      <c r="BT263" s="39"/>
      <c r="BU263" s="39">
        <f>AVERAGE(BU35:BU46)</f>
        <v>0.17598986868030508</v>
      </c>
      <c r="BV263" s="39">
        <f>AVERAGE(BV35:BV46)</f>
        <v>0.17485564120426689</v>
      </c>
      <c r="BW263" s="40">
        <f>AVERAGE(BW35:BW46)</f>
        <v>1.0186448250421264E-4</v>
      </c>
      <c r="BX263" s="39">
        <f>AVERAGE(BX35:BX46)</f>
        <v>0.1737343006386646</v>
      </c>
      <c r="BY263" s="16"/>
      <c r="BZ263" s="16"/>
      <c r="CB263" s="16">
        <f t="shared" ref="CB263" si="1076">SUM(CB35:CB46)</f>
        <v>346399</v>
      </c>
      <c r="CC263" s="87">
        <f>AVERAGE(CC35:CC46)</f>
        <v>0.99485350235906533</v>
      </c>
      <c r="CD263" s="87"/>
      <c r="CE263" s="39">
        <f t="shared" ref="CE263:CL263" si="1077">AVERAGE(CE35:CE46)</f>
        <v>0.99999999999999989</v>
      </c>
      <c r="CF263" s="39">
        <f t="shared" si="1077"/>
        <v>1.0000000000000002</v>
      </c>
      <c r="CG263" s="39">
        <f t="shared" si="1077"/>
        <v>0.99999999999999989</v>
      </c>
      <c r="CH263" s="39">
        <f t="shared" si="1077"/>
        <v>1.0000000000000002</v>
      </c>
      <c r="CI263" s="16">
        <f t="shared" ref="CI263" si="1078">SUM(CI35:CI46)</f>
        <v>348426.10963621276</v>
      </c>
      <c r="CJ263" s="16">
        <f t="shared" ref="CJ263" si="1079">SUM(CJ35:CJ46)</f>
        <v>348461.00846147584</v>
      </c>
      <c r="CK263" s="40">
        <f t="shared" si="1077"/>
        <v>0</v>
      </c>
      <c r="CL263" s="40">
        <f t="shared" si="1077"/>
        <v>1.6666666666666668E-3</v>
      </c>
      <c r="CM263" s="16">
        <f t="shared" ref="CM263:CN263" si="1080">SUM(CM35:CM46)</f>
        <v>348458.42485440004</v>
      </c>
      <c r="CN263" s="16">
        <f t="shared" si="1080"/>
        <v>346463.18108341924</v>
      </c>
      <c r="CO263" s="19"/>
      <c r="CP263" s="19"/>
      <c r="CQ263" s="19">
        <f>AVERAGE(CQ35:CQ46)</f>
        <v>29038.202071200005</v>
      </c>
      <c r="CR263" s="19">
        <f>AVERAGE(CR35:CR46)</f>
        <v>28866.583333333332</v>
      </c>
      <c r="CS263" s="19">
        <f>AVERAGE(CS35:CS46)</f>
        <v>5.3484236182700142</v>
      </c>
      <c r="CT263" s="16"/>
      <c r="CU263" s="16"/>
      <c r="CV263" s="16"/>
      <c r="CW263" s="16"/>
      <c r="CX263" s="16"/>
      <c r="CY263" s="16"/>
      <c r="CZ263" s="16"/>
      <c r="DA263" s="16"/>
      <c r="DB263" s="16">
        <f t="shared" ref="DB263:DE263" si="1081">SUM(DB35:DB46)</f>
        <v>342145.23797880631</v>
      </c>
      <c r="DC263" s="16" t="e">
        <f t="shared" si="1081"/>
        <v>#N/A</v>
      </c>
      <c r="DD263" s="16" t="e">
        <f t="shared" si="1081"/>
        <v>#N/A</v>
      </c>
      <c r="DE263" s="16">
        <f t="shared" si="1081"/>
        <v>351452.7622682713</v>
      </c>
      <c r="DF263" s="16">
        <f t="shared" ref="DF263:DI263" si="1082">SUM(DF35:DF46)</f>
        <v>342639.96355016978</v>
      </c>
      <c r="DG263" s="16" t="e">
        <f t="shared" si="1082"/>
        <v>#N/A</v>
      </c>
      <c r="DH263" s="16" t="e">
        <f t="shared" si="1082"/>
        <v>#N/A</v>
      </c>
      <c r="DI263" s="16">
        <f t="shared" si="1082"/>
        <v>351364.1306345521</v>
      </c>
      <c r="DJ263" s="16">
        <f t="shared" ref="DJ263:DM263" si="1083">SUM(DJ35:DJ46)</f>
        <v>342405.89059260808</v>
      </c>
      <c r="DK263" s="16" t="e">
        <f t="shared" si="1083"/>
        <v>#N/A</v>
      </c>
      <c r="DL263" s="16" t="e">
        <f t="shared" si="1083"/>
        <v>#N/A</v>
      </c>
      <c r="DM263" s="16">
        <f t="shared" si="1083"/>
        <v>351226.66954120109</v>
      </c>
      <c r="DN263" s="16">
        <f>SUM(DN35:DN46)</f>
        <v>343239.4306981783</v>
      </c>
      <c r="DO263" s="16" t="e">
        <f>SUM(DO35:DO46)</f>
        <v>#N/A</v>
      </c>
      <c r="DP263" s="16" t="e">
        <f>SUM(DP35:DP46)</f>
        <v>#N/A</v>
      </c>
      <c r="DQ263" s="16">
        <f>SUM(DQ35:DQ46)</f>
        <v>351364.1306345521</v>
      </c>
      <c r="DR263" s="16"/>
      <c r="DS263" s="16">
        <f t="shared" si="1072"/>
        <v>348485.33640174597</v>
      </c>
      <c r="DT263" s="16">
        <f t="shared" si="1072"/>
        <v>348539.73847942392</v>
      </c>
      <c r="DV263" s="16">
        <f t="shared" ref="DV263:EA263" si="1084">AVERAGE(DV35:DV46)</f>
        <v>1807152.1666666667</v>
      </c>
      <c r="DW263" s="16">
        <f t="shared" si="1084"/>
        <v>1807152.1666666667</v>
      </c>
      <c r="DX263" s="16">
        <f t="shared" si="1084"/>
        <v>1807654.1893644996</v>
      </c>
      <c r="DY263" s="16">
        <f t="shared" si="1084"/>
        <v>1807756.4860262005</v>
      </c>
      <c r="DZ263" s="16">
        <f t="shared" si="1084"/>
        <v>1808376.5430906003</v>
      </c>
      <c r="EA263" s="16">
        <f t="shared" si="1084"/>
        <v>-604.31935953401262</v>
      </c>
      <c r="EB263" s="16"/>
    </row>
    <row r="264" spans="1:132" x14ac:dyDescent="0.2">
      <c r="A264" s="1">
        <v>2004</v>
      </c>
      <c r="B264" s="16">
        <f>SUM(B47:B58)</f>
        <v>353918</v>
      </c>
      <c r="C264" s="16">
        <f t="shared" ref="C264:D264" si="1085">SUM(C47:C58)</f>
        <v>0</v>
      </c>
      <c r="D264" s="16">
        <f t="shared" si="1085"/>
        <v>353918</v>
      </c>
      <c r="E264" s="17">
        <f>AVERAGE(E47:E58)</f>
        <v>1.0002075994110771</v>
      </c>
      <c r="F264" s="16">
        <f t="shared" ref="F264" si="1086">SUM(F47:F58)</f>
        <v>353597.36896880332</v>
      </c>
      <c r="G264" s="25">
        <f t="shared" ref="G264:H264" si="1087">AVERAGE(G47:G58)</f>
        <v>1.0000000000000002</v>
      </c>
      <c r="H264" s="25">
        <f t="shared" si="1087"/>
        <v>1</v>
      </c>
      <c r="I264" s="25">
        <f t="shared" ref="I264" si="1088">AVERAGE(I47:I58)</f>
        <v>1</v>
      </c>
      <c r="J264" s="16">
        <f t="shared" ref="J264:K264" si="1089">SUM(J47:J58)</f>
        <v>354344.37502412224</v>
      </c>
      <c r="K264" s="16">
        <f t="shared" si="1089"/>
        <v>354309.37264550437</v>
      </c>
      <c r="L264" s="40">
        <f t="shared" ref="L264" si="1090">AVERAGE(L47:L58)</f>
        <v>0</v>
      </c>
      <c r="M264" s="40">
        <f t="shared" ref="M264" si="1091">SUM(M47:M58)</f>
        <v>-0.06</v>
      </c>
      <c r="N264" s="16">
        <f t="shared" ref="N264:T264" si="1092">SUM(N47:N58)</f>
        <v>354679.72286470205</v>
      </c>
      <c r="O264" s="16">
        <f t="shared" si="1092"/>
        <v>354177.9203578789</v>
      </c>
      <c r="P264" s="16">
        <f t="shared" si="1092"/>
        <v>0</v>
      </c>
      <c r="Q264" s="16">
        <f t="shared" si="1092"/>
        <v>0</v>
      </c>
      <c r="R264" s="16">
        <f t="shared" si="1092"/>
        <v>354679.72286470205</v>
      </c>
      <c r="S264" s="16">
        <f t="shared" si="1092"/>
        <v>353918</v>
      </c>
      <c r="T264" s="16">
        <f t="shared" si="1092"/>
        <v>259.92035787888744</v>
      </c>
      <c r="AA264" s="40">
        <f t="shared" ref="AA264:AD264" si="1093">SUM(AA47:AA58)</f>
        <v>0.12</v>
      </c>
      <c r="AB264" s="16">
        <f t="shared" si="1093"/>
        <v>0</v>
      </c>
      <c r="AC264" s="16">
        <f t="shared" si="1093"/>
        <v>0</v>
      </c>
      <c r="AD264" s="16">
        <f t="shared" si="1093"/>
        <v>0</v>
      </c>
      <c r="AE264" s="16"/>
      <c r="AF264" s="16">
        <f t="shared" ref="AF264" si="1094">SUM(AF47:AF58)</f>
        <v>1</v>
      </c>
      <c r="AH264" s="40">
        <f t="shared" ref="AH264:AM264" si="1095">SUM(AH47:AH58)</f>
        <v>0.12</v>
      </c>
      <c r="AI264" s="40">
        <f t="shared" si="1095"/>
        <v>0</v>
      </c>
      <c r="AJ264" s="40">
        <f t="shared" si="1095"/>
        <v>0</v>
      </c>
      <c r="AK264" s="40">
        <f t="shared" si="1095"/>
        <v>0</v>
      </c>
      <c r="AL264" s="40">
        <f t="shared" si="1095"/>
        <v>-0.105</v>
      </c>
      <c r="AM264" s="40">
        <f t="shared" si="1095"/>
        <v>0</v>
      </c>
      <c r="AO264" s="16">
        <f>SUM(AO47:AO58)/AO1</f>
        <v>1</v>
      </c>
      <c r="BB264" s="16">
        <f t="shared" ref="BB264" si="1096">AVERAGE(BB47:BB58)</f>
        <v>1820668.1666666667</v>
      </c>
      <c r="BC264" s="16">
        <f t="shared" ref="BC264:DT264" si="1097">SUM(BC47:BC58)</f>
        <v>342472</v>
      </c>
      <c r="BD264" s="37">
        <f t="shared" ref="BD264" si="1098">SUM(BD47:BD58)</f>
        <v>2.0588228519134208</v>
      </c>
      <c r="BE264" s="87">
        <f>AVERAGE(BE47:BE58)</f>
        <v>1.0002075994110771</v>
      </c>
      <c r="BF264" s="87"/>
      <c r="BG264" s="87"/>
      <c r="BH264" s="39">
        <f t="shared" ref="BH264:BQ264" si="1099">AVERAGE(BH47:BH58)</f>
        <v>0.171608275162311</v>
      </c>
      <c r="BI264" s="39">
        <f t="shared" si="1099"/>
        <v>1</v>
      </c>
      <c r="BJ264" s="39">
        <f t="shared" si="1099"/>
        <v>0.99999999999999989</v>
      </c>
      <c r="BK264" s="39">
        <f t="shared" si="1099"/>
        <v>1</v>
      </c>
      <c r="BL264" s="39">
        <f t="shared" si="1099"/>
        <v>1</v>
      </c>
      <c r="BM264" s="39">
        <f t="shared" si="1099"/>
        <v>0.17152052586495847</v>
      </c>
      <c r="BN264" s="39">
        <f t="shared" si="1099"/>
        <v>0.17162684576700871</v>
      </c>
      <c r="BO264" s="39">
        <f t="shared" si="1099"/>
        <v>5.0000000000000001E-3</v>
      </c>
      <c r="BP264" s="39">
        <f t="shared" si="1099"/>
        <v>-2.7500000000000003E-3</v>
      </c>
      <c r="BQ264" s="39">
        <f t="shared" si="1099"/>
        <v>0.17161258975716878</v>
      </c>
      <c r="BR264" s="37">
        <f t="shared" ref="BR264" si="1100">SUM(BR47:BR58)</f>
        <v>2.0600436708316288</v>
      </c>
      <c r="BS264" s="39"/>
      <c r="BT264" s="39"/>
      <c r="BU264" s="39">
        <f>AVERAGE(BU47:BU58)</f>
        <v>0.17161258975716878</v>
      </c>
      <c r="BV264" s="39">
        <f>AVERAGE(BV47:BV58)</f>
        <v>0.17156857099278508</v>
      </c>
      <c r="BW264" s="40">
        <f>AVERAGE(BW47:BW58)</f>
        <v>1.0173490985065231E-4</v>
      </c>
      <c r="BX264" s="39">
        <f>AVERAGE(BX47:BX58)</f>
        <v>0.17455133091915651</v>
      </c>
      <c r="BY264" s="16"/>
      <c r="BZ264" s="16"/>
      <c r="CB264" s="16">
        <f t="shared" ref="CB264" si="1101">SUM(CB47:CB58)</f>
        <v>342472</v>
      </c>
      <c r="CC264" s="87">
        <f>AVERAGE(CC47:CC58)</f>
        <v>1.0002075994110771</v>
      </c>
      <c r="CD264" s="87"/>
      <c r="CE264" s="39">
        <f t="shared" ref="CE264:CL264" si="1102">AVERAGE(CE47:CE58)</f>
        <v>0.99999999999999989</v>
      </c>
      <c r="CF264" s="39">
        <f t="shared" si="1102"/>
        <v>1.0000000000000002</v>
      </c>
      <c r="CG264" s="39">
        <f t="shared" si="1102"/>
        <v>0.99999999999999989</v>
      </c>
      <c r="CH264" s="39">
        <f t="shared" si="1102"/>
        <v>1.0000000000000002</v>
      </c>
      <c r="CI264" s="16">
        <f t="shared" ref="CI264" si="1103">SUM(CI47:CI58)</f>
        <v>342293.87303337752</v>
      </c>
      <c r="CJ264" s="16">
        <f t="shared" ref="CJ264" si="1104">SUM(CJ47:CJ58)</f>
        <v>342505.91300492035</v>
      </c>
      <c r="CK264" s="40">
        <f t="shared" si="1102"/>
        <v>6.6666666666666671E-3</v>
      </c>
      <c r="CL264" s="40">
        <f t="shared" si="1102"/>
        <v>-2.7500000000000003E-3</v>
      </c>
      <c r="CM264" s="16">
        <f t="shared" ref="CM264:CN264" si="1105">SUM(CM47:CM58)</f>
        <v>342437.5585644996</v>
      </c>
      <c r="CN264" s="16">
        <f t="shared" si="1105"/>
        <v>342574.84326656203</v>
      </c>
      <c r="CO264" s="19"/>
      <c r="CP264" s="19"/>
      <c r="CQ264" s="19">
        <f>AVERAGE(CQ47:CQ58)</f>
        <v>28536.463213708299</v>
      </c>
      <c r="CR264" s="19">
        <f>AVERAGE(CR47:CR58)</f>
        <v>28539.333333333332</v>
      </c>
      <c r="CS264" s="19">
        <f>AVERAGE(CS47:CS58)</f>
        <v>8.5702722135053282</v>
      </c>
      <c r="CT264" s="16"/>
      <c r="CU264" s="16"/>
      <c r="CV264" s="16"/>
      <c r="CW264" s="16"/>
      <c r="CX264" s="16"/>
      <c r="CY264" s="16"/>
      <c r="CZ264" s="16"/>
      <c r="DA264" s="16"/>
      <c r="DB264" s="16">
        <f t="shared" ref="DB264:DE264" si="1106">SUM(DB47:DB58)</f>
        <v>341818.15691055619</v>
      </c>
      <c r="DC264" s="16" t="e">
        <f t="shared" si="1106"/>
        <v>#N/A</v>
      </c>
      <c r="DD264" s="16" t="e">
        <f t="shared" si="1106"/>
        <v>#N/A</v>
      </c>
      <c r="DE264" s="16">
        <f t="shared" si="1106"/>
        <v>354344.37502412224</v>
      </c>
      <c r="DF264" s="16">
        <f t="shared" ref="DF264:DI264" si="1107">SUM(DF47:DF58)</f>
        <v>342394.22381056729</v>
      </c>
      <c r="DG264" s="16" t="e">
        <f t="shared" si="1107"/>
        <v>#N/A</v>
      </c>
      <c r="DH264" s="16" t="e">
        <f t="shared" si="1107"/>
        <v>#N/A</v>
      </c>
      <c r="DI264" s="16">
        <f t="shared" si="1107"/>
        <v>354309.37264550437</v>
      </c>
      <c r="DJ264" s="16">
        <f t="shared" ref="DJ264:DM264" si="1108">SUM(DJ47:DJ58)</f>
        <v>341826.87975481106</v>
      </c>
      <c r="DK264" s="16" t="e">
        <f t="shared" si="1108"/>
        <v>#N/A</v>
      </c>
      <c r="DL264" s="16" t="e">
        <f t="shared" si="1108"/>
        <v>#N/A</v>
      </c>
      <c r="DM264" s="16">
        <f t="shared" si="1108"/>
        <v>354679.72286470205</v>
      </c>
      <c r="DN264" s="16">
        <f>SUM(DN47:DN58)</f>
        <v>341856.12353858509</v>
      </c>
      <c r="DO264" s="16" t="e">
        <f>SUM(DO47:DO58)</f>
        <v>#N/A</v>
      </c>
      <c r="DP264" s="16" t="e">
        <f>SUM(DP47:DP58)</f>
        <v>#N/A</v>
      </c>
      <c r="DQ264" s="16">
        <f>SUM(DQ47:DQ58)</f>
        <v>354309.37264550437</v>
      </c>
      <c r="DR264" s="16"/>
      <c r="DS264" s="16">
        <f t="shared" si="1097"/>
        <v>342460.8919403209</v>
      </c>
      <c r="DT264" s="16">
        <f t="shared" si="1097"/>
        <v>342676.41718011134</v>
      </c>
      <c r="DV264" s="16">
        <f t="shared" ref="DV264:EA264" si="1109">AVERAGE(DV47:DV58)</f>
        <v>1820668.1666666667</v>
      </c>
      <c r="DW264" s="16">
        <f t="shared" si="1109"/>
        <v>1820668.1666666667</v>
      </c>
      <c r="DX264" s="16">
        <f t="shared" si="1109"/>
        <v>1821897.3878407329</v>
      </c>
      <c r="DY264" s="16">
        <f t="shared" si="1109"/>
        <v>1821870.2827160526</v>
      </c>
      <c r="DZ264" s="16">
        <f t="shared" si="1109"/>
        <v>1822224.6608497242</v>
      </c>
      <c r="EA264" s="16">
        <f t="shared" si="1109"/>
        <v>-1202.116049386231</v>
      </c>
      <c r="EB264" s="16"/>
    </row>
    <row r="265" spans="1:132" x14ac:dyDescent="0.2">
      <c r="A265" s="1">
        <v>2005</v>
      </c>
      <c r="B265" s="16">
        <f>SUM(B59:B70)</f>
        <v>336739</v>
      </c>
      <c r="C265" s="16">
        <f t="shared" ref="C265:D265" si="1110">SUM(C59:C70)</f>
        <v>0</v>
      </c>
      <c r="D265" s="16">
        <f t="shared" si="1110"/>
        <v>336739</v>
      </c>
      <c r="E265" s="17">
        <f>AVERAGE(E59:E70)</f>
        <v>0.99975199544070315</v>
      </c>
      <c r="F265" s="16">
        <f t="shared" ref="F265" si="1111">SUM(F59:F70)</f>
        <v>336289.96291303175</v>
      </c>
      <c r="G265" s="25">
        <f t="shared" ref="G265:H265" si="1112">AVERAGE(G59:G70)</f>
        <v>1.0000000000000002</v>
      </c>
      <c r="H265" s="25">
        <f t="shared" si="1112"/>
        <v>1</v>
      </c>
      <c r="I265" s="25">
        <f t="shared" ref="I265" si="1113">AVERAGE(I59:I70)</f>
        <v>1</v>
      </c>
      <c r="J265" s="16">
        <f t="shared" ref="J265:K265" si="1114">SUM(J59:J70)</f>
        <v>336005.99197899934</v>
      </c>
      <c r="K265" s="16">
        <f t="shared" si="1114"/>
        <v>336119.27582307043</v>
      </c>
      <c r="L265" s="40">
        <f t="shared" ref="L265" si="1115">AVERAGE(L59:L70)</f>
        <v>0</v>
      </c>
      <c r="M265" s="40">
        <f t="shared" ref="M265" si="1116">SUM(M59:M70)</f>
        <v>-9.5000000000000001E-2</v>
      </c>
      <c r="N265" s="16">
        <f t="shared" ref="N265:T265" si="1117">SUM(N59:N70)</f>
        <v>336298.62668728869</v>
      </c>
      <c r="O265" s="16">
        <f t="shared" si="1117"/>
        <v>337063.63750978833</v>
      </c>
      <c r="P265" s="16">
        <f t="shared" si="1117"/>
        <v>0</v>
      </c>
      <c r="Q265" s="16">
        <f t="shared" si="1117"/>
        <v>0</v>
      </c>
      <c r="R265" s="16">
        <f t="shared" si="1117"/>
        <v>336298.62668728869</v>
      </c>
      <c r="S265" s="16">
        <f t="shared" si="1117"/>
        <v>336739</v>
      </c>
      <c r="T265" s="16">
        <f t="shared" si="1117"/>
        <v>324.63750978833923</v>
      </c>
      <c r="AA265" s="40">
        <f t="shared" ref="AA265:AD265" si="1118">SUM(AA59:AA70)</f>
        <v>0.13999999999999999</v>
      </c>
      <c r="AB265" s="16">
        <f t="shared" si="1118"/>
        <v>0</v>
      </c>
      <c r="AC265" s="16">
        <f t="shared" si="1118"/>
        <v>0</v>
      </c>
      <c r="AD265" s="16">
        <f t="shared" si="1118"/>
        <v>0</v>
      </c>
      <c r="AE265" s="16"/>
      <c r="AF265" s="16">
        <f t="shared" ref="AF265" si="1119">SUM(AF59:AF70)</f>
        <v>2</v>
      </c>
      <c r="AH265" s="40">
        <f t="shared" ref="AH265:AM265" si="1120">SUM(AH59:AH70)</f>
        <v>0.13999999999999999</v>
      </c>
      <c r="AI265" s="40">
        <f t="shared" si="1120"/>
        <v>0</v>
      </c>
      <c r="AJ265" s="40">
        <f t="shared" si="1120"/>
        <v>0</v>
      </c>
      <c r="AK265" s="40">
        <f t="shared" si="1120"/>
        <v>0</v>
      </c>
      <c r="AL265" s="40">
        <f t="shared" si="1120"/>
        <v>-0.115</v>
      </c>
      <c r="AM265" s="40">
        <f t="shared" si="1120"/>
        <v>0</v>
      </c>
      <c r="AO265" s="16">
        <f>SUM(AO59:AO70)/AO1</f>
        <v>2</v>
      </c>
      <c r="BB265" s="16">
        <f t="shared" ref="BB265" si="1121">AVERAGE(BB59:BB70)</f>
        <v>1817553</v>
      </c>
      <c r="BC265" s="16">
        <f t="shared" ref="BC265:DT265" si="1122">SUM(BC59:BC70)</f>
        <v>355855</v>
      </c>
      <c r="BD265" s="37">
        <f t="shared" ref="BD265" si="1123">SUM(BD59:BD70)</f>
        <v>2.1490666709921862</v>
      </c>
      <c r="BE265" s="87">
        <f>AVERAGE(BE59:BE70)</f>
        <v>0.99975199544070315</v>
      </c>
      <c r="BF265" s="87"/>
      <c r="BG265" s="87"/>
      <c r="BH265" s="39">
        <f t="shared" ref="BH265:BQ265" si="1124">AVERAGE(BH59:BH70)</f>
        <v>0.17925041721456583</v>
      </c>
      <c r="BI265" s="39">
        <f t="shared" si="1124"/>
        <v>1</v>
      </c>
      <c r="BJ265" s="39">
        <f t="shared" si="1124"/>
        <v>0.99999999999999989</v>
      </c>
      <c r="BK265" s="39">
        <f t="shared" si="1124"/>
        <v>1</v>
      </c>
      <c r="BL265" s="39">
        <f t="shared" si="1124"/>
        <v>1</v>
      </c>
      <c r="BM265" s="39">
        <f t="shared" si="1124"/>
        <v>0.17947144060837139</v>
      </c>
      <c r="BN265" s="39">
        <f t="shared" si="1124"/>
        <v>0.17949219360908777</v>
      </c>
      <c r="BO265" s="39">
        <f t="shared" si="1124"/>
        <v>1.5000000000000005E-2</v>
      </c>
      <c r="BP265" s="39">
        <f t="shared" si="1124"/>
        <v>7.2500000000000004E-3</v>
      </c>
      <c r="BQ265" s="39">
        <f t="shared" si="1124"/>
        <v>0.17962638071764572</v>
      </c>
      <c r="BR265" s="37">
        <f t="shared" ref="BR265" si="1125">SUM(BR59:BR70)</f>
        <v>2.1511522658965183</v>
      </c>
      <c r="BS265" s="39"/>
      <c r="BT265" s="39"/>
      <c r="BU265" s="39">
        <f>AVERAGE(BU59:BU70)</f>
        <v>0.17962638071764572</v>
      </c>
      <c r="BV265" s="39">
        <f>AVERAGE(BV59:BV70)</f>
        <v>0.17908888924934885</v>
      </c>
      <c r="BW265" s="40">
        <f>AVERAGE(BW59:BW70)</f>
        <v>1.7379957536101803E-4</v>
      </c>
      <c r="BX265" s="39">
        <f>AVERAGE(BX59:BX70)</f>
        <v>0.17368982310366565</v>
      </c>
      <c r="BY265" s="16"/>
      <c r="BZ265" s="16"/>
      <c r="CB265" s="16">
        <f t="shared" ref="CB265" si="1126">SUM(CB59:CB70)</f>
        <v>355855</v>
      </c>
      <c r="CC265" s="87">
        <f>AVERAGE(CC59:CC70)</f>
        <v>0.99975199544070315</v>
      </c>
      <c r="CD265" s="87"/>
      <c r="CE265" s="39">
        <f t="shared" ref="CE265:CL265" si="1127">AVERAGE(CE59:CE70)</f>
        <v>0.99999999999999989</v>
      </c>
      <c r="CF265" s="39">
        <f t="shared" si="1127"/>
        <v>1.0000000000000002</v>
      </c>
      <c r="CG265" s="39">
        <f t="shared" si="1127"/>
        <v>0.99999999999999989</v>
      </c>
      <c r="CH265" s="39">
        <f t="shared" si="1127"/>
        <v>1.0000000000000002</v>
      </c>
      <c r="CI265" s="16">
        <f t="shared" ref="CI265" si="1128">SUM(CI59:CI70)</f>
        <v>356429.32446418889</v>
      </c>
      <c r="CJ265" s="16">
        <f t="shared" ref="CJ265" si="1129">SUM(CJ59:CJ70)</f>
        <v>356465.53065436863</v>
      </c>
      <c r="CK265" s="40">
        <f t="shared" si="1127"/>
        <v>1.5000000000000005E-2</v>
      </c>
      <c r="CL265" s="40">
        <f t="shared" si="1127"/>
        <v>5.8333333333333327E-3</v>
      </c>
      <c r="CM265" s="16">
        <f t="shared" ref="CM265:CN265" si="1130">SUM(CM59:CM70)</f>
        <v>356355.7134048547</v>
      </c>
      <c r="CN265" s="16">
        <f t="shared" si="1130"/>
        <v>355778.16351366136</v>
      </c>
      <c r="CO265" s="19"/>
      <c r="CP265" s="19"/>
      <c r="CQ265" s="19">
        <f>AVERAGE(CQ59:CQ70)</f>
        <v>29696.309450404558</v>
      </c>
      <c r="CR265" s="19">
        <f>AVERAGE(CR59:CR70)</f>
        <v>29654.583333333332</v>
      </c>
      <c r="CS265" s="19">
        <f>AVERAGE(CS59:CS70)</f>
        <v>-6.4030405282213296</v>
      </c>
      <c r="CT265" s="16"/>
      <c r="CU265" s="16"/>
      <c r="CV265" s="16"/>
      <c r="CW265" s="16"/>
      <c r="CX265" s="16"/>
      <c r="CY265" s="16"/>
      <c r="CZ265" s="16"/>
      <c r="DA265" s="16"/>
      <c r="DB265" s="16">
        <f t="shared" ref="DB265:DE265" si="1131">SUM(DB59:DB70)</f>
        <v>336005.99197899934</v>
      </c>
      <c r="DC265" s="16" t="e">
        <f t="shared" si="1131"/>
        <v>#N/A</v>
      </c>
      <c r="DD265" s="16">
        <f t="shared" si="1131"/>
        <v>20423.332485189541</v>
      </c>
      <c r="DE265" s="16">
        <f t="shared" si="1131"/>
        <v>336005.99197899934</v>
      </c>
      <c r="DF265" s="16">
        <f t="shared" ref="DF265:DI265" si="1132">SUM(DF59:DF70)</f>
        <v>336119.27582307043</v>
      </c>
      <c r="DG265" s="16" t="e">
        <f t="shared" si="1132"/>
        <v>#N/A</v>
      </c>
      <c r="DH265" s="16">
        <f t="shared" si="1132"/>
        <v>20346.254831298203</v>
      </c>
      <c r="DI265" s="16">
        <f t="shared" si="1132"/>
        <v>336119.27582307043</v>
      </c>
      <c r="DJ265" s="16">
        <f t="shared" ref="DJ265:DM265" si="1133">SUM(DJ59:DJ70)</f>
        <v>336298.62668728869</v>
      </c>
      <c r="DK265" s="16" t="e">
        <f t="shared" si="1133"/>
        <v>#N/A</v>
      </c>
      <c r="DL265" s="16">
        <f t="shared" si="1133"/>
        <v>20057.086717565973</v>
      </c>
      <c r="DM265" s="16">
        <f t="shared" si="1133"/>
        <v>336298.62668728869</v>
      </c>
      <c r="DN265" s="16">
        <f>SUM(DN59:DN70)</f>
        <v>335747.24545084627</v>
      </c>
      <c r="DO265" s="16" t="e">
        <f>SUM(DO59:DO70)</f>
        <v>#N/A</v>
      </c>
      <c r="DP265" s="16" t="e">
        <f>SUM(DP59:DP70)</f>
        <v>#N/A</v>
      </c>
      <c r="DQ265" s="16">
        <f>SUM(DQ59:DQ70)</f>
        <v>336119.27582307043</v>
      </c>
      <c r="DR265" s="16"/>
      <c r="DS265" s="16">
        <f t="shared" si="1122"/>
        <v>356725.47940716043</v>
      </c>
      <c r="DT265" s="16">
        <f t="shared" si="1122"/>
        <v>356762.61691942933</v>
      </c>
      <c r="DV265" s="16">
        <f t="shared" ref="DV265:EA265" si="1134">AVERAGE(DV59:DV70)</f>
        <v>1817553</v>
      </c>
      <c r="DW265" s="16">
        <f t="shared" si="1134"/>
        <v>1817553</v>
      </c>
      <c r="DX265" s="16">
        <f t="shared" si="1134"/>
        <v>1818347.5533194107</v>
      </c>
      <c r="DY265" s="16">
        <f t="shared" si="1134"/>
        <v>1818260.0008261176</v>
      </c>
      <c r="DZ265" s="16">
        <f t="shared" si="1134"/>
        <v>1819210.2781162455</v>
      </c>
      <c r="EA265" s="16">
        <f t="shared" si="1134"/>
        <v>-707.00082611775724</v>
      </c>
      <c r="EB265" s="16"/>
    </row>
    <row r="266" spans="1:132" x14ac:dyDescent="0.2">
      <c r="A266" s="1">
        <v>2006</v>
      </c>
      <c r="B266" s="16">
        <f>SUM(B71:B82)</f>
        <v>407342</v>
      </c>
      <c r="C266" s="16">
        <f t="shared" ref="C266:D266" si="1135">SUM(C71:C82)</f>
        <v>0</v>
      </c>
      <c r="D266" s="16">
        <f t="shared" si="1135"/>
        <v>407342</v>
      </c>
      <c r="E266" s="17">
        <f>AVERAGE(E71:E82)</f>
        <v>1.0038286784347199</v>
      </c>
      <c r="F266" s="16">
        <f t="shared" ref="F266" si="1136">SUM(F71:F82)</f>
        <v>405170.50094421126</v>
      </c>
      <c r="G266" s="25">
        <f t="shared" ref="G266:H266" si="1137">AVERAGE(G71:G82)</f>
        <v>1.0000000000000002</v>
      </c>
      <c r="H266" s="25">
        <f t="shared" si="1137"/>
        <v>1</v>
      </c>
      <c r="I266" s="25">
        <f t="shared" ref="I266" si="1138">AVERAGE(I71:I82)</f>
        <v>1</v>
      </c>
      <c r="J266" s="16">
        <f t="shared" ref="J266:K266" si="1139">SUM(J71:J82)</f>
        <v>402466.1489347358</v>
      </c>
      <c r="K266" s="16">
        <f t="shared" si="1139"/>
        <v>402398.95562702662</v>
      </c>
      <c r="L266" s="40">
        <f t="shared" ref="L266" si="1140">AVERAGE(L71:L82)</f>
        <v>0</v>
      </c>
      <c r="M266" s="40">
        <f t="shared" ref="M266" si="1141">SUM(M71:M82)</f>
        <v>0.44499999999999995</v>
      </c>
      <c r="N266" s="16">
        <f t="shared" ref="N266:T266" si="1142">SUM(N71:N82)</f>
        <v>402926.97010189446</v>
      </c>
      <c r="O266" s="16">
        <f t="shared" si="1142"/>
        <v>407724.70768897911</v>
      </c>
      <c r="P266" s="16">
        <f t="shared" si="1142"/>
        <v>0</v>
      </c>
      <c r="Q266" s="16">
        <f t="shared" si="1142"/>
        <v>0</v>
      </c>
      <c r="R266" s="16">
        <f t="shared" si="1142"/>
        <v>402926.97010189446</v>
      </c>
      <c r="S266" s="16">
        <f t="shared" si="1142"/>
        <v>407342</v>
      </c>
      <c r="T266" s="16">
        <f t="shared" si="1142"/>
        <v>382.70768897910966</v>
      </c>
      <c r="AA266" s="40">
        <f t="shared" ref="AA266:AD266" si="1143">SUM(AA71:AA82)</f>
        <v>0</v>
      </c>
      <c r="AB266" s="16">
        <f t="shared" si="1143"/>
        <v>0</v>
      </c>
      <c r="AC266" s="16">
        <f t="shared" si="1143"/>
        <v>0</v>
      </c>
      <c r="AD266" s="16">
        <f t="shared" si="1143"/>
        <v>0</v>
      </c>
      <c r="AE266" s="16"/>
      <c r="AF266" s="16">
        <f t="shared" ref="AF266" si="1144">SUM(AF71:AF82)</f>
        <v>0</v>
      </c>
      <c r="AH266" s="40">
        <f t="shared" ref="AH266:AM266" si="1145">SUM(AH71:AH82)</f>
        <v>0</v>
      </c>
      <c r="AI266" s="40">
        <f t="shared" si="1145"/>
        <v>0</v>
      </c>
      <c r="AJ266" s="40">
        <f t="shared" si="1145"/>
        <v>0</v>
      </c>
      <c r="AK266" s="40">
        <f t="shared" si="1145"/>
        <v>0</v>
      </c>
      <c r="AL266" s="40">
        <f t="shared" si="1145"/>
        <v>0</v>
      </c>
      <c r="AM266" s="40">
        <f t="shared" si="1145"/>
        <v>0</v>
      </c>
      <c r="AO266" s="16">
        <f>SUM(AO71:AO82)/AO1</f>
        <v>0</v>
      </c>
      <c r="BB266" s="16">
        <f t="shared" ref="BB266" si="1146">AVERAGE(BB71:BB82)</f>
        <v>1814381.0833333333</v>
      </c>
      <c r="BC266" s="16">
        <f t="shared" ref="BC266:DT266" si="1147">SUM(BC71:BC82)</f>
        <v>357152</v>
      </c>
      <c r="BD266" s="37">
        <f t="shared" ref="BD266" si="1148">SUM(BD71:BD82)</f>
        <v>2.1328886383670476</v>
      </c>
      <c r="BE266" s="87">
        <f>AVERAGE(BE71:BE82)</f>
        <v>1.0038286784347199</v>
      </c>
      <c r="BF266" s="87"/>
      <c r="BG266" s="87"/>
      <c r="BH266" s="39">
        <f t="shared" ref="BH266:BQ266" si="1149">AVERAGE(BH71:BH82)</f>
        <v>0.17722222593707204</v>
      </c>
      <c r="BI266" s="39">
        <f t="shared" si="1149"/>
        <v>1</v>
      </c>
      <c r="BJ266" s="39">
        <f t="shared" si="1149"/>
        <v>0.99999999999999989</v>
      </c>
      <c r="BK266" s="39">
        <f t="shared" si="1149"/>
        <v>1</v>
      </c>
      <c r="BL266" s="39">
        <f t="shared" si="1149"/>
        <v>1</v>
      </c>
      <c r="BM266" s="39">
        <f t="shared" si="1149"/>
        <v>0.17691634409268489</v>
      </c>
      <c r="BN266" s="39">
        <f t="shared" si="1149"/>
        <v>0.17683990419510195</v>
      </c>
      <c r="BO266" s="39">
        <f t="shared" si="1149"/>
        <v>0</v>
      </c>
      <c r="BP266" s="39">
        <f t="shared" si="1149"/>
        <v>-1.0833333333333334E-2</v>
      </c>
      <c r="BQ266" s="39">
        <f t="shared" si="1149"/>
        <v>0.17660535498796448</v>
      </c>
      <c r="BR266" s="37">
        <f t="shared" ref="BR266" si="1150">SUM(BR71:BR82)</f>
        <v>2.1304869745125541</v>
      </c>
      <c r="BS266" s="39"/>
      <c r="BT266" s="39"/>
      <c r="BU266" s="39">
        <f>AVERAGE(BU71:BU82)</f>
        <v>0.17660535498796448</v>
      </c>
      <c r="BV266" s="39">
        <f>AVERAGE(BV71:BV82)</f>
        <v>0.17774071986392062</v>
      </c>
      <c r="BW266" s="40">
        <f>AVERAGE(BW71:BW82)</f>
        <v>-2.0013865454115987E-4</v>
      </c>
      <c r="BX266" s="39">
        <f>AVERAGE(BX71:BX82)</f>
        <v>0.18159271869202351</v>
      </c>
      <c r="BY266" s="16"/>
      <c r="BZ266" s="16"/>
      <c r="CB266" s="16">
        <f t="shared" ref="CB266" si="1151">SUM(CB71:CB82)</f>
        <v>357152</v>
      </c>
      <c r="CC266" s="87">
        <f>AVERAGE(CC71:CC82)</f>
        <v>1.0038286784347199</v>
      </c>
      <c r="CD266" s="87"/>
      <c r="CE266" s="39">
        <f t="shared" ref="CE266:CL266" si="1152">AVERAGE(CE71:CE82)</f>
        <v>0.99999999999999989</v>
      </c>
      <c r="CF266" s="39">
        <f t="shared" si="1152"/>
        <v>1.0000000000000002</v>
      </c>
      <c r="CG266" s="39">
        <f t="shared" si="1152"/>
        <v>0.99999999999999989</v>
      </c>
      <c r="CH266" s="39">
        <f t="shared" si="1152"/>
        <v>1.0000000000000002</v>
      </c>
      <c r="CI266" s="16">
        <f t="shared" ref="CI266" si="1153">SUM(CI71:CI82)</f>
        <v>355510.94376979029</v>
      </c>
      <c r="CJ266" s="16">
        <f t="shared" ref="CJ266" si="1154">SUM(CJ71:CJ82)</f>
        <v>355374.38347274007</v>
      </c>
      <c r="CK266" s="40">
        <f t="shared" si="1152"/>
        <v>4.1666666666666666E-3</v>
      </c>
      <c r="CL266" s="40">
        <f t="shared" si="1152"/>
        <v>-6.6666666666666671E-3</v>
      </c>
      <c r="CM266" s="16">
        <f t="shared" ref="CM266:CN266" si="1155">SUM(CM71:CM82)</f>
        <v>355872.95714055357</v>
      </c>
      <c r="CN266" s="16">
        <f t="shared" si="1155"/>
        <v>357519.09294784279</v>
      </c>
      <c r="CO266" s="19"/>
      <c r="CP266" s="19"/>
      <c r="CQ266" s="19">
        <f>AVERAGE(CQ71:CQ82)</f>
        <v>29656.079761712797</v>
      </c>
      <c r="CR266" s="19">
        <f>AVERAGE(CR71:CR82)</f>
        <v>29762.666666666668</v>
      </c>
      <c r="CS266" s="19">
        <f>AVERAGE(CS71:CS82)</f>
        <v>30.59107898689793</v>
      </c>
      <c r="CT266" s="16"/>
      <c r="CU266" s="16"/>
      <c r="CV266" s="16"/>
      <c r="CW266" s="16"/>
      <c r="CX266" s="16"/>
      <c r="CY266" s="16"/>
      <c r="CZ266" s="16"/>
      <c r="DA266" s="16"/>
      <c r="DB266" s="16">
        <f t="shared" ref="DB266:DE266" si="1156">SUM(DB71:DB82)</f>
        <v>336929.75443883101</v>
      </c>
      <c r="DC266" s="16" t="e">
        <f t="shared" si="1156"/>
        <v>#N/A</v>
      </c>
      <c r="DD266" s="16" t="e">
        <f t="shared" si="1156"/>
        <v>#N/A</v>
      </c>
      <c r="DE266" s="16">
        <f t="shared" si="1156"/>
        <v>402466.1489347358</v>
      </c>
      <c r="DF266" s="16">
        <f t="shared" ref="DF266:DI266" si="1157">SUM(DF71:DF82)</f>
        <v>340552.37376736233</v>
      </c>
      <c r="DG266" s="16" t="e">
        <f t="shared" si="1157"/>
        <v>#N/A</v>
      </c>
      <c r="DH266" s="16" t="e">
        <f t="shared" si="1157"/>
        <v>#N/A</v>
      </c>
      <c r="DI266" s="16">
        <f t="shared" si="1157"/>
        <v>402398.95562702662</v>
      </c>
      <c r="DJ266" s="16">
        <f t="shared" ref="DJ266:DM266" si="1158">SUM(DJ71:DJ82)</f>
        <v>337568.02117105405</v>
      </c>
      <c r="DK266" s="16" t="e">
        <f t="shared" si="1158"/>
        <v>#N/A</v>
      </c>
      <c r="DL266" s="16" t="e">
        <f t="shared" si="1158"/>
        <v>#N/A</v>
      </c>
      <c r="DM266" s="16">
        <f t="shared" si="1158"/>
        <v>402926.97010189446</v>
      </c>
      <c r="DN266" s="16">
        <f>SUM(DN71:DN82)</f>
        <v>341879.93846679054</v>
      </c>
      <c r="DO266" s="16" t="e">
        <f>SUM(DO71:DO82)</f>
        <v>#N/A</v>
      </c>
      <c r="DP266" s="16" t="e">
        <f>SUM(DP71:DP82)</f>
        <v>#N/A</v>
      </c>
      <c r="DQ266" s="16">
        <f>SUM(DQ71:DQ82)</f>
        <v>402398.95562702662</v>
      </c>
      <c r="DR266" s="16"/>
      <c r="DS266" s="16">
        <f t="shared" si="1147"/>
        <v>355803.04069548077</v>
      </c>
      <c r="DT266" s="16">
        <f t="shared" si="1147"/>
        <v>355640.14074163942</v>
      </c>
      <c r="DV266" s="16">
        <f t="shared" ref="DV266:EA266" si="1159">AVERAGE(DV71:DV82)</f>
        <v>1814381.0833333333</v>
      </c>
      <c r="DW266" s="16">
        <f t="shared" si="1159"/>
        <v>1814381.0833333333</v>
      </c>
      <c r="DX266" s="16">
        <f t="shared" si="1159"/>
        <v>1811591.7591155043</v>
      </c>
      <c r="DY266" s="16">
        <f t="shared" si="1159"/>
        <v>1812029.3487643395</v>
      </c>
      <c r="DZ266" s="16">
        <f t="shared" si="1159"/>
        <v>1812665.7862810653</v>
      </c>
      <c r="EA266" s="16">
        <f t="shared" si="1159"/>
        <v>2351.7345689939684</v>
      </c>
      <c r="EB266" s="16"/>
    </row>
    <row r="267" spans="1:132" x14ac:dyDescent="0.2">
      <c r="A267" s="1">
        <v>2007</v>
      </c>
      <c r="B267" s="16">
        <f>SUM(B83:B94)</f>
        <v>454449</v>
      </c>
      <c r="C267" s="16">
        <f t="shared" ref="C267:D267" si="1160">SUM(C83:C94)</f>
        <v>0</v>
      </c>
      <c r="D267" s="16">
        <f t="shared" si="1160"/>
        <v>454449</v>
      </c>
      <c r="E267" s="17">
        <f>AVERAGE(E83:E94)</f>
        <v>1.0047860873552559</v>
      </c>
      <c r="F267" s="16">
        <f t="shared" ref="F267" si="1161">SUM(F83:F94)</f>
        <v>452024.70809341117</v>
      </c>
      <c r="G267" s="25">
        <f t="shared" ref="G267:H267" si="1162">AVERAGE(G83:G94)</f>
        <v>1.0000000000000002</v>
      </c>
      <c r="H267" s="25">
        <f t="shared" si="1162"/>
        <v>1</v>
      </c>
      <c r="I267" s="25">
        <f t="shared" ref="I267" si="1163">AVERAGE(I83:I94)</f>
        <v>1</v>
      </c>
      <c r="J267" s="16">
        <f t="shared" ref="J267:K267" si="1164">SUM(J83:J94)</f>
        <v>451939.61080877087</v>
      </c>
      <c r="K267" s="16">
        <f t="shared" si="1164"/>
        <v>451980.17647908709</v>
      </c>
      <c r="L267" s="40">
        <f t="shared" ref="L267" si="1165">AVERAGE(L83:L94)</f>
        <v>-3.9583333333333338E-2</v>
      </c>
      <c r="M267" s="40">
        <f t="shared" ref="M267" si="1166">SUM(M83:M94)</f>
        <v>0</v>
      </c>
      <c r="N267" s="16">
        <f t="shared" ref="N267:T267" si="1167">SUM(N83:N94)</f>
        <v>451498.30135531194</v>
      </c>
      <c r="O267" s="16">
        <f t="shared" si="1167"/>
        <v>453892.21083029348</v>
      </c>
      <c r="P267" s="16">
        <f t="shared" si="1167"/>
        <v>0</v>
      </c>
      <c r="Q267" s="16">
        <f t="shared" si="1167"/>
        <v>0</v>
      </c>
      <c r="R267" s="16">
        <f t="shared" si="1167"/>
        <v>451498.30135531194</v>
      </c>
      <c r="S267" s="16">
        <f t="shared" si="1167"/>
        <v>454449</v>
      </c>
      <c r="T267" s="16">
        <f t="shared" si="1167"/>
        <v>-556.78916970652062</v>
      </c>
      <c r="AA267" s="40">
        <f t="shared" ref="AA267:AD267" si="1168">SUM(AA83:AA94)</f>
        <v>0.11</v>
      </c>
      <c r="AB267" s="16">
        <f t="shared" si="1168"/>
        <v>1</v>
      </c>
      <c r="AC267" s="16">
        <f t="shared" si="1168"/>
        <v>0</v>
      </c>
      <c r="AD267" s="16">
        <f t="shared" si="1168"/>
        <v>0</v>
      </c>
      <c r="AE267" s="16"/>
      <c r="AF267" s="16">
        <f t="shared" ref="AF267" si="1169">SUM(AF83:AF94)</f>
        <v>0</v>
      </c>
      <c r="AH267" s="40">
        <f t="shared" ref="AH267:AM267" si="1170">SUM(AH83:AH94)</f>
        <v>0</v>
      </c>
      <c r="AI267" s="40">
        <f t="shared" si="1170"/>
        <v>0</v>
      </c>
      <c r="AJ267" s="40">
        <f t="shared" si="1170"/>
        <v>0.11</v>
      </c>
      <c r="AK267" s="40">
        <f t="shared" si="1170"/>
        <v>0</v>
      </c>
      <c r="AL267" s="40">
        <f t="shared" si="1170"/>
        <v>0</v>
      </c>
      <c r="AM267" s="40">
        <f t="shared" si="1170"/>
        <v>0</v>
      </c>
      <c r="AO267" s="16">
        <f>SUM(AO83:AO94)/AO1</f>
        <v>0</v>
      </c>
      <c r="BB267" s="16">
        <f t="shared" ref="BB267" si="1171">AVERAGE(BB83:BB94)</f>
        <v>1902204</v>
      </c>
      <c r="BC267" s="16">
        <f t="shared" ref="BC267:DT267" si="1172">SUM(BC83:BC94)</f>
        <v>377692</v>
      </c>
      <c r="BD267" s="37">
        <f t="shared" ref="BD267" si="1173">SUM(BD83:BD94)</f>
        <v>2.1346227684353085</v>
      </c>
      <c r="BE267" s="87">
        <f>AVERAGE(BE83:BE94)</f>
        <v>1.0047860873552559</v>
      </c>
      <c r="BF267" s="87"/>
      <c r="BG267" s="87"/>
      <c r="BH267" s="39">
        <f t="shared" ref="BH267:BQ267" si="1174">AVERAGE(BH83:BH94)</f>
        <v>0.17712132027130065</v>
      </c>
      <c r="BI267" s="39">
        <f t="shared" si="1174"/>
        <v>1</v>
      </c>
      <c r="BJ267" s="39">
        <f t="shared" si="1174"/>
        <v>0.99999999999999989</v>
      </c>
      <c r="BK267" s="39">
        <f t="shared" si="1174"/>
        <v>1</v>
      </c>
      <c r="BL267" s="39">
        <f t="shared" si="1174"/>
        <v>1</v>
      </c>
      <c r="BM267" s="39">
        <f t="shared" si="1174"/>
        <v>0.17737113620799663</v>
      </c>
      <c r="BN267" s="39">
        <f t="shared" si="1174"/>
        <v>0.17748783606598659</v>
      </c>
      <c r="BO267" s="39">
        <f t="shared" si="1174"/>
        <v>2.2000000000000002E-2</v>
      </c>
      <c r="BP267" s="39">
        <f t="shared" si="1174"/>
        <v>7.3333333333333332E-3</v>
      </c>
      <c r="BQ267" s="39">
        <f t="shared" si="1174"/>
        <v>0.1774266382222851</v>
      </c>
      <c r="BR267" s="37">
        <f t="shared" ref="BR267" si="1175">SUM(BR83:BR94)</f>
        <v>2.1367983134098787</v>
      </c>
      <c r="BS267" s="39"/>
      <c r="BT267" s="39"/>
      <c r="BU267" s="39">
        <f>AVERAGE(BU83:BU94)</f>
        <v>0.1774266382222851</v>
      </c>
      <c r="BV267" s="39">
        <f>AVERAGE(BV83:BV94)</f>
        <v>0.17788523070294238</v>
      </c>
      <c r="BW267" s="40">
        <f>AVERAGE(BW83:BW94)</f>
        <v>1.8129541454750772E-4</v>
      </c>
      <c r="BX267" s="39">
        <f>AVERAGE(BX83:BX94)</f>
        <v>0.17585375542396461</v>
      </c>
      <c r="BY267" s="16"/>
      <c r="BZ267" s="16"/>
      <c r="CB267" s="16">
        <f t="shared" ref="CB267" si="1176">SUM(CB83:CB94)</f>
        <v>377692</v>
      </c>
      <c r="CC267" s="87">
        <f>AVERAGE(CC83:CC94)</f>
        <v>1.0047860873552559</v>
      </c>
      <c r="CD267" s="87"/>
      <c r="CE267" s="39">
        <f t="shared" ref="CE267:CL267" si="1177">AVERAGE(CE83:CE94)</f>
        <v>0.99999999999999989</v>
      </c>
      <c r="CF267" s="39">
        <f t="shared" si="1177"/>
        <v>1.0000000000000002</v>
      </c>
      <c r="CG267" s="39">
        <f t="shared" si="1177"/>
        <v>0.99999999999999989</v>
      </c>
      <c r="CH267" s="39">
        <f t="shared" si="1177"/>
        <v>1.0000000000000002</v>
      </c>
      <c r="CI267" s="16">
        <f t="shared" ref="CI267" si="1178">SUM(CI83:CI94)</f>
        <v>376262.32599084941</v>
      </c>
      <c r="CJ267" s="16">
        <f t="shared" ref="CJ267" si="1179">SUM(CJ83:CJ94)</f>
        <v>376500.22513348138</v>
      </c>
      <c r="CK267" s="40">
        <f t="shared" si="1177"/>
        <v>3.3333333333333326E-2</v>
      </c>
      <c r="CL267" s="40">
        <f t="shared" si="1177"/>
        <v>9.1666666666666667E-3</v>
      </c>
      <c r="CM267" s="16">
        <f t="shared" ref="CM267:CN267" si="1180">SUM(CM83:CM94)</f>
        <v>376180.30098468618</v>
      </c>
      <c r="CN267" s="16">
        <f t="shared" si="1180"/>
        <v>377632.80088045221</v>
      </c>
      <c r="CO267" s="19"/>
      <c r="CP267" s="19"/>
      <c r="CQ267" s="19">
        <f>AVERAGE(CQ83:CQ94)</f>
        <v>31348.358415390514</v>
      </c>
      <c r="CR267" s="19">
        <f>AVERAGE(CR83:CR94)</f>
        <v>31474.333333333332</v>
      </c>
      <c r="CS267" s="19">
        <f>AVERAGE(CS83:CS94)</f>
        <v>-4.9332599623151809</v>
      </c>
      <c r="CT267" s="16"/>
      <c r="CU267" s="16"/>
      <c r="CV267" s="16"/>
      <c r="CW267" s="16"/>
      <c r="CX267" s="16"/>
      <c r="CY267" s="16"/>
      <c r="CZ267" s="16"/>
      <c r="DA267" s="16"/>
      <c r="DB267" s="16">
        <f t="shared" ref="DB267:DE267" si="1181">SUM(DB83:DB94)</f>
        <v>376262.32599084941</v>
      </c>
      <c r="DC267" s="16">
        <f t="shared" si="1181"/>
        <v>75677.284817921405</v>
      </c>
      <c r="DD267" s="16" t="e">
        <f t="shared" si="1181"/>
        <v>#N/A</v>
      </c>
      <c r="DE267" s="16">
        <f t="shared" si="1181"/>
        <v>451939.61080877087</v>
      </c>
      <c r="DF267" s="16">
        <f t="shared" ref="DF267:DI267" si="1182">SUM(DF83:DF94)</f>
        <v>376500.22513348138</v>
      </c>
      <c r="DG267" s="16">
        <f t="shared" si="1182"/>
        <v>75479.951345605659</v>
      </c>
      <c r="DH267" s="16" t="e">
        <f t="shared" si="1182"/>
        <v>#N/A</v>
      </c>
      <c r="DI267" s="16">
        <f t="shared" si="1182"/>
        <v>451980.17647908709</v>
      </c>
      <c r="DJ267" s="16">
        <f t="shared" ref="DJ267:DM267" si="1183">SUM(DJ83:DJ94)</f>
        <v>376180.30098468618</v>
      </c>
      <c r="DK267" s="16">
        <f t="shared" si="1183"/>
        <v>75318.000370625756</v>
      </c>
      <c r="DL267" s="16" t="e">
        <f t="shared" si="1183"/>
        <v>#N/A</v>
      </c>
      <c r="DM267" s="16">
        <f t="shared" si="1183"/>
        <v>451498.30135531194</v>
      </c>
      <c r="DN267" s="16">
        <f>SUM(DN83:DN94)</f>
        <v>377037.50428432756</v>
      </c>
      <c r="DO267" s="16">
        <f>SUM(DO83:DO94)</f>
        <v>74942.672194759507</v>
      </c>
      <c r="DP267" s="16" t="e">
        <f>SUM(DP83:DP94)</f>
        <v>#N/A</v>
      </c>
      <c r="DQ267" s="16">
        <f>SUM(DQ83:DQ94)</f>
        <v>451980.17647908709</v>
      </c>
      <c r="DR267" s="16"/>
      <c r="DS267" s="16">
        <f t="shared" si="1172"/>
        <v>376823.2829175964</v>
      </c>
      <c r="DT267" s="16">
        <f t="shared" si="1172"/>
        <v>377037.50428432756</v>
      </c>
      <c r="DV267" s="16">
        <f t="shared" ref="DV267:EA267" si="1184">AVERAGE(DV83:DV94)</f>
        <v>1902204</v>
      </c>
      <c r="DW267" s="16">
        <f t="shared" si="1184"/>
        <v>1902204</v>
      </c>
      <c r="DX267" s="16">
        <f t="shared" si="1184"/>
        <v>1898653.7537309013</v>
      </c>
      <c r="DY267" s="16">
        <f t="shared" si="1184"/>
        <v>1898520.6873247249</v>
      </c>
      <c r="DZ267" s="16">
        <f t="shared" si="1184"/>
        <v>1899760.5026516505</v>
      </c>
      <c r="EA267" s="16">
        <f t="shared" si="1184"/>
        <v>3683.3126752750445</v>
      </c>
      <c r="EB267" s="16"/>
    </row>
    <row r="268" spans="1:132" x14ac:dyDescent="0.2">
      <c r="A268" s="1">
        <v>2008</v>
      </c>
      <c r="B268" s="16">
        <f>SUM(B95:B106)</f>
        <v>422516</v>
      </c>
      <c r="C268" s="16">
        <f t="shared" ref="C268:D268" si="1185">SUM(C95:C106)</f>
        <v>0</v>
      </c>
      <c r="D268" s="16">
        <f t="shared" si="1185"/>
        <v>422516</v>
      </c>
      <c r="E268" s="17">
        <f>AVERAGE(E95:E106)</f>
        <v>0.99993760795427</v>
      </c>
      <c r="F268" s="16">
        <f t="shared" ref="F268" si="1186">SUM(F95:F106)</f>
        <v>422377.20149205066</v>
      </c>
      <c r="G268" s="25">
        <f t="shared" ref="G268:H268" si="1187">AVERAGE(G95:G106)</f>
        <v>1.0000000000000002</v>
      </c>
      <c r="H268" s="25">
        <f t="shared" si="1187"/>
        <v>1</v>
      </c>
      <c r="I268" s="25">
        <f t="shared" ref="I268" si="1188">AVERAGE(I95:I106)</f>
        <v>1</v>
      </c>
      <c r="J268" s="16">
        <f t="shared" ref="J268:K268" si="1189">SUM(J95:J106)</f>
        <v>422400.18445699615</v>
      </c>
      <c r="K268" s="16">
        <f t="shared" si="1189"/>
        <v>422293.12375838822</v>
      </c>
      <c r="L268" s="40">
        <f t="shared" ref="L268" si="1190">AVERAGE(L95:L106)</f>
        <v>-9.3333333333333324E-2</v>
      </c>
      <c r="M268" s="40">
        <f t="shared" ref="M268" si="1191">SUM(M95:M106)</f>
        <v>0</v>
      </c>
      <c r="N268" s="16">
        <f t="shared" ref="N268:T268" si="1192">SUM(N95:N106)</f>
        <v>421249.69212766679</v>
      </c>
      <c r="O268" s="16">
        <f t="shared" si="1192"/>
        <v>421372.76970300317</v>
      </c>
      <c r="P268" s="16">
        <f t="shared" si="1192"/>
        <v>0</v>
      </c>
      <c r="Q268" s="16">
        <f t="shared" si="1192"/>
        <v>0</v>
      </c>
      <c r="R268" s="16">
        <f t="shared" si="1192"/>
        <v>421249.69212766679</v>
      </c>
      <c r="S268" s="16">
        <f t="shared" si="1192"/>
        <v>422516</v>
      </c>
      <c r="T268" s="16">
        <f t="shared" si="1192"/>
        <v>-1143.2302969968478</v>
      </c>
      <c r="AA268" s="40">
        <f t="shared" ref="AA268:AD268" si="1193">SUM(AA95:AA106)</f>
        <v>0</v>
      </c>
      <c r="AB268" s="16">
        <f t="shared" si="1193"/>
        <v>0</v>
      </c>
      <c r="AC268" s="16">
        <f t="shared" si="1193"/>
        <v>5</v>
      </c>
      <c r="AD268" s="16">
        <f t="shared" si="1193"/>
        <v>6</v>
      </c>
      <c r="AE268" s="16"/>
      <c r="AF268" s="16">
        <f t="shared" ref="AF268" si="1194">SUM(AF95:AF106)</f>
        <v>0</v>
      </c>
      <c r="AH268" s="40">
        <f t="shared" ref="AH268:AM268" si="1195">SUM(AH95:AH106)</f>
        <v>0</v>
      </c>
      <c r="AI268" s="40">
        <f t="shared" si="1195"/>
        <v>0</v>
      </c>
      <c r="AJ268" s="40">
        <f t="shared" si="1195"/>
        <v>0</v>
      </c>
      <c r="AK268" s="40">
        <f t="shared" si="1195"/>
        <v>0</v>
      </c>
      <c r="AL268" s="40">
        <f t="shared" si="1195"/>
        <v>0</v>
      </c>
      <c r="AM268" s="40">
        <f t="shared" si="1195"/>
        <v>0</v>
      </c>
      <c r="AO268" s="16">
        <f>SUM(AO95:AO106)/AO1</f>
        <v>0</v>
      </c>
      <c r="BB268" s="16">
        <f t="shared" ref="BB268" si="1196">AVERAGE(BB95:BB106)</f>
        <v>1944542.3333333333</v>
      </c>
      <c r="BC268" s="16">
        <f t="shared" ref="BC268:DT268" si="1197">SUM(BC95:BC106)</f>
        <v>404930</v>
      </c>
      <c r="BD268" s="37">
        <f t="shared" ref="BD268" si="1198">SUM(BD95:BD106)</f>
        <v>2.2565195610825777</v>
      </c>
      <c r="BE268" s="87">
        <f>AVERAGE(BE95:BE106)</f>
        <v>0.99993760795427</v>
      </c>
      <c r="BF268" s="87"/>
      <c r="BG268" s="87"/>
      <c r="BH268" s="39">
        <f t="shared" ref="BH268:BQ268" si="1199">AVERAGE(BH95:BH106)</f>
        <v>0.18809219956136106</v>
      </c>
      <c r="BI268" s="39">
        <f t="shared" si="1199"/>
        <v>1</v>
      </c>
      <c r="BJ268" s="39">
        <f t="shared" si="1199"/>
        <v>0.99999999999999989</v>
      </c>
      <c r="BK268" s="39">
        <f t="shared" si="1199"/>
        <v>1</v>
      </c>
      <c r="BL268" s="39">
        <f t="shared" si="1199"/>
        <v>1</v>
      </c>
      <c r="BM268" s="39">
        <f t="shared" si="1199"/>
        <v>0.18811166449518854</v>
      </c>
      <c r="BN268" s="39">
        <f t="shared" si="1199"/>
        <v>0.18816142407767467</v>
      </c>
      <c r="BO268" s="39">
        <f t="shared" si="1199"/>
        <v>3.0833333333333341E-2</v>
      </c>
      <c r="BP268" s="39">
        <f t="shared" si="1199"/>
        <v>6.9934640522875474E-4</v>
      </c>
      <c r="BQ268" s="39">
        <f t="shared" si="1199"/>
        <v>0.18817783827127643</v>
      </c>
      <c r="BR268" s="37">
        <f t="shared" ref="BR268" si="1200">SUM(BR95:BR106)</f>
        <v>2.2573945312155352</v>
      </c>
      <c r="BS268" s="39"/>
      <c r="BT268" s="39"/>
      <c r="BU268" s="39">
        <f>AVERAGE(BU95:BU106)</f>
        <v>0.18817783827127643</v>
      </c>
      <c r="BV268" s="39">
        <f>AVERAGE(BV95:BV106)</f>
        <v>0.18804329675688147</v>
      </c>
      <c r="BW268" s="40">
        <f>AVERAGE(BW95:BW106)</f>
        <v>7.2914177746461376E-5</v>
      </c>
      <c r="BX268" s="39">
        <f>AVERAGE(BX95:BX106)</f>
        <v>0.18652283323814844</v>
      </c>
      <c r="BY268" s="16"/>
      <c r="BZ268" s="16"/>
      <c r="CB268" s="16">
        <f t="shared" ref="CB268" si="1201">SUM(CB95:CB106)</f>
        <v>404930</v>
      </c>
      <c r="CC268" s="87">
        <f>AVERAGE(CC95:CC106)</f>
        <v>0.99993760795427</v>
      </c>
      <c r="CD268" s="87"/>
      <c r="CE268" s="39">
        <f t="shared" ref="CE268:CL268" si="1202">AVERAGE(CE95:CE106)</f>
        <v>0.99999999999999989</v>
      </c>
      <c r="CF268" s="39">
        <f t="shared" si="1202"/>
        <v>1.0000000000000002</v>
      </c>
      <c r="CG268" s="39">
        <f t="shared" si="1202"/>
        <v>0.99999999999999989</v>
      </c>
      <c r="CH268" s="39">
        <f t="shared" si="1202"/>
        <v>1.0000000000000002</v>
      </c>
      <c r="CI268" s="16">
        <f t="shared" ref="CI268" si="1203">SUM(CI95:CI106)</f>
        <v>405028.37158050307</v>
      </c>
      <c r="CJ268" s="16">
        <f t="shared" ref="CJ268" si="1204">SUM(CJ95:CJ106)</f>
        <v>405118.33740809106</v>
      </c>
      <c r="CK268" s="40">
        <f t="shared" si="1202"/>
        <v>4.2499999999999989E-2</v>
      </c>
      <c r="CL268" s="40">
        <f t="shared" si="1202"/>
        <v>3.2679738562088091E-5</v>
      </c>
      <c r="CM268" s="16">
        <f t="shared" ref="CM268:CN268" si="1205">SUM(CM95:CM106)</f>
        <v>404643.8445202671</v>
      </c>
      <c r="CN268" s="16">
        <f t="shared" si="1205"/>
        <v>404487.94703277288</v>
      </c>
      <c r="CO268" s="19"/>
      <c r="CP268" s="19"/>
      <c r="CQ268" s="19">
        <f>AVERAGE(CQ95:CQ106)</f>
        <v>33720.320376688927</v>
      </c>
      <c r="CR268" s="19">
        <f>AVERAGE(CR95:CR106)</f>
        <v>33744.166666666664</v>
      </c>
      <c r="CS268" s="19">
        <f>AVERAGE(CS95:CS106)</f>
        <v>-36.837747268930492</v>
      </c>
      <c r="CT268" s="16"/>
      <c r="CU268" s="16"/>
      <c r="CV268" s="16"/>
      <c r="CW268" s="16"/>
      <c r="CX268" s="16"/>
      <c r="CY268" s="16"/>
      <c r="CZ268" s="16"/>
      <c r="DA268" s="16"/>
      <c r="DB268" s="16">
        <f t="shared" ref="DB268:DE268" si="1206">SUM(DB95:DB106)</f>
        <v>404594.32228938816</v>
      </c>
      <c r="DC268" s="16" t="e">
        <f t="shared" si="1206"/>
        <v>#N/A</v>
      </c>
      <c r="DD268" s="16" t="e">
        <f t="shared" si="1206"/>
        <v>#N/A</v>
      </c>
      <c r="DE268" s="16">
        <f t="shared" si="1206"/>
        <v>422400.18445699615</v>
      </c>
      <c r="DF268" s="16">
        <f t="shared" ref="DF268:DI268" si="1207">SUM(DF95:DF106)</f>
        <v>404371.47645946185</v>
      </c>
      <c r="DG268" s="16" t="e">
        <f t="shared" si="1207"/>
        <v>#N/A</v>
      </c>
      <c r="DH268" s="16" t="e">
        <f t="shared" si="1207"/>
        <v>#N/A</v>
      </c>
      <c r="DI268" s="16">
        <f t="shared" si="1207"/>
        <v>422293.12375838822</v>
      </c>
      <c r="DJ268" s="16">
        <f t="shared" ref="DJ268:DM268" si="1208">SUM(DJ95:DJ106)</f>
        <v>403681.07905146031</v>
      </c>
      <c r="DK268" s="16" t="e">
        <f t="shared" si="1208"/>
        <v>#N/A</v>
      </c>
      <c r="DL268" s="16" t="e">
        <f t="shared" si="1208"/>
        <v>#N/A</v>
      </c>
      <c r="DM268" s="16">
        <f t="shared" si="1208"/>
        <v>421249.69212766679</v>
      </c>
      <c r="DN268" s="16">
        <f>SUM(DN95:DN106)</f>
        <v>405066.38912701391</v>
      </c>
      <c r="DO268" s="16" t="e">
        <f>SUM(DO95:DO106)</f>
        <v>#N/A</v>
      </c>
      <c r="DP268" s="16" t="e">
        <f>SUM(DP95:DP106)</f>
        <v>#N/A</v>
      </c>
      <c r="DQ268" s="16">
        <f>SUM(DQ95:DQ106)</f>
        <v>422293.12375838822</v>
      </c>
      <c r="DR268" s="16"/>
      <c r="DS268" s="16">
        <f t="shared" si="1197"/>
        <v>405263.06087607774</v>
      </c>
      <c r="DT268" s="16">
        <f t="shared" si="1197"/>
        <v>405371.9713166639</v>
      </c>
      <c r="DV268" s="16">
        <f t="shared" ref="DV268:EA268" si="1209">AVERAGE(DV95:DV106)</f>
        <v>1944542.3333333333</v>
      </c>
      <c r="DW268" s="16">
        <f t="shared" si="1209"/>
        <v>1944542.3333333333</v>
      </c>
      <c r="DX268" s="16">
        <f t="shared" si="1209"/>
        <v>1940836.2966362366</v>
      </c>
      <c r="DY268" s="16">
        <f t="shared" si="1209"/>
        <v>1940727.184655987</v>
      </c>
      <c r="DZ268" s="16">
        <f t="shared" si="1209"/>
        <v>1941439.652427407</v>
      </c>
      <c r="EA268" s="16">
        <f t="shared" si="1209"/>
        <v>3815.1486773463935</v>
      </c>
      <c r="EB268" s="16"/>
    </row>
    <row r="269" spans="1:132" x14ac:dyDescent="0.2">
      <c r="A269" s="1">
        <v>2009</v>
      </c>
      <c r="B269" s="16">
        <f>SUM(B107:B118)</f>
        <v>395550</v>
      </c>
      <c r="C269" s="16">
        <f t="shared" ref="C269:D269" si="1210">SUM(C107:C118)</f>
        <v>0</v>
      </c>
      <c r="D269" s="16">
        <f t="shared" si="1210"/>
        <v>395550</v>
      </c>
      <c r="E269" s="17">
        <f>AVERAGE(E107:E118)</f>
        <v>0.99416010536192134</v>
      </c>
      <c r="F269" s="16">
        <f t="shared" ref="F269" si="1211">SUM(F107:F118)</f>
        <v>397509.38038109575</v>
      </c>
      <c r="G269" s="25">
        <f t="shared" ref="G269:H269" si="1212">AVERAGE(G107:G118)</f>
        <v>1.0000000000000002</v>
      </c>
      <c r="H269" s="25">
        <f t="shared" si="1212"/>
        <v>1</v>
      </c>
      <c r="I269" s="25">
        <f t="shared" ref="I269" si="1213">AVERAGE(I107:I118)</f>
        <v>1</v>
      </c>
      <c r="J269" s="16">
        <f t="shared" ref="J269:K269" si="1214">SUM(J107:J118)</f>
        <v>397043.22100302641</v>
      </c>
      <c r="K269" s="16">
        <f t="shared" si="1214"/>
        <v>397096.55500669742</v>
      </c>
      <c r="L269" s="40">
        <f t="shared" ref="L269" si="1215">AVERAGE(L107:L118)</f>
        <v>-7.9999999999999974E-2</v>
      </c>
      <c r="M269" s="40">
        <f t="shared" ref="M269" si="1216">SUM(M107:M118)</f>
        <v>4.4999999999999998E-2</v>
      </c>
      <c r="N269" s="16">
        <f t="shared" ref="N269:T269" si="1217">SUM(N107:N118)</f>
        <v>396665.8654554626</v>
      </c>
      <c r="O269" s="16">
        <f t="shared" si="1217"/>
        <v>395065.2272407366</v>
      </c>
      <c r="P269" s="16">
        <f t="shared" si="1217"/>
        <v>0</v>
      </c>
      <c r="Q269" s="16">
        <f t="shared" si="1217"/>
        <v>0</v>
      </c>
      <c r="R269" s="16">
        <f t="shared" si="1217"/>
        <v>396665.8654554626</v>
      </c>
      <c r="S269" s="16">
        <f t="shared" si="1217"/>
        <v>395550</v>
      </c>
      <c r="T269" s="16">
        <f t="shared" si="1217"/>
        <v>-484.77275926338552</v>
      </c>
      <c r="AA269" s="40">
        <f t="shared" ref="AA269:AD269" si="1218">SUM(AA107:AA118)</f>
        <v>0</v>
      </c>
      <c r="AB269" s="16">
        <f t="shared" si="1218"/>
        <v>0</v>
      </c>
      <c r="AC269" s="16">
        <f t="shared" si="1218"/>
        <v>4</v>
      </c>
      <c r="AD269" s="16">
        <f t="shared" si="1218"/>
        <v>1</v>
      </c>
      <c r="AE269" s="16"/>
      <c r="AF269" s="16">
        <f t="shared" ref="AF269" si="1219">SUM(AF107:AF118)</f>
        <v>0</v>
      </c>
      <c r="AH269" s="40">
        <f t="shared" ref="AH269:AM269" si="1220">SUM(AH107:AH118)</f>
        <v>0</v>
      </c>
      <c r="AI269" s="40">
        <f t="shared" si="1220"/>
        <v>0</v>
      </c>
      <c r="AJ269" s="40">
        <f t="shared" si="1220"/>
        <v>0</v>
      </c>
      <c r="AK269" s="40">
        <f t="shared" si="1220"/>
        <v>0</v>
      </c>
      <c r="AL269" s="40">
        <f t="shared" si="1220"/>
        <v>0</v>
      </c>
      <c r="AM269" s="40">
        <f t="shared" si="1220"/>
        <v>0</v>
      </c>
      <c r="AO269" s="16">
        <f>SUM(AO107:AO118)/AO1</f>
        <v>0</v>
      </c>
      <c r="BB269" s="16">
        <f t="shared" ref="BB269" si="1221">AVERAGE(BB107:BB118)</f>
        <v>1941145.5833333333</v>
      </c>
      <c r="BC269" s="16">
        <f t="shared" ref="BC269:DT269" si="1222">SUM(BC107:BC118)</f>
        <v>412719</v>
      </c>
      <c r="BD269" s="37">
        <f t="shared" ref="BD269" si="1223">SUM(BD107:BD118)</f>
        <v>2.3148237354573049</v>
      </c>
      <c r="BE269" s="87">
        <f>AVERAGE(BE107:BE118)</f>
        <v>0.99416010536192134</v>
      </c>
      <c r="BF269" s="87"/>
      <c r="BG269" s="87"/>
      <c r="BH269" s="39">
        <f t="shared" ref="BH269:BQ269" si="1224">AVERAGE(BH107:BH118)</f>
        <v>0.19407565421736098</v>
      </c>
      <c r="BI269" s="39">
        <f t="shared" si="1224"/>
        <v>1</v>
      </c>
      <c r="BJ269" s="39">
        <f t="shared" si="1224"/>
        <v>0.99999999999999989</v>
      </c>
      <c r="BK269" s="39">
        <f t="shared" si="1224"/>
        <v>1</v>
      </c>
      <c r="BL269" s="39">
        <f t="shared" si="1224"/>
        <v>1</v>
      </c>
      <c r="BM269" s="39">
        <f t="shared" si="1224"/>
        <v>0.19406731903878982</v>
      </c>
      <c r="BN269" s="39">
        <f t="shared" si="1224"/>
        <v>0.19399509057178976</v>
      </c>
      <c r="BO269" s="39">
        <f t="shared" si="1224"/>
        <v>1.9999999999999997E-2</v>
      </c>
      <c r="BP269" s="39">
        <f t="shared" si="1224"/>
        <v>1.8333333333333333E-3</v>
      </c>
      <c r="BQ269" s="39">
        <f t="shared" si="1224"/>
        <v>0.19397755784092749</v>
      </c>
      <c r="BR269" s="37">
        <f t="shared" ref="BR269" si="1225">SUM(BR107:BR118)</f>
        <v>2.3127575643609366</v>
      </c>
      <c r="BS269" s="39"/>
      <c r="BT269" s="39"/>
      <c r="BU269" s="39">
        <f>AVERAGE(BU107:BU118)</f>
        <v>0.19397755784092749</v>
      </c>
      <c r="BV269" s="39">
        <f>AVERAGE(BV107:BV118)</f>
        <v>0.1929019779547754</v>
      </c>
      <c r="BW269" s="40">
        <f>AVERAGE(BW107:BW118)</f>
        <v>-1.7218092469740987E-4</v>
      </c>
      <c r="BX269" s="39">
        <f>AVERAGE(BX107:BX118)</f>
        <v>0.1912200230214629</v>
      </c>
      <c r="BY269" s="16"/>
      <c r="BZ269" s="16"/>
      <c r="CB269" s="16">
        <f t="shared" ref="CB269" si="1226">SUM(CB107:CB118)</f>
        <v>412719</v>
      </c>
      <c r="CC269" s="87">
        <f>AVERAGE(CC107:CC118)</f>
        <v>0.99416010536192134</v>
      </c>
      <c r="CD269" s="87"/>
      <c r="CE269" s="39">
        <f t="shared" ref="CE269:CL269" si="1227">AVERAGE(CE107:CE118)</f>
        <v>0.99999999999999989</v>
      </c>
      <c r="CF269" s="39">
        <f t="shared" si="1227"/>
        <v>1.0000000000000002</v>
      </c>
      <c r="CG269" s="39">
        <f t="shared" si="1227"/>
        <v>0.99999999999999989</v>
      </c>
      <c r="CH269" s="39">
        <f t="shared" si="1227"/>
        <v>1.0000000000000002</v>
      </c>
      <c r="CI269" s="16">
        <f t="shared" ref="CI269" si="1228">SUM(CI107:CI118)</f>
        <v>415335.23240167048</v>
      </c>
      <c r="CJ269" s="16">
        <f t="shared" ref="CJ269" si="1229">SUM(CJ107:CJ118)</f>
        <v>415172.23057424568</v>
      </c>
      <c r="CK269" s="40">
        <f t="shared" si="1227"/>
        <v>1.3000000000000003E-2</v>
      </c>
      <c r="CL269" s="40">
        <f t="shared" si="1227"/>
        <v>1.6666666666666668E-3</v>
      </c>
      <c r="CM269" s="16">
        <f t="shared" ref="CM269:CN269" si="1230">SUM(CM107:CM118)</f>
        <v>415365.81115734391</v>
      </c>
      <c r="CN269" s="16">
        <f t="shared" si="1230"/>
        <v>412746.84792446357</v>
      </c>
      <c r="CO269" s="19"/>
      <c r="CP269" s="19"/>
      <c r="CQ269" s="19">
        <f>AVERAGE(CQ107:CQ118)</f>
        <v>34613.817596445326</v>
      </c>
      <c r="CR269" s="19">
        <f>AVERAGE(CR107:CR118)</f>
        <v>34393.25</v>
      </c>
      <c r="CS269" s="19">
        <f>AVERAGE(CS107:CS118)</f>
        <v>2.3206603719648533</v>
      </c>
      <c r="CT269" s="16"/>
      <c r="CU269" s="16"/>
      <c r="CV269" s="16"/>
      <c r="CW269" s="16"/>
      <c r="CX269" s="16"/>
      <c r="CY269" s="16"/>
      <c r="CZ269" s="16"/>
      <c r="DA269" s="16"/>
      <c r="DB269" s="16">
        <f t="shared" ref="DB269:DE269" si="1231">SUM(DB107:DB118)</f>
        <v>397043.22100302641</v>
      </c>
      <c r="DC269" s="16" t="e">
        <f t="shared" si="1231"/>
        <v>#N/A</v>
      </c>
      <c r="DD269" s="16">
        <f t="shared" si="1231"/>
        <v>18292.011398644147</v>
      </c>
      <c r="DE269" s="16">
        <f t="shared" si="1231"/>
        <v>397043.22100302641</v>
      </c>
      <c r="DF269" s="16">
        <f t="shared" ref="DF269:DI269" si="1232">SUM(DF107:DF118)</f>
        <v>397096.55500669742</v>
      </c>
      <c r="DG269" s="16" t="e">
        <f t="shared" si="1232"/>
        <v>#N/A</v>
      </c>
      <c r="DH269" s="16">
        <f t="shared" si="1232"/>
        <v>18075.675567548311</v>
      </c>
      <c r="DI269" s="16">
        <f t="shared" si="1232"/>
        <v>397096.55500669742</v>
      </c>
      <c r="DJ269" s="16">
        <f t="shared" ref="DJ269:DM269" si="1233">SUM(DJ107:DJ118)</f>
        <v>396665.8654554626</v>
      </c>
      <c r="DK269" s="16" t="e">
        <f t="shared" si="1233"/>
        <v>#N/A</v>
      </c>
      <c r="DL269" s="16">
        <f t="shared" si="1233"/>
        <v>18699.945701881275</v>
      </c>
      <c r="DM269" s="16">
        <f t="shared" si="1233"/>
        <v>396665.8654554626</v>
      </c>
      <c r="DN269" s="16">
        <f>SUM(DN107:DN118)</f>
        <v>397096.55500669742</v>
      </c>
      <c r="DO269" s="16" t="e">
        <f>SUM(DO107:DO118)</f>
        <v>#N/A</v>
      </c>
      <c r="DP269" s="16">
        <f>SUM(DP107:DP118)</f>
        <v>18093.249239648274</v>
      </c>
      <c r="DQ269" s="16">
        <f>SUM(DQ107:DQ118)</f>
        <v>397096.55500669742</v>
      </c>
      <c r="DR269" s="16"/>
      <c r="DS269" s="16">
        <f t="shared" si="1222"/>
        <v>415352.73646332574</v>
      </c>
      <c r="DT269" s="16">
        <f t="shared" si="1222"/>
        <v>415189.80424634565</v>
      </c>
      <c r="DV269" s="16">
        <f t="shared" ref="DV269:EA269" si="1234">AVERAGE(DV107:DV118)</f>
        <v>1941145.5833333333</v>
      </c>
      <c r="DW269" s="16">
        <f t="shared" si="1234"/>
        <v>1941145.5833333333</v>
      </c>
      <c r="DX269" s="16">
        <f t="shared" si="1234"/>
        <v>1936330.0206305915</v>
      </c>
      <c r="DY269" s="16">
        <f t="shared" si="1234"/>
        <v>1936302.4676833313</v>
      </c>
      <c r="DZ269" s="16">
        <f t="shared" si="1234"/>
        <v>1936419.6883008962</v>
      </c>
      <c r="EA269" s="16">
        <f t="shared" si="1234"/>
        <v>4843.1156500016614</v>
      </c>
      <c r="EB269" s="16"/>
    </row>
    <row r="270" spans="1:132" x14ac:dyDescent="0.2">
      <c r="A270" s="1">
        <v>2010</v>
      </c>
      <c r="B270" s="16">
        <f>SUM(B119:B130)</f>
        <v>375568</v>
      </c>
      <c r="C270" s="16">
        <f t="shared" ref="C270:D270" si="1235">SUM(C119:C130)</f>
        <v>0</v>
      </c>
      <c r="D270" s="16">
        <f t="shared" si="1235"/>
        <v>375568</v>
      </c>
      <c r="E270" s="17">
        <f>AVERAGE(E119:E130)</f>
        <v>0.99824989599437863</v>
      </c>
      <c r="F270" s="16">
        <f t="shared" ref="F270" si="1236">SUM(F119:F130)</f>
        <v>375827.10300212866</v>
      </c>
      <c r="G270" s="25">
        <f t="shared" ref="G270:H270" si="1237">AVERAGE(G119:G130)</f>
        <v>1.0000000000000002</v>
      </c>
      <c r="H270" s="25">
        <f t="shared" si="1237"/>
        <v>1</v>
      </c>
      <c r="I270" s="25">
        <f t="shared" ref="I270" si="1238">AVERAGE(I119:I130)</f>
        <v>1</v>
      </c>
      <c r="J270" s="16">
        <f t="shared" ref="J270:K270" si="1239">SUM(J119:J130)</f>
        <v>376137.98956120259</v>
      </c>
      <c r="K270" s="16">
        <f t="shared" si="1239"/>
        <v>376154.17056430643</v>
      </c>
      <c r="L270" s="40">
        <f t="shared" ref="L270" si="1240">AVERAGE(L119:L130)</f>
        <v>-2.1666666666666667E-2</v>
      </c>
      <c r="M270" s="40">
        <f t="shared" ref="M270" si="1241">SUM(M119:M130)</f>
        <v>-0.02</v>
      </c>
      <c r="N270" s="16">
        <f t="shared" ref="N270:T270" si="1242">SUM(N119:N130)</f>
        <v>376106.48700308491</v>
      </c>
      <c r="O270" s="16">
        <f t="shared" si="1242"/>
        <v>375556.48655094806</v>
      </c>
      <c r="P270" s="16">
        <f t="shared" si="1242"/>
        <v>0</v>
      </c>
      <c r="Q270" s="16">
        <f t="shared" si="1242"/>
        <v>0</v>
      </c>
      <c r="R270" s="16">
        <f t="shared" si="1242"/>
        <v>376106.48700308491</v>
      </c>
      <c r="S270" s="16">
        <f t="shared" si="1242"/>
        <v>375568</v>
      </c>
      <c r="T270" s="16">
        <f t="shared" si="1242"/>
        <v>-11.513449051915813</v>
      </c>
      <c r="AA270" s="40">
        <f t="shared" ref="AA270:AD270" si="1243">SUM(AA119:AA130)</f>
        <v>0.04</v>
      </c>
      <c r="AB270" s="16">
        <f t="shared" si="1243"/>
        <v>0</v>
      </c>
      <c r="AC270" s="16">
        <f t="shared" si="1243"/>
        <v>1</v>
      </c>
      <c r="AD270" s="16">
        <f t="shared" si="1243"/>
        <v>0</v>
      </c>
      <c r="AE270" s="16"/>
      <c r="AF270" s="16">
        <f t="shared" ref="AF270" si="1244">SUM(AF119:AF130)</f>
        <v>1</v>
      </c>
      <c r="AH270" s="40">
        <f t="shared" ref="AH270:AM270" si="1245">SUM(AH119:AH130)</f>
        <v>0.04</v>
      </c>
      <c r="AI270" s="40">
        <f t="shared" si="1245"/>
        <v>0</v>
      </c>
      <c r="AJ270" s="40">
        <f t="shared" si="1245"/>
        <v>0</v>
      </c>
      <c r="AK270" s="40">
        <f t="shared" si="1245"/>
        <v>0</v>
      </c>
      <c r="AL270" s="40">
        <f t="shared" si="1245"/>
        <v>-0.02</v>
      </c>
      <c r="AM270" s="40">
        <f t="shared" si="1245"/>
        <v>0</v>
      </c>
      <c r="AO270" s="16">
        <f>SUM(AO119:AO130)/AO1</f>
        <v>1</v>
      </c>
      <c r="BB270" s="16">
        <f t="shared" ref="BB270" si="1246">AVERAGE(BB119:BB130)</f>
        <v>1915243.1666666667</v>
      </c>
      <c r="BC270" s="16">
        <f t="shared" ref="BC270:DT270" si="1247">SUM(BC119:BC130)</f>
        <v>402786</v>
      </c>
      <c r="BD270" s="37">
        <f t="shared" ref="BD270" si="1248">SUM(BD119:BD130)</f>
        <v>2.2965795487164242</v>
      </c>
      <c r="BE270" s="87">
        <f>AVERAGE(BE119:BE130)</f>
        <v>0.99824989599437863</v>
      </c>
      <c r="BF270" s="87"/>
      <c r="BG270" s="87"/>
      <c r="BH270" s="39">
        <f t="shared" ref="BH270:BQ270" si="1249">AVERAGE(BH119:BH130)</f>
        <v>0.19182962681071011</v>
      </c>
      <c r="BI270" s="39">
        <f t="shared" si="1249"/>
        <v>1</v>
      </c>
      <c r="BJ270" s="39">
        <f t="shared" si="1249"/>
        <v>0.99999999999999989</v>
      </c>
      <c r="BK270" s="39">
        <f t="shared" si="1249"/>
        <v>1</v>
      </c>
      <c r="BL270" s="39">
        <f t="shared" si="1249"/>
        <v>1</v>
      </c>
      <c r="BM270" s="39">
        <f t="shared" si="1249"/>
        <v>0.19164110467099613</v>
      </c>
      <c r="BN270" s="39">
        <f t="shared" si="1249"/>
        <v>0.19162549672091653</v>
      </c>
      <c r="BO270" s="39">
        <f t="shared" si="1249"/>
        <v>3.3333333333333335E-3</v>
      </c>
      <c r="BP270" s="39">
        <f t="shared" si="1249"/>
        <v>-5.0000000000000001E-3</v>
      </c>
      <c r="BQ270" s="39">
        <f t="shared" si="1249"/>
        <v>0.19122899717519548</v>
      </c>
      <c r="BR270" s="37">
        <f t="shared" ref="BR270" si="1250">SUM(BR119:BR130)</f>
        <v>2.2911369376354491</v>
      </c>
      <c r="BS270" s="39"/>
      <c r="BT270" s="39"/>
      <c r="BU270" s="39">
        <f>AVERAGE(BU119:BU130)</f>
        <v>0.19122899717519548</v>
      </c>
      <c r="BV270" s="39">
        <f>AVERAGE(BV119:BV130)</f>
        <v>0.19138162905970202</v>
      </c>
      <c r="BW270" s="40">
        <f>AVERAGE(BW119:BW130)</f>
        <v>-4.5355092341457792E-4</v>
      </c>
      <c r="BX270" s="39">
        <f>AVERAGE(BX119:BX130)</f>
        <v>0.19346556258609696</v>
      </c>
      <c r="BY270" s="16"/>
      <c r="BZ270" s="16"/>
      <c r="CB270" s="16">
        <f t="shared" ref="CB270" si="1251">SUM(CB119:CB130)</f>
        <v>402786</v>
      </c>
      <c r="CC270" s="87">
        <f>AVERAGE(CC119:CC130)</f>
        <v>0.99824989599437863</v>
      </c>
      <c r="CD270" s="87"/>
      <c r="CE270" s="39">
        <f t="shared" ref="CE270:CL270" si="1252">AVERAGE(CE119:CE130)</f>
        <v>0.99999999999999989</v>
      </c>
      <c r="CF270" s="39">
        <f t="shared" si="1252"/>
        <v>1.0000000000000002</v>
      </c>
      <c r="CG270" s="39">
        <f t="shared" si="1252"/>
        <v>0.99999999999999989</v>
      </c>
      <c r="CH270" s="39">
        <f t="shared" si="1252"/>
        <v>1.0000000000000002</v>
      </c>
      <c r="CI270" s="16">
        <f t="shared" ref="CI270" si="1253">SUM(CI119:CI130)</f>
        <v>403352.42267499433</v>
      </c>
      <c r="CJ270" s="16">
        <f t="shared" ref="CJ270" si="1254">SUM(CJ119:CJ130)</f>
        <v>403330.23968479777</v>
      </c>
      <c r="CK270" s="40">
        <f t="shared" si="1252"/>
        <v>2.9999999999999996E-3</v>
      </c>
      <c r="CL270" s="40">
        <f t="shared" si="1252"/>
        <v>-5.8333333333333336E-3</v>
      </c>
      <c r="CM270" s="16">
        <f t="shared" ref="CM270:CN270" si="1255">SUM(CM119:CM130)</f>
        <v>402787.06152567826</v>
      </c>
      <c r="CN270" s="16">
        <f t="shared" si="1255"/>
        <v>402147.83072440437</v>
      </c>
      <c r="CO270" s="19"/>
      <c r="CP270" s="19"/>
      <c r="CQ270" s="19">
        <f>AVERAGE(CQ119:CQ130)</f>
        <v>33565.588460473191</v>
      </c>
      <c r="CR270" s="19">
        <f>AVERAGE(CR119:CR130)</f>
        <v>33565.5</v>
      </c>
      <c r="CS270" s="19">
        <f>AVERAGE(CS119:CS130)</f>
        <v>-53.180772966300232</v>
      </c>
      <c r="CT270" s="16"/>
      <c r="CU270" s="16"/>
      <c r="CV270" s="16"/>
      <c r="CW270" s="16"/>
      <c r="CX270" s="16"/>
      <c r="CY270" s="16"/>
      <c r="CZ270" s="16"/>
      <c r="DA270" s="16"/>
      <c r="DB270" s="16">
        <f t="shared" ref="DB270:DE270" si="1256">SUM(DB119:DB130)</f>
        <v>376137.98956120259</v>
      </c>
      <c r="DC270" s="16" t="e">
        <f t="shared" si="1256"/>
        <v>#N/A</v>
      </c>
      <c r="DD270" s="16">
        <f t="shared" si="1256"/>
        <v>27214.4331137917</v>
      </c>
      <c r="DE270" s="16">
        <f t="shared" si="1256"/>
        <v>376137.98956120259</v>
      </c>
      <c r="DF270" s="16">
        <f t="shared" ref="DF270:DI270" si="1257">SUM(DF119:DF130)</f>
        <v>376154.17056430643</v>
      </c>
      <c r="DG270" s="16" t="e">
        <f t="shared" si="1257"/>
        <v>#N/A</v>
      </c>
      <c r="DH270" s="16">
        <f t="shared" si="1257"/>
        <v>27176.069120491302</v>
      </c>
      <c r="DI270" s="16">
        <f t="shared" si="1257"/>
        <v>376154.17056430643</v>
      </c>
      <c r="DJ270" s="16">
        <f t="shared" ref="DJ270:DM270" si="1258">SUM(DJ119:DJ130)</f>
        <v>376106.48700308491</v>
      </c>
      <c r="DK270" s="16" t="e">
        <f t="shared" si="1258"/>
        <v>#N/A</v>
      </c>
      <c r="DL270" s="16">
        <f t="shared" si="1258"/>
        <v>26680.574522593357</v>
      </c>
      <c r="DM270" s="16">
        <f t="shared" si="1258"/>
        <v>376106.48700308491</v>
      </c>
      <c r="DN270" s="16">
        <f>SUM(DN119:DN130)</f>
        <v>376154.17056430643</v>
      </c>
      <c r="DO270" s="16" t="e">
        <f>SUM(DO119:DO130)</f>
        <v>#N/A</v>
      </c>
      <c r="DP270" s="16">
        <f>SUM(DP119:DP130)</f>
        <v>27253.645920863284</v>
      </c>
      <c r="DQ270" s="16">
        <f>SUM(DQ119:DQ130)</f>
        <v>376154.17056430643</v>
      </c>
      <c r="DR270" s="16"/>
      <c r="DS270" s="16">
        <f t="shared" si="1247"/>
        <v>403418.05222555209</v>
      </c>
      <c r="DT270" s="16">
        <f t="shared" si="1247"/>
        <v>403407.81648516969</v>
      </c>
      <c r="DV270" s="16">
        <f t="shared" ref="DV270:EA270" si="1259">AVERAGE(DV119:DV130)</f>
        <v>1915243.1666666667</v>
      </c>
      <c r="DW270" s="16">
        <f t="shared" si="1259"/>
        <v>1915243.1666666667</v>
      </c>
      <c r="DX270" s="16">
        <f t="shared" si="1259"/>
        <v>1909998.2722869462</v>
      </c>
      <c r="DY270" s="16">
        <f t="shared" si="1259"/>
        <v>1910084.488696981</v>
      </c>
      <c r="DZ270" s="16">
        <f t="shared" si="1259"/>
        <v>1910122.4350165371</v>
      </c>
      <c r="EA270" s="16">
        <f t="shared" si="1259"/>
        <v>5158.6779696855228</v>
      </c>
      <c r="EB270" s="16"/>
    </row>
    <row r="271" spans="1:132" x14ac:dyDescent="0.2">
      <c r="A271" s="1">
        <v>2011</v>
      </c>
      <c r="B271" s="16">
        <f>SUM(B131:B142)</f>
        <v>399037</v>
      </c>
      <c r="C271" s="16">
        <f t="shared" ref="C271:D271" si="1260">SUM(C131:C142)</f>
        <v>0</v>
      </c>
      <c r="D271" s="16">
        <f t="shared" si="1260"/>
        <v>399037</v>
      </c>
      <c r="E271" s="17">
        <f>AVERAGE(E131:E142)</f>
        <v>0.99974871957524902</v>
      </c>
      <c r="F271" s="16">
        <f t="shared" ref="F271" si="1261">SUM(F131:F142)</f>
        <v>398480.17280886654</v>
      </c>
      <c r="G271" s="25">
        <f t="shared" ref="G271:H271" si="1262">AVERAGE(G131:G142)</f>
        <v>1.0000000000000002</v>
      </c>
      <c r="H271" s="25">
        <f t="shared" si="1262"/>
        <v>1</v>
      </c>
      <c r="I271" s="25">
        <f t="shared" ref="I271" si="1263">AVERAGE(I131:I142)</f>
        <v>1</v>
      </c>
      <c r="J271" s="16">
        <f t="shared" ref="J271:K271" si="1264">SUM(J131:J142)</f>
        <v>397970.09464768379</v>
      </c>
      <c r="K271" s="16">
        <f t="shared" si="1264"/>
        <v>398027.60086568416</v>
      </c>
      <c r="L271" s="40">
        <f t="shared" ref="L271" si="1265">AVERAGE(L131:L142)</f>
        <v>2.6250000000000006E-2</v>
      </c>
      <c r="M271" s="40">
        <f t="shared" ref="M271" si="1266">SUM(M131:M142)</f>
        <v>7.1999999999999995E-2</v>
      </c>
      <c r="N271" s="16">
        <f t="shared" ref="N271:T271" si="1267">SUM(N131:N142)</f>
        <v>398157.91445833037</v>
      </c>
      <c r="O271" s="16">
        <f t="shared" si="1267"/>
        <v>399179.23719718377</v>
      </c>
      <c r="P271" s="16">
        <f t="shared" si="1267"/>
        <v>0</v>
      </c>
      <c r="Q271" s="16">
        <f t="shared" si="1267"/>
        <v>0</v>
      </c>
      <c r="R271" s="16">
        <f t="shared" si="1267"/>
        <v>398157.91445833037</v>
      </c>
      <c r="S271" s="16">
        <f t="shared" si="1267"/>
        <v>399037</v>
      </c>
      <c r="T271" s="16">
        <f t="shared" si="1267"/>
        <v>142.23719718378561</v>
      </c>
      <c r="AA271" s="40">
        <f t="shared" ref="AA271:AD271" si="1268">SUM(AA131:AA142)</f>
        <v>-0.1</v>
      </c>
      <c r="AB271" s="16">
        <f t="shared" si="1268"/>
        <v>0</v>
      </c>
      <c r="AC271" s="16">
        <f t="shared" si="1268"/>
        <v>3</v>
      </c>
      <c r="AD271" s="16">
        <f t="shared" si="1268"/>
        <v>0</v>
      </c>
      <c r="AE271" s="16"/>
      <c r="AF271" s="16">
        <f t="shared" ref="AF271" si="1269">SUM(AF131:AF142)</f>
        <v>1</v>
      </c>
      <c r="AH271" s="40">
        <f t="shared" ref="AH271:AM271" si="1270">SUM(AH131:AH142)</f>
        <v>0</v>
      </c>
      <c r="AI271" s="40">
        <f t="shared" si="1270"/>
        <v>-0.06</v>
      </c>
      <c r="AJ271" s="40">
        <f t="shared" si="1270"/>
        <v>0</v>
      </c>
      <c r="AK271" s="40">
        <f t="shared" si="1270"/>
        <v>-0.04</v>
      </c>
      <c r="AL271" s="40">
        <f t="shared" si="1270"/>
        <v>0</v>
      </c>
      <c r="AM271" s="40">
        <f t="shared" si="1270"/>
        <v>6.2E-2</v>
      </c>
      <c r="AO271" s="16">
        <f>SUM(AO131:AO142)/AO1</f>
        <v>1</v>
      </c>
      <c r="BB271" s="16">
        <f t="shared" ref="BB271" si="1271">AVERAGE(BB131:BB142)</f>
        <v>1906126.3333333333</v>
      </c>
      <c r="BC271" s="16">
        <f t="shared" ref="BC271:DT271" si="1272">SUM(BC131:BC142)</f>
        <v>389232</v>
      </c>
      <c r="BD271" s="37">
        <f t="shared" ref="BD271" si="1273">SUM(BD131:BD142)</f>
        <v>2.2201724453376421</v>
      </c>
      <c r="BE271" s="87">
        <f>AVERAGE(BE131:BE142)</f>
        <v>0.99974871957524902</v>
      </c>
      <c r="BF271" s="87"/>
      <c r="BG271" s="87"/>
      <c r="BH271" s="39">
        <f t="shared" ref="BH271:BQ271" si="1274">AVERAGE(BH131:BH142)</f>
        <v>0.18521529644621093</v>
      </c>
      <c r="BI271" s="39">
        <f t="shared" si="1274"/>
        <v>1</v>
      </c>
      <c r="BJ271" s="39">
        <f t="shared" si="1274"/>
        <v>0.99999999999999989</v>
      </c>
      <c r="BK271" s="39">
        <f t="shared" si="1274"/>
        <v>1</v>
      </c>
      <c r="BL271" s="39">
        <f t="shared" si="1274"/>
        <v>1</v>
      </c>
      <c r="BM271" s="39">
        <f t="shared" si="1274"/>
        <v>0.18515958094615662</v>
      </c>
      <c r="BN271" s="39">
        <f t="shared" si="1274"/>
        <v>0.18524623969571155</v>
      </c>
      <c r="BO271" s="39">
        <f t="shared" si="1274"/>
        <v>-4.9999999999999992E-3</v>
      </c>
      <c r="BP271" s="39">
        <f t="shared" si="1274"/>
        <v>-2.0833333333333333E-3</v>
      </c>
      <c r="BQ271" s="39">
        <f t="shared" si="1274"/>
        <v>0.18514455455992565</v>
      </c>
      <c r="BR271" s="37">
        <f t="shared" ref="BR271" si="1275">SUM(BR131:BR142)</f>
        <v>2.220614761770983</v>
      </c>
      <c r="BS271" s="39"/>
      <c r="BT271" s="39"/>
      <c r="BU271" s="39">
        <f>AVERAGE(BU131:BU142)</f>
        <v>0.18514455455992565</v>
      </c>
      <c r="BV271" s="39">
        <f>AVERAGE(BV131:BV142)</f>
        <v>0.18501437044480351</v>
      </c>
      <c r="BW271" s="40">
        <f>AVERAGE(BW131:BW142)</f>
        <v>3.685970277834729E-5</v>
      </c>
      <c r="BX271" s="39">
        <f>AVERAGE(BX131:BX142)</f>
        <v>0.18694784306095649</v>
      </c>
      <c r="BY271" s="16"/>
      <c r="BZ271" s="16"/>
      <c r="CB271" s="16">
        <f t="shared" ref="CB271" si="1276">SUM(CB131:CB142)</f>
        <v>389232</v>
      </c>
      <c r="CC271" s="87">
        <f>AVERAGE(CC131:CC142)</f>
        <v>0.99974871957524902</v>
      </c>
      <c r="CD271" s="87"/>
      <c r="CE271" s="39">
        <f t="shared" ref="CE271:CL271" si="1277">AVERAGE(CE131:CE142)</f>
        <v>0.99999999999999989</v>
      </c>
      <c r="CF271" s="39">
        <f t="shared" si="1277"/>
        <v>1.0000000000000002</v>
      </c>
      <c r="CG271" s="39">
        <f t="shared" si="1277"/>
        <v>0.99999999999999989</v>
      </c>
      <c r="CH271" s="39">
        <f t="shared" si="1277"/>
        <v>1.0000000000000002</v>
      </c>
      <c r="CI271" s="16">
        <f t="shared" ref="CI271" si="1278">SUM(CI131:CI142)</f>
        <v>389466.14301689347</v>
      </c>
      <c r="CJ271" s="16">
        <f t="shared" ref="CJ271" si="1279">SUM(CJ131:CJ142)</f>
        <v>389660.96833128965</v>
      </c>
      <c r="CK271" s="40">
        <f t="shared" si="1277"/>
        <v>2.9999999999999996E-3</v>
      </c>
      <c r="CL271" s="40">
        <f t="shared" si="1277"/>
        <v>-2.5000000000000001E-3</v>
      </c>
      <c r="CM271" s="16">
        <f t="shared" ref="CM271:CN271" si="1280">SUM(CM131:CM142)</f>
        <v>390591.0193592796</v>
      </c>
      <c r="CN271" s="16">
        <f t="shared" si="1280"/>
        <v>390429.79310465395</v>
      </c>
      <c r="CO271" s="19"/>
      <c r="CP271" s="19"/>
      <c r="CQ271" s="19">
        <f>AVERAGE(CQ131:CQ142)</f>
        <v>32549.2516132733</v>
      </c>
      <c r="CR271" s="19">
        <f>AVERAGE(CR131:CR142)</f>
        <v>32436</v>
      </c>
      <c r="CS271" s="19">
        <f>AVERAGE(CS131:CS142)</f>
        <v>99.816092054496337</v>
      </c>
      <c r="CT271" s="16"/>
      <c r="CU271" s="16"/>
      <c r="CV271" s="16"/>
      <c r="CW271" s="16"/>
      <c r="CX271" s="16"/>
      <c r="CY271" s="16"/>
      <c r="CZ271" s="16"/>
      <c r="DA271" s="16"/>
      <c r="DB271" s="16">
        <f t="shared" ref="DB271:DE271" si="1281">SUM(DB131:DB142)</f>
        <v>385490.24048092408</v>
      </c>
      <c r="DC271" s="16" t="e">
        <f t="shared" si="1281"/>
        <v>#N/A</v>
      </c>
      <c r="DD271" s="16" t="e">
        <f t="shared" si="1281"/>
        <v>#N/A</v>
      </c>
      <c r="DE271" s="16">
        <f t="shared" si="1281"/>
        <v>397970.09464768379</v>
      </c>
      <c r="DF271" s="16">
        <f t="shared" ref="DF271:DI271" si="1282">SUM(DF131:DF142)</f>
        <v>386334.99044919037</v>
      </c>
      <c r="DG271" s="16" t="e">
        <f t="shared" si="1282"/>
        <v>#N/A</v>
      </c>
      <c r="DH271" s="16" t="e">
        <f t="shared" si="1282"/>
        <v>#N/A</v>
      </c>
      <c r="DI271" s="16">
        <f t="shared" si="1282"/>
        <v>398027.60086568416</v>
      </c>
      <c r="DJ271" s="16">
        <f t="shared" ref="DJ271:DM271" si="1283">SUM(DJ131:DJ142)</f>
        <v>386624.68764144136</v>
      </c>
      <c r="DK271" s="16" t="e">
        <f t="shared" si="1283"/>
        <v>#N/A</v>
      </c>
      <c r="DL271" s="16" t="e">
        <f t="shared" si="1283"/>
        <v>#N/A</v>
      </c>
      <c r="DM271" s="16">
        <f t="shared" si="1283"/>
        <v>398157.91445833037</v>
      </c>
      <c r="DN271" s="16">
        <f>SUM(DN131:DN142)</f>
        <v>387773.9361771621</v>
      </c>
      <c r="DO271" s="16" t="e">
        <f>SUM(DO131:DO142)</f>
        <v>#N/A</v>
      </c>
      <c r="DP271" s="16" t="e">
        <f>SUM(DP131:DP142)</f>
        <v>#N/A</v>
      </c>
      <c r="DQ271" s="16">
        <f>SUM(DQ131:DQ142)</f>
        <v>398027.60086568416</v>
      </c>
      <c r="DR271" s="16"/>
      <c r="DS271" s="16">
        <f t="shared" si="1272"/>
        <v>389698.32289802178</v>
      </c>
      <c r="DT271" s="16">
        <f t="shared" si="1272"/>
        <v>389912.00221801456</v>
      </c>
      <c r="DV271" s="16">
        <f t="shared" ref="DV271:EA271" si="1284">AVERAGE(DV131:DV142)</f>
        <v>1906126.3333333333</v>
      </c>
      <c r="DW271" s="16">
        <f t="shared" si="1284"/>
        <v>1906126.3333333333</v>
      </c>
      <c r="DX271" s="16">
        <f t="shared" si="1284"/>
        <v>1899632.6487621951</v>
      </c>
      <c r="DY271" s="16">
        <f t="shared" si="1284"/>
        <v>1899751.8836323565</v>
      </c>
      <c r="DZ271" s="16">
        <f t="shared" si="1284"/>
        <v>1898885.9298076332</v>
      </c>
      <c r="EA271" s="16">
        <f t="shared" si="1284"/>
        <v>6374.4497009769739</v>
      </c>
      <c r="EB271" s="16"/>
    </row>
    <row r="272" spans="1:132" x14ac:dyDescent="0.2">
      <c r="A272" s="1">
        <v>2012</v>
      </c>
      <c r="B272" s="16">
        <f>SUM(B143:B154)</f>
        <v>427758</v>
      </c>
      <c r="C272" s="16">
        <f t="shared" ref="C272:D272" si="1285">SUM(C143:C154)</f>
        <v>0</v>
      </c>
      <c r="D272" s="16">
        <f t="shared" si="1285"/>
        <v>427758</v>
      </c>
      <c r="E272" s="17">
        <f>AVERAGE(E143:E154)</f>
        <v>1.0081260305753907</v>
      </c>
      <c r="F272" s="16">
        <f t="shared" ref="F272" si="1286">SUM(F143:F154)</f>
        <v>424217.49018548097</v>
      </c>
      <c r="G272" s="25">
        <f t="shared" ref="G272:H272" si="1287">AVERAGE(G143:G154)</f>
        <v>1.0000000000000002</v>
      </c>
      <c r="H272" s="25">
        <f t="shared" si="1287"/>
        <v>1</v>
      </c>
      <c r="I272" s="25">
        <f t="shared" ref="I272" si="1288">AVERAGE(I143:I154)</f>
        <v>1</v>
      </c>
      <c r="J272" s="16">
        <f t="shared" ref="J272:K272" si="1289">SUM(J143:J154)</f>
        <v>424052.94937384437</v>
      </c>
      <c r="K272" s="16">
        <f t="shared" si="1289"/>
        <v>423937.30862476648</v>
      </c>
      <c r="L272" s="40">
        <f t="shared" ref="L272" si="1290">AVERAGE(L143:L154)</f>
        <v>3.500000000000001E-2</v>
      </c>
      <c r="M272" s="40">
        <f t="shared" ref="M272" si="1291">SUM(M143:M154)</f>
        <v>2.1999999999999999E-2</v>
      </c>
      <c r="N272" s="16">
        <f t="shared" ref="N272:T272" si="1292">SUM(N143:N154)</f>
        <v>424738.16078955657</v>
      </c>
      <c r="O272" s="16">
        <f t="shared" si="1292"/>
        <v>428439.90517606074</v>
      </c>
      <c r="P272" s="16">
        <f t="shared" si="1292"/>
        <v>0</v>
      </c>
      <c r="Q272" s="16">
        <f t="shared" si="1292"/>
        <v>0</v>
      </c>
      <c r="R272" s="16">
        <f t="shared" si="1292"/>
        <v>424738.16078955657</v>
      </c>
      <c r="S272" s="16">
        <f t="shared" si="1292"/>
        <v>427758</v>
      </c>
      <c r="T272" s="16">
        <f t="shared" si="1292"/>
        <v>681.90517606069261</v>
      </c>
      <c r="AA272" s="40">
        <f t="shared" ref="AA272:AD272" si="1293">SUM(AA143:AA154)</f>
        <v>-2.5000000000000001E-2</v>
      </c>
      <c r="AB272" s="16">
        <f t="shared" si="1293"/>
        <v>5</v>
      </c>
      <c r="AC272" s="16">
        <f t="shared" si="1293"/>
        <v>0</v>
      </c>
      <c r="AD272" s="16">
        <f t="shared" si="1293"/>
        <v>3</v>
      </c>
      <c r="AE272" s="16"/>
      <c r="AF272" s="16">
        <f t="shared" ref="AF272" si="1294">SUM(AF143:AF154)</f>
        <v>1</v>
      </c>
      <c r="AH272" s="40">
        <f t="shared" ref="AH272:AM272" si="1295">SUM(AH143:AH154)</f>
        <v>0</v>
      </c>
      <c r="AI272" s="40">
        <f t="shared" si="1295"/>
        <v>-2.5000000000000001E-2</v>
      </c>
      <c r="AJ272" s="40">
        <f t="shared" si="1295"/>
        <v>0</v>
      </c>
      <c r="AK272" s="40">
        <f t="shared" si="1295"/>
        <v>0</v>
      </c>
      <c r="AL272" s="40">
        <f t="shared" si="1295"/>
        <v>0</v>
      </c>
      <c r="AM272" s="40">
        <f t="shared" si="1295"/>
        <v>0</v>
      </c>
      <c r="AO272" s="16">
        <f>SUM(AO143:AO154)/AO1</f>
        <v>1</v>
      </c>
      <c r="BB272" s="16">
        <f t="shared" ref="BB272" si="1296">AVERAGE(BB143:BB154)</f>
        <v>1927521.1666666667</v>
      </c>
      <c r="BC272" s="16">
        <f t="shared" ref="BC272:DT272" si="1297">SUM(BC143:BC154)</f>
        <v>400290</v>
      </c>
      <c r="BD272" s="37">
        <f t="shared" ref="BD272" si="1298">SUM(BD143:BD154)</f>
        <v>2.2466376503623486</v>
      </c>
      <c r="BE272" s="87">
        <f>AVERAGE(BE143:BE154)</f>
        <v>1.0081260305753907</v>
      </c>
      <c r="BF272" s="87"/>
      <c r="BG272" s="87"/>
      <c r="BH272" s="39">
        <f t="shared" ref="BH272:BQ272" si="1299">AVERAGE(BH143:BH154)</f>
        <v>0.18585953347042553</v>
      </c>
      <c r="BI272" s="39">
        <f t="shared" si="1299"/>
        <v>1</v>
      </c>
      <c r="BJ272" s="39">
        <f t="shared" si="1299"/>
        <v>0.99999999999999989</v>
      </c>
      <c r="BK272" s="39">
        <f t="shared" si="1299"/>
        <v>1</v>
      </c>
      <c r="BL272" s="39">
        <f t="shared" si="1299"/>
        <v>1</v>
      </c>
      <c r="BM272" s="39">
        <f t="shared" si="1299"/>
        <v>0.18587975493939349</v>
      </c>
      <c r="BN272" s="39">
        <f t="shared" si="1299"/>
        <v>0.1856877805879413</v>
      </c>
      <c r="BO272" s="39">
        <f t="shared" si="1299"/>
        <v>-4.9999999999999992E-3</v>
      </c>
      <c r="BP272" s="39">
        <f t="shared" si="1299"/>
        <v>1.3034188034188141E-3</v>
      </c>
      <c r="BQ272" s="39">
        <f t="shared" si="1299"/>
        <v>0.18592911198885875</v>
      </c>
      <c r="BR272" s="37">
        <f t="shared" ref="BR272" si="1300">SUM(BR143:BR154)</f>
        <v>2.2493477328596794</v>
      </c>
      <c r="BS272" s="39"/>
      <c r="BT272" s="39"/>
      <c r="BU272" s="39">
        <f>AVERAGE(BU143:BU154)</f>
        <v>0.18592911198885875</v>
      </c>
      <c r="BV272" s="39">
        <f>AVERAGE(BV143:BV154)</f>
        <v>0.18721980419686238</v>
      </c>
      <c r="BW272" s="40">
        <f>AVERAGE(BW143:BW154)</f>
        <v>2.2584020811089225E-4</v>
      </c>
      <c r="BX272" s="39">
        <f>AVERAGE(BX143:BX154)</f>
        <v>0.18567501651257254</v>
      </c>
      <c r="BY272" s="16"/>
      <c r="BZ272" s="16"/>
      <c r="CB272" s="16">
        <f t="shared" ref="CB272" si="1301">SUM(CB143:CB154)</f>
        <v>400290</v>
      </c>
      <c r="CC272" s="87">
        <f>AVERAGE(CC143:CC154)</f>
        <v>1.0081260305753907</v>
      </c>
      <c r="CD272" s="87"/>
      <c r="CE272" s="39">
        <f t="shared" ref="CE272:CL272" si="1302">AVERAGE(CE143:CE154)</f>
        <v>0.99999999999999989</v>
      </c>
      <c r="CF272" s="39">
        <f t="shared" si="1302"/>
        <v>1.0000000000000002</v>
      </c>
      <c r="CG272" s="39">
        <f t="shared" si="1302"/>
        <v>0.99999999999999989</v>
      </c>
      <c r="CH272" s="39">
        <f t="shared" si="1302"/>
        <v>1.0000000000000002</v>
      </c>
      <c r="CI272" s="16">
        <f t="shared" ref="CI272" si="1303">SUM(CI143:CI154)</f>
        <v>397072.01619293535</v>
      </c>
      <c r="CJ272" s="16">
        <f t="shared" ref="CJ272" si="1304">SUM(CJ143:CJ154)</f>
        <v>396652.88283137057</v>
      </c>
      <c r="CK272" s="40">
        <f t="shared" si="1302"/>
        <v>2.9999999999999996E-3</v>
      </c>
      <c r="CL272" s="40">
        <f t="shared" si="1302"/>
        <v>2.1606529209622087E-3</v>
      </c>
      <c r="CM272" s="16">
        <f t="shared" ref="CM272:CN272" si="1305">SUM(CM143:CM154)</f>
        <v>397237.17443038919</v>
      </c>
      <c r="CN272" s="16">
        <f t="shared" si="1305"/>
        <v>400452.93995650409</v>
      </c>
      <c r="CO272" s="19"/>
      <c r="CP272" s="19"/>
      <c r="CQ272" s="19">
        <f>AVERAGE(CQ143:CQ154)</f>
        <v>33103.097869199097</v>
      </c>
      <c r="CR272" s="19">
        <f>AVERAGE(CR143:CR154)</f>
        <v>33357.5</v>
      </c>
      <c r="CS272" s="19">
        <f>AVERAGE(CS143:CS154)</f>
        <v>13.578329708677606</v>
      </c>
      <c r="CT272" s="16"/>
      <c r="CU272" s="16"/>
      <c r="CV272" s="16"/>
      <c r="CW272" s="16"/>
      <c r="CX272" s="16"/>
      <c r="CY272" s="16"/>
      <c r="CZ272" s="16"/>
      <c r="DA272" s="16"/>
      <c r="DB272" s="16">
        <f t="shared" ref="DB272:DE272" si="1306">SUM(DB143:DB154)</f>
        <v>397072.01619293535</v>
      </c>
      <c r="DC272" s="16">
        <f t="shared" si="1306"/>
        <v>26980.933180908993</v>
      </c>
      <c r="DD272" s="16" t="e">
        <f t="shared" si="1306"/>
        <v>#N/A</v>
      </c>
      <c r="DE272" s="16">
        <f t="shared" si="1306"/>
        <v>424052.94937384437</v>
      </c>
      <c r="DF272" s="16">
        <f t="shared" ref="DF272:DI272" si="1307">SUM(DF143:DF154)</f>
        <v>396652.88283137057</v>
      </c>
      <c r="DG272" s="16">
        <f t="shared" si="1307"/>
        <v>27284.425793395985</v>
      </c>
      <c r="DH272" s="16" t="e">
        <f t="shared" si="1307"/>
        <v>#N/A</v>
      </c>
      <c r="DI272" s="16">
        <f t="shared" si="1307"/>
        <v>423937.30862476648</v>
      </c>
      <c r="DJ272" s="16">
        <f t="shared" ref="DJ272:DM272" si="1308">SUM(DJ143:DJ154)</f>
        <v>397237.17443038919</v>
      </c>
      <c r="DK272" s="16">
        <f t="shared" si="1308"/>
        <v>27500.986359167466</v>
      </c>
      <c r="DL272" s="16" t="e">
        <f t="shared" si="1308"/>
        <v>#N/A</v>
      </c>
      <c r="DM272" s="16">
        <f t="shared" si="1308"/>
        <v>424738.16078955657</v>
      </c>
      <c r="DN272" s="16">
        <f>SUM(DN143:DN154)</f>
        <v>397169.18276786234</v>
      </c>
      <c r="DO272" s="16">
        <f>SUM(DO143:DO154)</f>
        <v>26768.125856904237</v>
      </c>
      <c r="DP272" s="16" t="e">
        <f>SUM(DP143:DP154)</f>
        <v>#N/A</v>
      </c>
      <c r="DQ272" s="16">
        <f>SUM(DQ143:DQ154)</f>
        <v>423937.30862476648</v>
      </c>
      <c r="DR272" s="16"/>
      <c r="DS272" s="16">
        <f t="shared" si="1297"/>
        <v>397637.29560152517</v>
      </c>
      <c r="DT272" s="16">
        <f t="shared" si="1297"/>
        <v>397169.18276786234</v>
      </c>
      <c r="DV272" s="16">
        <f t="shared" ref="DV272:EA272" si="1309">AVERAGE(DV143:DV154)</f>
        <v>1927521.1666666667</v>
      </c>
      <c r="DW272" s="16">
        <f t="shared" si="1309"/>
        <v>1927521.1666666667</v>
      </c>
      <c r="DX272" s="16">
        <f t="shared" si="1309"/>
        <v>1920494.4397118203</v>
      </c>
      <c r="DY272" s="16">
        <f t="shared" si="1309"/>
        <v>1920580.4950322155</v>
      </c>
      <c r="DZ272" s="16">
        <f t="shared" si="1309"/>
        <v>1919607.0980691391</v>
      </c>
      <c r="EA272" s="16">
        <f t="shared" si="1309"/>
        <v>6940.6716344510014</v>
      </c>
      <c r="EB272" s="16"/>
    </row>
    <row r="273" spans="1:132" x14ac:dyDescent="0.2">
      <c r="A273" s="1">
        <v>2013</v>
      </c>
      <c r="B273" s="16">
        <f>SUM(B155:B166)</f>
        <v>404148</v>
      </c>
      <c r="C273" s="16">
        <f t="shared" ref="C273:D273" si="1310">SUM(C155:C166)</f>
        <v>0</v>
      </c>
      <c r="D273" s="16">
        <f t="shared" si="1310"/>
        <v>404148</v>
      </c>
      <c r="E273" s="17">
        <f>AVERAGE(E155:E166)</f>
        <v>1.0003574583522254</v>
      </c>
      <c r="F273" s="16">
        <f t="shared" ref="F273" si="1311">SUM(F155:F166)</f>
        <v>403860.19097345456</v>
      </c>
      <c r="G273" s="25">
        <f t="shared" ref="G273:H273" si="1312">AVERAGE(G155:G166)</f>
        <v>1.0000000000000002</v>
      </c>
      <c r="H273" s="25">
        <f t="shared" si="1312"/>
        <v>1</v>
      </c>
      <c r="I273" s="25">
        <f t="shared" ref="I273" si="1313">AVERAGE(I155:I166)</f>
        <v>1</v>
      </c>
      <c r="J273" s="16">
        <f t="shared" ref="J273:K273" si="1314">SUM(J155:J166)</f>
        <v>404569.96858879551</v>
      </c>
      <c r="K273" s="16">
        <f t="shared" si="1314"/>
        <v>404589.01020315231</v>
      </c>
      <c r="L273" s="40">
        <f t="shared" ref="L273" si="1315">AVERAGE(L155:L166)</f>
        <v>-4.9999999999999992E-3</v>
      </c>
      <c r="M273" s="40">
        <f t="shared" ref="M273" si="1316">SUM(M155:M166)</f>
        <v>-9.2999999999999999E-2</v>
      </c>
      <c r="N273" s="16">
        <f t="shared" ref="N273:T273" si="1317">SUM(N155:N166)</f>
        <v>404355.3212339973</v>
      </c>
      <c r="O273" s="16">
        <f t="shared" si="1317"/>
        <v>403960.73201805429</v>
      </c>
      <c r="P273" s="16">
        <f t="shared" si="1317"/>
        <v>0</v>
      </c>
      <c r="Q273" s="16">
        <f t="shared" si="1317"/>
        <v>0</v>
      </c>
      <c r="R273" s="16">
        <f t="shared" si="1317"/>
        <v>404355.3212339973</v>
      </c>
      <c r="S273" s="16">
        <f t="shared" si="1317"/>
        <v>404148</v>
      </c>
      <c r="T273" s="16">
        <f t="shared" si="1317"/>
        <v>-187.26798194576622</v>
      </c>
      <c r="AA273" s="40">
        <f t="shared" ref="AA273:AD273" si="1318">SUM(AA155:AA166)</f>
        <v>0.1</v>
      </c>
      <c r="AB273" s="16">
        <f t="shared" si="1318"/>
        <v>0</v>
      </c>
      <c r="AC273" s="16">
        <f t="shared" si="1318"/>
        <v>0</v>
      </c>
      <c r="AD273" s="16">
        <f t="shared" si="1318"/>
        <v>0</v>
      </c>
      <c r="AE273" s="16"/>
      <c r="AF273" s="16">
        <f t="shared" ref="AF273" si="1319">SUM(AF155:AF166)</f>
        <v>1</v>
      </c>
      <c r="AH273" s="40">
        <f t="shared" ref="AH273:AM273" si="1320">SUM(AH155:AH166)</f>
        <v>0.1</v>
      </c>
      <c r="AI273" s="40">
        <f t="shared" si="1320"/>
        <v>0</v>
      </c>
      <c r="AJ273" s="40">
        <f t="shared" si="1320"/>
        <v>0</v>
      </c>
      <c r="AK273" s="40">
        <f t="shared" si="1320"/>
        <v>0</v>
      </c>
      <c r="AL273" s="40">
        <f t="shared" si="1320"/>
        <v>-7.8E-2</v>
      </c>
      <c r="AM273" s="40">
        <f t="shared" si="1320"/>
        <v>0</v>
      </c>
      <c r="AO273" s="16">
        <f>SUM(AO155:AO166)/AO1</f>
        <v>1</v>
      </c>
      <c r="BB273" s="16">
        <f t="shared" ref="BB273" si="1321">AVERAGE(BB155:BB166)</f>
        <v>1952149.3333333333</v>
      </c>
      <c r="BC273" s="16">
        <f t="shared" ref="BC273:DT273" si="1322">SUM(BC155:BC166)</f>
        <v>390594</v>
      </c>
      <c r="BD273" s="37">
        <f t="shared" ref="BD273" si="1323">SUM(BD155:BD166)</f>
        <v>2.177604538889947</v>
      </c>
      <c r="BE273" s="87">
        <f>AVERAGE(BE155:BE166)</f>
        <v>1.0003574583522254</v>
      </c>
      <c r="BF273" s="87"/>
      <c r="BG273" s="87"/>
      <c r="BH273" s="39">
        <f t="shared" ref="BH273:BQ273" si="1324">AVERAGE(BH155:BH166)</f>
        <v>0.18147124370436071</v>
      </c>
      <c r="BI273" s="39">
        <f t="shared" si="1324"/>
        <v>1</v>
      </c>
      <c r="BJ273" s="39">
        <f t="shared" si="1324"/>
        <v>0.99999999999999989</v>
      </c>
      <c r="BK273" s="39">
        <f t="shared" si="1324"/>
        <v>1</v>
      </c>
      <c r="BL273" s="39">
        <f t="shared" si="1324"/>
        <v>1</v>
      </c>
      <c r="BM273" s="39">
        <f t="shared" si="1324"/>
        <v>0.1814913886561402</v>
      </c>
      <c r="BN273" s="39">
        <f t="shared" si="1324"/>
        <v>0.18150503160113754</v>
      </c>
      <c r="BO273" s="39">
        <f t="shared" si="1324"/>
        <v>-4.9999999999999992E-3</v>
      </c>
      <c r="BP273" s="39">
        <f t="shared" si="1324"/>
        <v>-3.7499999999999999E-3</v>
      </c>
      <c r="BQ273" s="39">
        <f t="shared" si="1324"/>
        <v>0.18151778089726986</v>
      </c>
      <c r="BR273" s="37">
        <f t="shared" ref="BR273" si="1325">SUM(BR155:BR166)</f>
        <v>2.1780940859324307</v>
      </c>
      <c r="BS273" s="39"/>
      <c r="BT273" s="39"/>
      <c r="BU273" s="39">
        <f>AVERAGE(BU155:BU166)</f>
        <v>0.18151778089726986</v>
      </c>
      <c r="BV273" s="39">
        <f>AVERAGE(BV155:BV166)</f>
        <v>0.18146704490749557</v>
      </c>
      <c r="BW273" s="40">
        <f>AVERAGE(BW155:BW166)</f>
        <v>4.0795586873659341E-5</v>
      </c>
      <c r="BX273" s="39">
        <f>AVERAGE(BX155:BX166)</f>
        <v>0.18465006911755902</v>
      </c>
      <c r="BY273" s="16"/>
      <c r="BZ273" s="16"/>
      <c r="CB273" s="16">
        <f t="shared" ref="CB273" si="1326">SUM(CB155:CB166)</f>
        <v>390594</v>
      </c>
      <c r="CC273" s="87">
        <f>AVERAGE(CC155:CC166)</f>
        <v>1.0003574583522254</v>
      </c>
      <c r="CD273" s="87"/>
      <c r="CE273" s="39">
        <f t="shared" ref="CE273:CL273" si="1327">AVERAGE(CE155:CE166)</f>
        <v>0.99999999999999989</v>
      </c>
      <c r="CF273" s="39">
        <f t="shared" si="1327"/>
        <v>1.0000000000000002</v>
      </c>
      <c r="CG273" s="39">
        <f t="shared" si="1327"/>
        <v>0.99999999999999989</v>
      </c>
      <c r="CH273" s="39">
        <f t="shared" si="1327"/>
        <v>1.0000000000000002</v>
      </c>
      <c r="CI273" s="16">
        <f t="shared" ref="CI273" si="1328">SUM(CI155:CI166)</f>
        <v>390552.7747167772</v>
      </c>
      <c r="CJ273" s="16">
        <f t="shared" ref="CJ273" si="1329">SUM(CJ155:CJ166)</f>
        <v>390588.33956307301</v>
      </c>
      <c r="CK273" s="40">
        <f t="shared" si="1327"/>
        <v>2.9999999999999996E-3</v>
      </c>
      <c r="CL273" s="40">
        <f t="shared" si="1327"/>
        <v>-5.0000000000000001E-3</v>
      </c>
      <c r="CM273" s="16">
        <f t="shared" ref="CM273:CN273" si="1330">SUM(CM155:CM166)</f>
        <v>390503.97620876314</v>
      </c>
      <c r="CN273" s="16">
        <f t="shared" si="1330"/>
        <v>390594.45303024078</v>
      </c>
      <c r="CO273" s="19"/>
      <c r="CP273" s="19"/>
      <c r="CQ273" s="19">
        <f>AVERAGE(CQ155:CQ166)</f>
        <v>32541.998017396927</v>
      </c>
      <c r="CR273" s="19">
        <f>AVERAGE(CR155:CR166)</f>
        <v>32549.5</v>
      </c>
      <c r="CS273" s="19">
        <f>AVERAGE(CS155:CS166)</f>
        <v>3.7752520060773044E-2</v>
      </c>
      <c r="CT273" s="16"/>
      <c r="CU273" s="16"/>
      <c r="CV273" s="16"/>
      <c r="CW273" s="16"/>
      <c r="CX273" s="16"/>
      <c r="CY273" s="16"/>
      <c r="CZ273" s="16"/>
      <c r="DA273" s="16"/>
      <c r="DB273" s="16">
        <f t="shared" ref="DB273:DE273" si="1331">SUM(DB155:DB166)</f>
        <v>390444.51265997661</v>
      </c>
      <c r="DC273" s="16" t="e">
        <f t="shared" si="1331"/>
        <v>#N/A</v>
      </c>
      <c r="DD273" s="16" t="e">
        <f t="shared" si="1331"/>
        <v>#N/A</v>
      </c>
      <c r="DE273" s="16">
        <f t="shared" si="1331"/>
        <v>404569.96858879551</v>
      </c>
      <c r="DF273" s="16">
        <f t="shared" ref="DF273:DI273" si="1332">SUM(DF155:DF166)</f>
        <v>390588.33956307301</v>
      </c>
      <c r="DG273" s="16">
        <f t="shared" si="1332"/>
        <v>14000.670640079315</v>
      </c>
      <c r="DH273" s="16" t="e">
        <f t="shared" si="1332"/>
        <v>#N/A</v>
      </c>
      <c r="DI273" s="16">
        <f t="shared" si="1332"/>
        <v>404589.01020315231</v>
      </c>
      <c r="DJ273" s="16">
        <f t="shared" ref="DJ273:DM273" si="1333">SUM(DJ155:DJ166)</f>
        <v>390503.97620876314</v>
      </c>
      <c r="DK273" s="16">
        <f t="shared" si="1333"/>
        <v>13851.345025234197</v>
      </c>
      <c r="DL273" s="16" t="e">
        <f t="shared" si="1333"/>
        <v>#N/A</v>
      </c>
      <c r="DM273" s="16">
        <f t="shared" si="1333"/>
        <v>404355.3212339973</v>
      </c>
      <c r="DN273" s="16">
        <f>SUM(DN155:DN166)</f>
        <v>389996.34752042551</v>
      </c>
      <c r="DO273" s="16" t="e">
        <f>SUM(DO155:DO166)</f>
        <v>#N/A</v>
      </c>
      <c r="DP273" s="16" t="e">
        <f>SUM(DP155:DP166)</f>
        <v>#N/A</v>
      </c>
      <c r="DQ273" s="16">
        <f>SUM(DQ155:DQ166)</f>
        <v>404589.01020315231</v>
      </c>
      <c r="DR273" s="16"/>
      <c r="DS273" s="16">
        <f t="shared" si="1322"/>
        <v>390756.44839905179</v>
      </c>
      <c r="DT273" s="16">
        <f t="shared" si="1322"/>
        <v>390802.64676686277</v>
      </c>
      <c r="DV273" s="16">
        <f t="shared" ref="DV273:EA273" si="1334">AVERAGE(DV155:DV166)</f>
        <v>1952149.3333333333</v>
      </c>
      <c r="DW273" s="16">
        <f t="shared" si="1334"/>
        <v>1952149.3333333333</v>
      </c>
      <c r="DX273" s="16">
        <f t="shared" si="1334"/>
        <v>1945580.2667809234</v>
      </c>
      <c r="DY273" s="16">
        <f t="shared" si="1334"/>
        <v>1945563.9715515263</v>
      </c>
      <c r="DZ273" s="16">
        <f t="shared" si="1334"/>
        <v>1944766.6781579454</v>
      </c>
      <c r="EA273" s="16">
        <f t="shared" si="1334"/>
        <v>6585.3617818070734</v>
      </c>
      <c r="EB273" s="16"/>
    </row>
    <row r="274" spans="1:132" x14ac:dyDescent="0.2">
      <c r="A274" s="1">
        <v>2014</v>
      </c>
      <c r="B274" s="16">
        <f>SUM(B167:B178)</f>
        <v>398183</v>
      </c>
      <c r="C274" s="16">
        <f t="shared" ref="C274:D274" si="1335">SUM(C167:C178)</f>
        <v>0</v>
      </c>
      <c r="D274" s="16">
        <f t="shared" si="1335"/>
        <v>398183</v>
      </c>
      <c r="E274" s="17">
        <f>AVERAGE(E167:E178)</f>
        <v>0.99485350235906533</v>
      </c>
      <c r="F274" s="16">
        <f t="shared" ref="F274" si="1336">SUM(F167:F178)</f>
        <v>399775.68795808026</v>
      </c>
      <c r="G274" s="25">
        <f t="shared" ref="G274:H274" si="1337">AVERAGE(G167:G178)</f>
        <v>1.0000000000000002</v>
      </c>
      <c r="H274" s="25">
        <f t="shared" si="1337"/>
        <v>1</v>
      </c>
      <c r="I274" s="25">
        <f t="shared" ref="I274" si="1338">AVERAGE(I167:I178)</f>
        <v>1</v>
      </c>
      <c r="J274" s="16">
        <f t="shared" ref="J274:K274" si="1339">SUM(J167:J178)</f>
        <v>399395.73429257772</v>
      </c>
      <c r="K274" s="16">
        <f t="shared" si="1339"/>
        <v>399558.69885313523</v>
      </c>
      <c r="L274" s="40">
        <f t="shared" ref="L274" si="1340">AVERAGE(L167:L178)</f>
        <v>4.2916666666666659E-2</v>
      </c>
      <c r="M274" s="40">
        <f t="shared" ref="M274" si="1341">SUM(M167:M178)</f>
        <v>-2.9999999999999888E-3</v>
      </c>
      <c r="N274" s="16">
        <f t="shared" ref="N274:T274" si="1342">SUM(N167:N178)</f>
        <v>399221.09407168254</v>
      </c>
      <c r="O274" s="16">
        <f t="shared" si="1342"/>
        <v>397999.00098561065</v>
      </c>
      <c r="P274" s="16">
        <f t="shared" si="1342"/>
        <v>0</v>
      </c>
      <c r="Q274" s="16">
        <f t="shared" si="1342"/>
        <v>0</v>
      </c>
      <c r="R274" s="16">
        <f t="shared" si="1342"/>
        <v>399221.09407168254</v>
      </c>
      <c r="S274" s="16">
        <f t="shared" si="1342"/>
        <v>398183</v>
      </c>
      <c r="T274" s="16">
        <f t="shared" si="1342"/>
        <v>-183.99901438937741</v>
      </c>
      <c r="AA274" s="40">
        <f t="shared" ref="AA274:AD274" si="1343">SUM(AA167:AA178)</f>
        <v>0.03</v>
      </c>
      <c r="AB274" s="16">
        <f t="shared" si="1343"/>
        <v>0</v>
      </c>
      <c r="AC274" s="16">
        <f t="shared" si="1343"/>
        <v>0</v>
      </c>
      <c r="AD274" s="16">
        <f t="shared" si="1343"/>
        <v>0</v>
      </c>
      <c r="AE274" s="16"/>
      <c r="AF274" s="16">
        <f t="shared" ref="AF274" si="1344">SUM(AF167:AF178)</f>
        <v>1</v>
      </c>
      <c r="AH274" s="40">
        <f t="shared" ref="AH274:AM274" si="1345">SUM(AH167:AH178)</f>
        <v>0.03</v>
      </c>
      <c r="AI274" s="40">
        <f t="shared" si="1345"/>
        <v>0</v>
      </c>
      <c r="AJ274" s="40">
        <f t="shared" si="1345"/>
        <v>0</v>
      </c>
      <c r="AK274" s="40">
        <f t="shared" si="1345"/>
        <v>0</v>
      </c>
      <c r="AL274" s="40">
        <f t="shared" si="1345"/>
        <v>-1.2999999999999999E-2</v>
      </c>
      <c r="AM274" s="40">
        <f t="shared" si="1345"/>
        <v>0</v>
      </c>
      <c r="AO274" s="16">
        <f>SUM(AO167:AO178)/AO1</f>
        <v>1</v>
      </c>
      <c r="BB274" s="16">
        <f t="shared" ref="BB274" si="1346">AVERAGE(BB167:BB178)</f>
        <v>1963162.5</v>
      </c>
      <c r="BC274" s="16">
        <f t="shared" ref="BC274:DT274" si="1347">SUM(BC167:BC178)</f>
        <v>381642</v>
      </c>
      <c r="BD274" s="37">
        <f t="shared" ref="BD274" si="1348">SUM(BD167:BD178)</f>
        <v>2.1199121015477052</v>
      </c>
      <c r="BE274" s="87">
        <f>AVERAGE(BE167:BE178)</f>
        <v>0.99485350235906533</v>
      </c>
      <c r="BF274" s="87"/>
      <c r="BG274" s="87"/>
      <c r="BH274" s="39">
        <f t="shared" ref="BH274:BQ274" si="1349">AVERAGE(BH167:BH178)</f>
        <v>0.17761033841150756</v>
      </c>
      <c r="BI274" s="39">
        <f t="shared" si="1349"/>
        <v>1</v>
      </c>
      <c r="BJ274" s="39">
        <f t="shared" si="1349"/>
        <v>0.99999999999999989</v>
      </c>
      <c r="BK274" s="39">
        <f t="shared" si="1349"/>
        <v>1</v>
      </c>
      <c r="BL274" s="39">
        <f t="shared" si="1349"/>
        <v>1</v>
      </c>
      <c r="BM274" s="39">
        <f t="shared" si="1349"/>
        <v>0.17775043718722683</v>
      </c>
      <c r="BN274" s="39">
        <f t="shared" si="1349"/>
        <v>0.17788067811146827</v>
      </c>
      <c r="BO274" s="39">
        <f t="shared" si="1349"/>
        <v>-2.0833333333333333E-3</v>
      </c>
      <c r="BP274" s="39">
        <f t="shared" si="1349"/>
        <v>1.0833333333333331E-3</v>
      </c>
      <c r="BQ274" s="39">
        <f t="shared" si="1349"/>
        <v>0.1780454077683328</v>
      </c>
      <c r="BR274" s="37">
        <f t="shared" ref="BR274" si="1350">SUM(BR167:BR178)</f>
        <v>2.1233190523066678</v>
      </c>
      <c r="BS274" s="39"/>
      <c r="BT274" s="39"/>
      <c r="BU274" s="39">
        <f>AVERAGE(BU167:BU178)</f>
        <v>0.1780454077683328</v>
      </c>
      <c r="BV274" s="39">
        <f>AVERAGE(BV167:BV178)</f>
        <v>0.17665934179564211</v>
      </c>
      <c r="BW274" s="40">
        <f>AVERAGE(BW167:BW178)</f>
        <v>2.8391256324692321E-4</v>
      </c>
      <c r="BX274" s="39">
        <f>AVERAGE(BX167:BX178)</f>
        <v>0.17924008475349659</v>
      </c>
      <c r="BY274" s="16"/>
      <c r="BZ274" s="16"/>
      <c r="CB274" s="16">
        <f t="shared" ref="CB274" si="1351">SUM(CB167:CB178)</f>
        <v>381642</v>
      </c>
      <c r="CC274" s="87">
        <f>AVERAGE(CC167:CC178)</f>
        <v>0.99485350235906533</v>
      </c>
      <c r="CD274" s="87"/>
      <c r="CE274" s="39">
        <f t="shared" ref="CE274:CL274" si="1352">AVERAGE(CE167:CE178)</f>
        <v>0.99999999999999989</v>
      </c>
      <c r="CF274" s="39">
        <f t="shared" si="1352"/>
        <v>1.0000000000000002</v>
      </c>
      <c r="CG274" s="39">
        <f t="shared" si="1352"/>
        <v>0.99999999999999989</v>
      </c>
      <c r="CH274" s="39">
        <f t="shared" si="1352"/>
        <v>1.0000000000000002</v>
      </c>
      <c r="CI274" s="16">
        <f t="shared" ref="CI274" si="1353">SUM(CI167:CI178)</f>
        <v>384042.26170508779</v>
      </c>
      <c r="CJ274" s="16">
        <f t="shared" ref="CJ274" si="1354">SUM(CJ167:CJ178)</f>
        <v>384337.68102551188</v>
      </c>
      <c r="CK274" s="40">
        <f t="shared" si="1352"/>
        <v>9.9999999999999985E-3</v>
      </c>
      <c r="CL274" s="40">
        <f t="shared" si="1352"/>
        <v>1.25E-3</v>
      </c>
      <c r="CM274" s="16">
        <f t="shared" ref="CM274:CN274" si="1355">SUM(CM167:CM178)</f>
        <v>384433.36239499203</v>
      </c>
      <c r="CN274" s="16">
        <f t="shared" si="1355"/>
        <v>382105.4337170631</v>
      </c>
      <c r="CO274" s="19"/>
      <c r="CP274" s="19"/>
      <c r="CQ274" s="19">
        <f>AVERAGE(CQ167:CQ178)</f>
        <v>32036.113532916002</v>
      </c>
      <c r="CR274" s="19">
        <f>AVERAGE(CR167:CR178)</f>
        <v>31803.5</v>
      </c>
      <c r="CS274" s="19">
        <f>AVERAGE(CS167:CS178)</f>
        <v>38.619476421923231</v>
      </c>
      <c r="CT274" s="16"/>
      <c r="CU274" s="16"/>
      <c r="CV274" s="16"/>
      <c r="CW274" s="16"/>
      <c r="CX274" s="16"/>
      <c r="CY274" s="16"/>
      <c r="CZ274" s="16"/>
      <c r="DA274" s="16"/>
      <c r="DB274" s="16">
        <f t="shared" ref="DB274:DE274" si="1356">SUM(DB167:DB178)</f>
        <v>383849.61024699028</v>
      </c>
      <c r="DC274" s="16" t="e">
        <f t="shared" si="1356"/>
        <v>#N/A</v>
      </c>
      <c r="DD274" s="16" t="e">
        <f t="shared" si="1356"/>
        <v>#N/A</v>
      </c>
      <c r="DE274" s="16">
        <f t="shared" si="1356"/>
        <v>399395.73429257772</v>
      </c>
      <c r="DF274" s="16">
        <f t="shared" ref="DF274:DI274" si="1357">SUM(DF167:DF178)</f>
        <v>384337.68102551188</v>
      </c>
      <c r="DG274" s="16">
        <f t="shared" si="1357"/>
        <v>15221.017827623375</v>
      </c>
      <c r="DH274" s="16" t="e">
        <f t="shared" si="1357"/>
        <v>#N/A</v>
      </c>
      <c r="DI274" s="16">
        <f t="shared" si="1357"/>
        <v>399558.69885313523</v>
      </c>
      <c r="DJ274" s="16">
        <f t="shared" ref="DJ274:DM274" si="1358">SUM(DJ167:DJ178)</f>
        <v>384120.06366471108</v>
      </c>
      <c r="DK274" s="16" t="e">
        <f t="shared" si="1358"/>
        <v>#N/A</v>
      </c>
      <c r="DL274" s="16" t="e">
        <f t="shared" si="1358"/>
        <v>#N/A</v>
      </c>
      <c r="DM274" s="16">
        <f t="shared" si="1358"/>
        <v>399221.09407168254</v>
      </c>
      <c r="DN274" s="16">
        <f>SUM(DN167:DN178)</f>
        <v>384148.99535567698</v>
      </c>
      <c r="DO274" s="16" t="e">
        <f>SUM(DO167:DO178)</f>
        <v>#N/A</v>
      </c>
      <c r="DP274" s="16" t="e">
        <f>SUM(DP167:DP178)</f>
        <v>#N/A</v>
      </c>
      <c r="DQ274" s="16">
        <f>SUM(DQ167:DQ178)</f>
        <v>399558.69885313523</v>
      </c>
      <c r="DR274" s="16"/>
      <c r="DS274" s="16">
        <f t="shared" si="1347"/>
        <v>384163.10932591837</v>
      </c>
      <c r="DT274" s="16">
        <f t="shared" si="1347"/>
        <v>384476.39664912951</v>
      </c>
      <c r="DV274" s="16">
        <f t="shared" ref="DV274:EA274" si="1359">AVERAGE(DV167:DV178)</f>
        <v>1963162.5</v>
      </c>
      <c r="DW274" s="16">
        <f t="shared" si="1359"/>
        <v>1963162.5</v>
      </c>
      <c r="DX274" s="16">
        <f t="shared" si="1359"/>
        <v>1955597.0306848616</v>
      </c>
      <c r="DY274" s="16">
        <f t="shared" si="1359"/>
        <v>1955646.4323982594</v>
      </c>
      <c r="DZ274" s="16">
        <f t="shared" si="1359"/>
        <v>1955013.4530644503</v>
      </c>
      <c r="EA274" s="16">
        <f t="shared" si="1359"/>
        <v>7516.0676017405349</v>
      </c>
      <c r="EB274" s="16"/>
    </row>
    <row r="275" spans="1:132" x14ac:dyDescent="0.2">
      <c r="A275" s="1">
        <v>2015</v>
      </c>
      <c r="B275" s="16">
        <f>SUM(B179:B190)</f>
        <v>402452</v>
      </c>
      <c r="C275" s="16">
        <f t="shared" ref="C275:D275" si="1360">SUM(C179:C190)</f>
        <v>0</v>
      </c>
      <c r="D275" s="16">
        <f t="shared" si="1360"/>
        <v>402452</v>
      </c>
      <c r="E275" s="17">
        <f>AVERAGE(E179:E190)</f>
        <v>0.99416875932692905</v>
      </c>
      <c r="F275" s="16">
        <f t="shared" ref="F275" si="1361">SUM(F179:F190)</f>
        <v>404476.85758403328</v>
      </c>
      <c r="G275" s="25">
        <f t="shared" ref="G275:H275" si="1362">AVERAGE(G179:G190)</f>
        <v>1.0000000000000002</v>
      </c>
      <c r="H275" s="25">
        <f t="shared" si="1362"/>
        <v>1</v>
      </c>
      <c r="I275" s="25">
        <f t="shared" ref="I275" si="1363">AVERAGE(I179:I190)</f>
        <v>1</v>
      </c>
      <c r="J275" s="16">
        <f t="shared" ref="J275:K275" si="1364">SUM(J179:J190)</f>
        <v>404361.76564690314</v>
      </c>
      <c r="K275" s="16">
        <f t="shared" si="1364"/>
        <v>404241.18389255437</v>
      </c>
      <c r="L275" s="40">
        <f t="shared" ref="L275" si="1365">AVERAGE(L179:L190)</f>
        <v>3.9999999999999994E-2</v>
      </c>
      <c r="M275" s="40">
        <f t="shared" ref="M275" si="1366">SUM(M179:M190)</f>
        <v>-0.05</v>
      </c>
      <c r="N275" s="16">
        <f t="shared" ref="N275:T275" si="1367">SUM(N179:N190)</f>
        <v>404087.93552451342</v>
      </c>
      <c r="O275" s="16">
        <f t="shared" si="1367"/>
        <v>402136.35880159016</v>
      </c>
      <c r="P275" s="16">
        <f t="shared" si="1367"/>
        <v>0</v>
      </c>
      <c r="Q275" s="16">
        <f t="shared" si="1367"/>
        <v>0</v>
      </c>
      <c r="R275" s="16">
        <f t="shared" si="1367"/>
        <v>404087.93552451342</v>
      </c>
      <c r="S275" s="16">
        <f t="shared" si="1367"/>
        <v>402452</v>
      </c>
      <c r="T275" s="16">
        <f t="shared" si="1367"/>
        <v>-315.64119840987405</v>
      </c>
      <c r="AA275" s="40">
        <f t="shared" ref="AA275:AD275" si="1368">SUM(AA179:AA190)</f>
        <v>4.0000000000000008E-2</v>
      </c>
      <c r="AB275" s="16">
        <f t="shared" si="1368"/>
        <v>0</v>
      </c>
      <c r="AC275" s="16">
        <f t="shared" si="1368"/>
        <v>3</v>
      </c>
      <c r="AD275" s="16">
        <f t="shared" si="1368"/>
        <v>0</v>
      </c>
      <c r="AE275" s="16"/>
      <c r="AF275" s="16">
        <f t="shared" ref="AF275" si="1369">SUM(AF179:AF190)</f>
        <v>1</v>
      </c>
      <c r="AH275" s="40">
        <f t="shared" ref="AH275:AM275" si="1370">SUM(AH179:AH190)</f>
        <v>7.0000000000000007E-2</v>
      </c>
      <c r="AI275" s="40">
        <f t="shared" si="1370"/>
        <v>0</v>
      </c>
      <c r="AJ275" s="40">
        <f t="shared" si="1370"/>
        <v>0</v>
      </c>
      <c r="AK275" s="40">
        <f t="shared" si="1370"/>
        <v>-0.03</v>
      </c>
      <c r="AL275" s="40">
        <f t="shared" si="1370"/>
        <v>-0.05</v>
      </c>
      <c r="AM275" s="40">
        <f t="shared" si="1370"/>
        <v>0</v>
      </c>
      <c r="AO275" s="16">
        <f>SUM(AO179:AO190)/AO1</f>
        <v>1</v>
      </c>
      <c r="BB275" s="16">
        <f t="shared" ref="BB275" si="1371">AVERAGE(BB179:BB190)</f>
        <v>1975312.5833333333</v>
      </c>
      <c r="BC275" s="16">
        <f t="shared" ref="BC275:DT275" si="1372">SUM(BC179:BC190)</f>
        <v>400534</v>
      </c>
      <c r="BD275" s="37">
        <f t="shared" ref="BD275" si="1373">SUM(BD179:BD190)</f>
        <v>2.2088771470490407</v>
      </c>
      <c r="BE275" s="87">
        <f>AVERAGE(BE179:BE190)</f>
        <v>0.99416875932692905</v>
      </c>
      <c r="BF275" s="87"/>
      <c r="BG275" s="87"/>
      <c r="BH275" s="39">
        <f t="shared" ref="BH275:BQ275" si="1374">AVERAGE(BH179:BH190)</f>
        <v>0.18507616085801004</v>
      </c>
      <c r="BI275" s="39">
        <f t="shared" si="1374"/>
        <v>1</v>
      </c>
      <c r="BJ275" s="39">
        <f t="shared" si="1374"/>
        <v>0.99999999999999989</v>
      </c>
      <c r="BK275" s="39">
        <f t="shared" si="1374"/>
        <v>1</v>
      </c>
      <c r="BL275" s="39">
        <f t="shared" si="1374"/>
        <v>1</v>
      </c>
      <c r="BM275" s="39">
        <f t="shared" si="1374"/>
        <v>0.18518004744505392</v>
      </c>
      <c r="BN275" s="39">
        <f t="shared" si="1374"/>
        <v>0.18503565815309667</v>
      </c>
      <c r="BO275" s="39">
        <f t="shared" si="1374"/>
        <v>0</v>
      </c>
      <c r="BP275" s="39">
        <f t="shared" si="1374"/>
        <v>4.8333333333333336E-3</v>
      </c>
      <c r="BQ275" s="39">
        <f t="shared" si="1374"/>
        <v>0.18525163272061385</v>
      </c>
      <c r="BR275" s="37">
        <f t="shared" ref="BR275" si="1375">SUM(BR179:BR190)</f>
        <v>2.2085014273687129</v>
      </c>
      <c r="BS275" s="39"/>
      <c r="BT275" s="39"/>
      <c r="BU275" s="39">
        <f>AVERAGE(BU179:BU190)</f>
        <v>0.18525163272061385</v>
      </c>
      <c r="BV275" s="39">
        <f>AVERAGE(BV179:BV190)</f>
        <v>0.18407309558742005</v>
      </c>
      <c r="BW275" s="40">
        <f>AVERAGE(BW179:BW190)</f>
        <v>-3.1309973360633035E-5</v>
      </c>
      <c r="BX275" s="39">
        <f>AVERAGE(BX179:BX190)</f>
        <v>0.18177161576495215</v>
      </c>
      <c r="BY275" s="16"/>
      <c r="BZ275" s="16"/>
      <c r="CB275" s="16">
        <f t="shared" ref="CB275" si="1376">SUM(CB179:CB190)</f>
        <v>400534</v>
      </c>
      <c r="CC275" s="87">
        <f>AVERAGE(CC179:CC190)</f>
        <v>0.99416875932692905</v>
      </c>
      <c r="CD275" s="87"/>
      <c r="CE275" s="39">
        <f t="shared" ref="CE275:CL275" si="1377">AVERAGE(CE179:CE190)</f>
        <v>0.99999999999999989</v>
      </c>
      <c r="CF275" s="39">
        <f t="shared" si="1377"/>
        <v>1.0000000000000002</v>
      </c>
      <c r="CG275" s="39">
        <f t="shared" si="1377"/>
        <v>0.99999999999999989</v>
      </c>
      <c r="CH275" s="39">
        <f t="shared" si="1377"/>
        <v>1.0000000000000002</v>
      </c>
      <c r="CI275" s="16">
        <f t="shared" ref="CI275" si="1378">SUM(CI179:CI190)</f>
        <v>402995.83812852006</v>
      </c>
      <c r="CJ275" s="16">
        <f t="shared" ref="CJ275" si="1379">SUM(CJ179:CJ190)</f>
        <v>402664.55784042017</v>
      </c>
      <c r="CK275" s="40">
        <f t="shared" si="1377"/>
        <v>2.5000000000000001E-3</v>
      </c>
      <c r="CL275" s="40">
        <f t="shared" si="1377"/>
        <v>5.0000000000000001E-3</v>
      </c>
      <c r="CM275" s="16">
        <f t="shared" ref="CM275:CN275" si="1380">SUM(CM179:CM190)</f>
        <v>402540.28986660094</v>
      </c>
      <c r="CN275" s="16">
        <f t="shared" si="1380"/>
        <v>400001.20228149317</v>
      </c>
      <c r="CO275" s="19"/>
      <c r="CP275" s="19"/>
      <c r="CQ275" s="19">
        <f>AVERAGE(CQ179:CQ190)</f>
        <v>33545.024155550076</v>
      </c>
      <c r="CR275" s="19">
        <f>AVERAGE(CR179:CR190)</f>
        <v>33377.833333333336</v>
      </c>
      <c r="CS275" s="19">
        <f>AVERAGE(CS179:CS190)</f>
        <v>-44.399809875570099</v>
      </c>
      <c r="CT275" s="16"/>
      <c r="CU275" s="16"/>
      <c r="CV275" s="16"/>
      <c r="CW275" s="16"/>
      <c r="CX275" s="16"/>
      <c r="CY275" s="16"/>
      <c r="CZ275" s="16"/>
      <c r="DA275" s="16"/>
      <c r="DB275" s="16">
        <f t="shared" ref="DB275:DE275" si="1381">SUM(DB179:DB190)</f>
        <v>398839.07469759259</v>
      </c>
      <c r="DC275" s="16" t="e">
        <f t="shared" si="1381"/>
        <v>#N/A</v>
      </c>
      <c r="DD275" s="16" t="e">
        <f t="shared" si="1381"/>
        <v>#N/A</v>
      </c>
      <c r="DE275" s="16">
        <f t="shared" si="1381"/>
        <v>404361.76564690314</v>
      </c>
      <c r="DF275" s="16">
        <f t="shared" ref="DF275:DI275" si="1382">SUM(DF179:DF190)</f>
        <v>399474.67847265815</v>
      </c>
      <c r="DG275" s="16" t="e">
        <f t="shared" si="1382"/>
        <v>#N/A</v>
      </c>
      <c r="DH275" s="16" t="e">
        <f t="shared" si="1382"/>
        <v>#N/A</v>
      </c>
      <c r="DI275" s="16">
        <f t="shared" si="1382"/>
        <v>404241.18389255437</v>
      </c>
      <c r="DJ275" s="16">
        <f t="shared" ref="DJ275:DM275" si="1383">SUM(DJ179:DJ190)</f>
        <v>398192.5642189217</v>
      </c>
      <c r="DK275" s="16" t="e">
        <f t="shared" si="1383"/>
        <v>#N/A</v>
      </c>
      <c r="DL275" s="16" t="e">
        <f t="shared" si="1383"/>
        <v>#N/A</v>
      </c>
      <c r="DM275" s="16">
        <f t="shared" si="1383"/>
        <v>404087.93552451342</v>
      </c>
      <c r="DN275" s="16">
        <f>SUM(DN179:DN190)</f>
        <v>398394.52573949978</v>
      </c>
      <c r="DO275" s="16" t="e">
        <f>SUM(DO179:DO190)</f>
        <v>#N/A</v>
      </c>
      <c r="DP275" s="16" t="e">
        <f>SUM(DP179:DP190)</f>
        <v>#N/A</v>
      </c>
      <c r="DQ275" s="16">
        <f>SUM(DQ179:DQ190)</f>
        <v>404241.18389255437</v>
      </c>
      <c r="DR275" s="16"/>
      <c r="DS275" s="16">
        <f t="shared" si="1372"/>
        <v>403078.26562948246</v>
      </c>
      <c r="DT275" s="16">
        <f t="shared" si="1372"/>
        <v>402749.17400229204</v>
      </c>
      <c r="DV275" s="16">
        <f t="shared" ref="DV275:EA275" si="1384">AVERAGE(DV179:DV190)</f>
        <v>1975312.5833333333</v>
      </c>
      <c r="DW275" s="16">
        <f t="shared" si="1384"/>
        <v>1975312.5833333333</v>
      </c>
      <c r="DX275" s="16">
        <f t="shared" si="1384"/>
        <v>1967164.2580523102</v>
      </c>
      <c r="DY275" s="16">
        <f t="shared" si="1384"/>
        <v>1967157.3739326708</v>
      </c>
      <c r="DZ275" s="16">
        <f t="shared" si="1384"/>
        <v>1966751.6294135873</v>
      </c>
      <c r="EA275" s="16">
        <f t="shared" si="1384"/>
        <v>8155.2094006625894</v>
      </c>
      <c r="EB275" s="16"/>
    </row>
    <row r="276" spans="1:132" x14ac:dyDescent="0.2">
      <c r="A276" s="1">
        <v>2016</v>
      </c>
      <c r="B276" s="16">
        <f>SUM(B191:B202)</f>
        <v>420992</v>
      </c>
      <c r="C276" s="16">
        <f t="shared" ref="C276:D276" si="1385">SUM(C191:C202)</f>
        <v>0</v>
      </c>
      <c r="D276" s="16">
        <f t="shared" si="1385"/>
        <v>420992</v>
      </c>
      <c r="E276" s="17">
        <f>AVERAGE(E191:E202)</f>
        <v>1.0018314708372162</v>
      </c>
      <c r="F276" s="16">
        <f t="shared" ref="F276" si="1386">SUM(F191:F202)</f>
        <v>419769.44529992435</v>
      </c>
      <c r="G276" s="25">
        <f t="shared" ref="G276:H276" si="1387">AVERAGE(G191:G202)</f>
        <v>1.0000000000000002</v>
      </c>
      <c r="H276" s="25">
        <f t="shared" si="1387"/>
        <v>1</v>
      </c>
      <c r="I276" s="25">
        <f t="shared" ref="I276" si="1388">AVERAGE(I191:I202)</f>
        <v>1</v>
      </c>
      <c r="J276" s="16">
        <f t="shared" ref="J276:K276" si="1389">SUM(J191:J202)</f>
        <v>419962.56026571139</v>
      </c>
      <c r="K276" s="16">
        <f t="shared" si="1389"/>
        <v>419988.29440680792</v>
      </c>
      <c r="L276" s="40">
        <f t="shared" ref="L276" si="1390">AVERAGE(L191:L202)</f>
        <v>2.6666666666666668E-2</v>
      </c>
      <c r="M276" s="40">
        <f t="shared" ref="M276" si="1391">SUM(M191:M202)</f>
        <v>6.5000000000000002E-2</v>
      </c>
      <c r="N276" s="16">
        <f t="shared" ref="N276:T276" si="1392">SUM(N191:N202)</f>
        <v>420443.1556918149</v>
      </c>
      <c r="O276" s="16">
        <f t="shared" si="1392"/>
        <v>421388.0960485281</v>
      </c>
      <c r="P276" s="16">
        <f t="shared" si="1392"/>
        <v>0</v>
      </c>
      <c r="Q276" s="16">
        <f t="shared" si="1392"/>
        <v>0</v>
      </c>
      <c r="R276" s="16">
        <f t="shared" si="1392"/>
        <v>420443.1556918149</v>
      </c>
      <c r="S276" s="16">
        <f t="shared" si="1392"/>
        <v>420992</v>
      </c>
      <c r="T276" s="16">
        <f t="shared" si="1392"/>
        <v>396.09604852803022</v>
      </c>
      <c r="AA276" s="40">
        <f t="shared" ref="AA276:AD276" si="1393">SUM(AA191:AA202)</f>
        <v>0.05</v>
      </c>
      <c r="AB276" s="16">
        <f t="shared" si="1393"/>
        <v>0</v>
      </c>
      <c r="AC276" s="16">
        <f t="shared" si="1393"/>
        <v>1</v>
      </c>
      <c r="AD276" s="16">
        <f t="shared" si="1393"/>
        <v>0</v>
      </c>
      <c r="AE276" s="16"/>
      <c r="AF276" s="16">
        <f t="shared" ref="AF276" si="1394">SUM(AF191:AF202)</f>
        <v>0</v>
      </c>
      <c r="AH276" s="40">
        <f t="shared" ref="AH276:AM276" si="1395">SUM(AH191:AH202)</f>
        <v>0</v>
      </c>
      <c r="AI276" s="40">
        <f t="shared" si="1395"/>
        <v>0</v>
      </c>
      <c r="AJ276" s="40">
        <f t="shared" si="1395"/>
        <v>0.05</v>
      </c>
      <c r="AK276" s="40">
        <f t="shared" si="1395"/>
        <v>0</v>
      </c>
      <c r="AL276" s="40">
        <f t="shared" si="1395"/>
        <v>0</v>
      </c>
      <c r="AM276" s="40">
        <f t="shared" si="1395"/>
        <v>0</v>
      </c>
      <c r="AO276" s="16">
        <f>SUM(AO191:AO202)/AO1</f>
        <v>0</v>
      </c>
      <c r="BB276" s="16">
        <f t="shared" ref="BB276" si="1396">AVERAGE(BB191:BB202)</f>
        <v>1983402.5833333333</v>
      </c>
      <c r="BC276" s="16">
        <f t="shared" ref="BC276:DT276" si="1397">SUM(BC191:BC202)</f>
        <v>392674</v>
      </c>
      <c r="BD276" s="37">
        <f t="shared" ref="BD276" si="1398">SUM(BD191:BD202)</f>
        <v>2.1516859196210882</v>
      </c>
      <c r="BE276" s="87">
        <f>AVERAGE(BE191:BE202)</f>
        <v>1.0018314708372162</v>
      </c>
      <c r="BF276" s="87"/>
      <c r="BG276" s="87"/>
      <c r="BH276" s="39">
        <f t="shared" ref="BH276:BQ276" si="1399">AVERAGE(BH191:BH202)</f>
        <v>0.17910346804897301</v>
      </c>
      <c r="BI276" s="39">
        <f t="shared" si="1399"/>
        <v>1</v>
      </c>
      <c r="BJ276" s="39">
        <f t="shared" si="1399"/>
        <v>0.99999999999999989</v>
      </c>
      <c r="BK276" s="39">
        <f t="shared" si="1399"/>
        <v>1</v>
      </c>
      <c r="BL276" s="39">
        <f t="shared" si="1399"/>
        <v>1</v>
      </c>
      <c r="BM276" s="39">
        <f t="shared" si="1399"/>
        <v>0.17899888042429321</v>
      </c>
      <c r="BN276" s="39">
        <f t="shared" si="1399"/>
        <v>0.17913873709866476</v>
      </c>
      <c r="BO276" s="39">
        <f t="shared" si="1399"/>
        <v>0</v>
      </c>
      <c r="BP276" s="39">
        <f t="shared" si="1399"/>
        <v>-5.6666666666666671E-3</v>
      </c>
      <c r="BQ276" s="39">
        <f t="shared" si="1399"/>
        <v>0.17882334333973957</v>
      </c>
      <c r="BR276" s="37">
        <f t="shared" ref="BR276" si="1400">SUM(BR191:BR202)</f>
        <v>2.1502905655299651</v>
      </c>
      <c r="BS276" s="39"/>
      <c r="BT276" s="39"/>
      <c r="BU276" s="39">
        <f>AVERAGE(BU191:BU202)</f>
        <v>0.17882334333973957</v>
      </c>
      <c r="BV276" s="39">
        <f>AVERAGE(BV191:BV202)</f>
        <v>0.17930715996842403</v>
      </c>
      <c r="BW276" s="40">
        <f>AVERAGE(BW191:BW202)</f>
        <v>-1.1627950759362377E-4</v>
      </c>
      <c r="BX276" s="39">
        <f>AVERAGE(BX191:BX202)</f>
        <v>0.18356201536320602</v>
      </c>
      <c r="BY276" s="16"/>
      <c r="BZ276" s="16"/>
      <c r="CB276" s="16">
        <f t="shared" ref="CB276" si="1401">SUM(CB191:CB202)</f>
        <v>392674</v>
      </c>
      <c r="CC276" s="87">
        <f>AVERAGE(CC191:CC202)</f>
        <v>1.0018314708372162</v>
      </c>
      <c r="CD276" s="87"/>
      <c r="CE276" s="39">
        <f t="shared" ref="CE276:CL276" si="1402">AVERAGE(CE191:CE202)</f>
        <v>0.99999999999999989</v>
      </c>
      <c r="CF276" s="39">
        <f t="shared" si="1402"/>
        <v>1.0000000000000002</v>
      </c>
      <c r="CG276" s="39">
        <f t="shared" si="1402"/>
        <v>0.99999999999999989</v>
      </c>
      <c r="CH276" s="39">
        <f t="shared" si="1402"/>
        <v>1.0000000000000002</v>
      </c>
      <c r="CI276" s="16">
        <f t="shared" ref="CI276" si="1403">SUM(CI191:CI202)</f>
        <v>391924.84738405218</v>
      </c>
      <c r="CJ276" s="16">
        <f t="shared" ref="CJ276" si="1404">SUM(CJ191:CJ202)</f>
        <v>392244.26934533863</v>
      </c>
      <c r="CK276" s="40">
        <f t="shared" si="1402"/>
        <v>4.1666666666666666E-3</v>
      </c>
      <c r="CL276" s="40">
        <f t="shared" si="1402"/>
        <v>-4.8333333333333327E-3</v>
      </c>
      <c r="CM276" s="16">
        <f t="shared" ref="CM276:CN276" si="1405">SUM(CM191:CM202)</f>
        <v>391555.19553500577</v>
      </c>
      <c r="CN276" s="16">
        <f t="shared" si="1405"/>
        <v>392312.63819235272</v>
      </c>
      <c r="CO276" s="19"/>
      <c r="CP276" s="19"/>
      <c r="CQ276" s="19">
        <f>AVERAGE(CQ191:CQ202)</f>
        <v>32629.599627917149</v>
      </c>
      <c r="CR276" s="19">
        <f>AVERAGE(CR191:CR202)</f>
        <v>32722.833333333332</v>
      </c>
      <c r="CS276" s="19">
        <f>AVERAGE(CS191:CS202)</f>
        <v>-30.113483970607074</v>
      </c>
      <c r="CT276" s="16"/>
      <c r="CU276" s="16"/>
      <c r="CV276" s="16"/>
      <c r="CW276" s="16"/>
      <c r="CX276" s="16"/>
      <c r="CY276" s="16"/>
      <c r="CZ276" s="16"/>
      <c r="DA276" s="16"/>
      <c r="DB276" s="16">
        <f t="shared" ref="DB276:DE276" si="1406">SUM(DB191:DB202)</f>
        <v>391924.84738405218</v>
      </c>
      <c r="DC276" s="16">
        <f t="shared" si="1406"/>
        <v>28037.712881659303</v>
      </c>
      <c r="DD276" s="16" t="e">
        <f t="shared" si="1406"/>
        <v>#N/A</v>
      </c>
      <c r="DE276" s="16">
        <f t="shared" si="1406"/>
        <v>419962.56026571139</v>
      </c>
      <c r="DF276" s="16">
        <f t="shared" ref="DF276:DI276" si="1407">SUM(DF191:DF202)</f>
        <v>392244.26934533863</v>
      </c>
      <c r="DG276" s="16">
        <f t="shared" si="1407"/>
        <v>27744.025061469303</v>
      </c>
      <c r="DH276" s="16" t="e">
        <f t="shared" si="1407"/>
        <v>#N/A</v>
      </c>
      <c r="DI276" s="16">
        <f t="shared" si="1407"/>
        <v>419988.29440680792</v>
      </c>
      <c r="DJ276" s="16">
        <f t="shared" ref="DJ276:DM276" si="1408">SUM(DJ191:DJ202)</f>
        <v>391555.19553500577</v>
      </c>
      <c r="DK276" s="16">
        <f t="shared" si="1408"/>
        <v>28887.960156809142</v>
      </c>
      <c r="DL276" s="16" t="e">
        <f t="shared" si="1408"/>
        <v>#N/A</v>
      </c>
      <c r="DM276" s="16">
        <f t="shared" si="1408"/>
        <v>420443.1556918149</v>
      </c>
      <c r="DN276" s="16">
        <f>SUM(DN191:DN202)</f>
        <v>392539.30383139435</v>
      </c>
      <c r="DO276" s="16">
        <f>SUM(DO191:DO202)</f>
        <v>27448.990575413573</v>
      </c>
      <c r="DP276" s="16" t="e">
        <f>SUM(DP191:DP202)</f>
        <v>#N/A</v>
      </c>
      <c r="DQ276" s="16">
        <f>SUM(DQ191:DQ202)</f>
        <v>419988.29440680792</v>
      </c>
      <c r="DR276" s="16"/>
      <c r="DS276" s="16">
        <f t="shared" si="1397"/>
        <v>392199.72943930374</v>
      </c>
      <c r="DT276" s="16">
        <f t="shared" si="1397"/>
        <v>392539.30383139435</v>
      </c>
      <c r="DV276" s="16">
        <f t="shared" ref="DV276:EA276" si="1409">AVERAGE(DV191:DV202)</f>
        <v>1983402.5833333333</v>
      </c>
      <c r="DW276" s="16">
        <f t="shared" si="1409"/>
        <v>1983402.5833333333</v>
      </c>
      <c r="DX276" s="16">
        <f t="shared" si="1409"/>
        <v>1974543.325662086</v>
      </c>
      <c r="DY276" s="16">
        <f t="shared" si="1409"/>
        <v>1974673.841075436</v>
      </c>
      <c r="DZ276" s="16">
        <f t="shared" si="1409"/>
        <v>1974192.9554973871</v>
      </c>
      <c r="EA276" s="16">
        <f t="shared" si="1409"/>
        <v>8728.7422578970636</v>
      </c>
      <c r="EB276" s="16"/>
    </row>
    <row r="277" spans="1:132" x14ac:dyDescent="0.2">
      <c r="A277" s="1">
        <v>2017</v>
      </c>
      <c r="B277" s="16">
        <f>SUM(B203:B214)</f>
        <v>96659</v>
      </c>
      <c r="C277" s="16">
        <f t="shared" ref="C277:D277" si="1410">SUM(C203:C214)</f>
        <v>0</v>
      </c>
      <c r="D277" s="16">
        <f t="shared" si="1410"/>
        <v>96659</v>
      </c>
      <c r="E277" s="17">
        <f>AVERAGE(E203:E214)</f>
        <v>1.0038286784347199</v>
      </c>
      <c r="F277" s="16">
        <f t="shared" ref="F277" si="1411">SUM(F203:F214)</f>
        <v>96760.299799489439</v>
      </c>
      <c r="G277" s="25">
        <f t="shared" ref="G277:H277" si="1412">AVERAGE(G203:G214)</f>
        <v>1.0000000000000002</v>
      </c>
      <c r="H277" s="25">
        <f t="shared" si="1412"/>
        <v>1</v>
      </c>
      <c r="I277" s="25">
        <f t="shared" ref="I277" si="1413">AVERAGE(I203:I214)</f>
        <v>1</v>
      </c>
      <c r="J277" s="16">
        <f t="shared" ref="J277:K277" si="1414">SUM(J203:J214)</f>
        <v>108747.97643037068</v>
      </c>
      <c r="K277" s="16">
        <f t="shared" si="1414"/>
        <v>108787.57527319161</v>
      </c>
      <c r="L277" s="40">
        <f t="shared" ref="L277" si="1415">AVERAGE(L203:L214)</f>
        <v>0</v>
      </c>
      <c r="M277" s="40">
        <f t="shared" ref="M277" si="1416">SUM(M203:M214)</f>
        <v>-8.0000000000000002E-3</v>
      </c>
      <c r="N277" s="16">
        <f t="shared" ref="N277:T277" si="1417">SUM(N203:N214)</f>
        <v>108820.76145711282</v>
      </c>
      <c r="O277" s="16">
        <f t="shared" si="1417"/>
        <v>96716.052938347915</v>
      </c>
      <c r="P277" s="16">
        <f t="shared" si="1417"/>
        <v>326462.28437133849</v>
      </c>
      <c r="Q277" s="16">
        <f t="shared" si="1417"/>
        <v>340488.44656261249</v>
      </c>
      <c r="R277" s="16">
        <f t="shared" si="1417"/>
        <v>435283.04582845134</v>
      </c>
      <c r="S277" s="16">
        <f t="shared" si="1417"/>
        <v>437147.44656261249</v>
      </c>
      <c r="T277" s="16">
        <f t="shared" si="1417"/>
        <v>57.052938347926101</v>
      </c>
      <c r="AA277" s="40">
        <f t="shared" ref="AA277:AD277" si="1418">SUM(AA203:AA214)</f>
        <v>0</v>
      </c>
      <c r="AB277" s="16">
        <f t="shared" si="1418"/>
        <v>0</v>
      </c>
      <c r="AC277" s="16">
        <f t="shared" si="1418"/>
        <v>0</v>
      </c>
      <c r="AD277" s="16">
        <f t="shared" si="1418"/>
        <v>0</v>
      </c>
      <c r="AE277" s="16"/>
      <c r="AF277" s="16">
        <f t="shared" ref="AF277" si="1419">SUM(AF203:AF214)</f>
        <v>0</v>
      </c>
      <c r="AH277" s="40">
        <f t="shared" ref="AH277:AM277" si="1420">SUM(AH203:AH214)</f>
        <v>0</v>
      </c>
      <c r="AI277" s="40">
        <f t="shared" si="1420"/>
        <v>0</v>
      </c>
      <c r="AJ277" s="40">
        <f t="shared" si="1420"/>
        <v>0</v>
      </c>
      <c r="AK277" s="40">
        <f t="shared" si="1420"/>
        <v>0</v>
      </c>
      <c r="AL277" s="40">
        <f t="shared" si="1420"/>
        <v>0</v>
      </c>
      <c r="AM277" s="40">
        <f t="shared" si="1420"/>
        <v>0</v>
      </c>
      <c r="AO277" s="16">
        <f>SUM(AO203:AO214)/AO1</f>
        <v>0</v>
      </c>
      <c r="BB277" s="16">
        <f t="shared" ref="BB277" si="1421">AVERAGE(BB203:BB214)</f>
        <v>2023079.3673168847</v>
      </c>
      <c r="BC277" s="16">
        <f t="shared" ref="BC277:DT277" si="1422">SUM(BC203:BC214)</f>
        <v>102769.50296006049</v>
      </c>
      <c r="BD277" s="37">
        <f t="shared" ref="BD277" si="1423">SUM(BD203:BD214)</f>
        <v>0.56186872217847883</v>
      </c>
      <c r="BE277" s="87">
        <f>AVERAGE(BE203:BE214)</f>
        <v>1.0038286784347199</v>
      </c>
      <c r="BF277" s="87"/>
      <c r="BG277" s="87"/>
      <c r="BH277" s="39">
        <f t="shared" ref="BH277:BQ277" si="1424">AVERAGE(BH203:BH214)</f>
        <v>0.1876998033167534</v>
      </c>
      <c r="BI277" s="39">
        <f t="shared" si="1424"/>
        <v>1</v>
      </c>
      <c r="BJ277" s="39">
        <f t="shared" si="1424"/>
        <v>0.99999999999999989</v>
      </c>
      <c r="BK277" s="39">
        <f t="shared" si="1424"/>
        <v>1</v>
      </c>
      <c r="BL277" s="39">
        <f t="shared" si="1424"/>
        <v>1</v>
      </c>
      <c r="BM277" s="39">
        <f t="shared" si="1424"/>
        <v>4.8132927089999701E-2</v>
      </c>
      <c r="BN277" s="39">
        <f t="shared" si="1424"/>
        <v>4.8085728457571128E-2</v>
      </c>
      <c r="BO277" s="39">
        <f t="shared" si="1424"/>
        <v>0</v>
      </c>
      <c r="BP277" s="39">
        <f t="shared" si="1424"/>
        <v>2.6666666666666666E-3</v>
      </c>
      <c r="BQ277" s="39">
        <f t="shared" si="1424"/>
        <v>0.17651916058785369</v>
      </c>
      <c r="BR277" s="37">
        <f t="shared" ref="BR277" si="1425">SUM(BR203:BR214)</f>
        <v>0.56209834130233371</v>
      </c>
      <c r="BS277" s="39">
        <f t="shared" ref="BS277:BX277" si="1426">AVERAGE(BS203:BS214)</f>
        <v>0.17769595499177276</v>
      </c>
      <c r="BT277" s="39">
        <f t="shared" si="1426"/>
        <v>0.17495652766670131</v>
      </c>
      <c r="BU277" s="39">
        <f t="shared" si="1426"/>
        <v>0.17740175639079303</v>
      </c>
      <c r="BV277" s="39">
        <f t="shared" si="1426"/>
        <v>0.17803978926489919</v>
      </c>
      <c r="BW277" s="40">
        <f t="shared" si="1426"/>
        <v>1.91349269879094E-5</v>
      </c>
      <c r="BX277" s="39">
        <f t="shared" si="1426"/>
        <v>0.17959088533632683</v>
      </c>
      <c r="BY277" s="16"/>
      <c r="BZ277" s="16"/>
      <c r="CB277" s="16">
        <f t="shared" ref="CB277" si="1427">SUM(CB203:CB214)</f>
        <v>102769.50296006049</v>
      </c>
      <c r="CC277" s="87">
        <f>AVERAGE(CC203:CC214)</f>
        <v>1.0038286784347199</v>
      </c>
      <c r="CD277" s="87"/>
      <c r="CE277" s="39">
        <f t="shared" ref="CE277:CL277" si="1428">AVERAGE(CE203:CE214)</f>
        <v>0.99999999999999989</v>
      </c>
      <c r="CF277" s="39">
        <f t="shared" si="1428"/>
        <v>1.0000000000000002</v>
      </c>
      <c r="CG277" s="39">
        <f t="shared" si="1428"/>
        <v>0.99999999999999989</v>
      </c>
      <c r="CH277" s="39">
        <f t="shared" si="1428"/>
        <v>1.0000000000000002</v>
      </c>
      <c r="CI277" s="16">
        <f t="shared" ref="CI277:CJ277" si="1429">SUM(CI203:CI214)</f>
        <v>98353.425414022058</v>
      </c>
      <c r="CJ277" s="16">
        <f t="shared" si="1429"/>
        <v>98200.574424655279</v>
      </c>
      <c r="CK277" s="40">
        <f t="shared" si="1428"/>
        <v>9.9999999999999985E-3</v>
      </c>
      <c r="CL277" s="40">
        <f t="shared" si="1428"/>
        <v>1.6666666666666668E-3</v>
      </c>
      <c r="CM277" s="16">
        <f t="shared" ref="CM277:CN277" si="1430">SUM(CM203:CM214)</f>
        <v>98280.494915186573</v>
      </c>
      <c r="CN277" s="16">
        <f t="shared" si="1430"/>
        <v>102922.04305720338</v>
      </c>
      <c r="CO277" s="19">
        <f t="shared" ref="CO277:CS277" si="1431">AVERAGE(CO203:CO214)</f>
        <v>32924.375962937753</v>
      </c>
      <c r="CP277" s="19">
        <f t="shared" si="1431"/>
        <v>32568.741412573105</v>
      </c>
      <c r="CQ277" s="19">
        <f t="shared" si="1431"/>
        <v>32883.323215135526</v>
      </c>
      <c r="CR277" s="19">
        <f t="shared" si="1431"/>
        <v>32990.681306101535</v>
      </c>
      <c r="CS277" s="19">
        <f t="shared" si="1431"/>
        <v>12.711674761907489</v>
      </c>
      <c r="CT277" s="16"/>
      <c r="CU277" s="16"/>
      <c r="CV277" s="16"/>
      <c r="CW277" s="16"/>
      <c r="CX277" s="16"/>
      <c r="CY277" s="16"/>
      <c r="CZ277" s="16"/>
      <c r="DA277" s="16"/>
      <c r="DB277" s="16">
        <f t="shared" ref="DB277:DE277" si="1432">SUM(DB203:DB214)</f>
        <v>394672.8090804618</v>
      </c>
      <c r="DC277" s="16">
        <f t="shared" si="1432"/>
        <v>40537.451721247329</v>
      </c>
      <c r="DD277" s="16" t="e">
        <f t="shared" si="1432"/>
        <v>#N/A</v>
      </c>
      <c r="DE277" s="16">
        <f t="shared" si="1432"/>
        <v>435210.2608017092</v>
      </c>
      <c r="DF277" s="16">
        <f t="shared" ref="DF277:DI277" si="1433">SUM(DF203:DF214)</f>
        <v>394519.95809109503</v>
      </c>
      <c r="DG277" s="16">
        <f t="shared" si="1433"/>
        <v>40729.90155343504</v>
      </c>
      <c r="DH277" s="16" t="e">
        <f t="shared" si="1433"/>
        <v>#N/A</v>
      </c>
      <c r="DI277" s="16">
        <f t="shared" si="1433"/>
        <v>435249.85964453017</v>
      </c>
      <c r="DJ277" s="16">
        <f t="shared" ref="DJ277:DM277" si="1434">SUM(DJ203:DJ214)</f>
        <v>394599.87858162628</v>
      </c>
      <c r="DK277" s="16">
        <f t="shared" si="1434"/>
        <v>40683.167246824953</v>
      </c>
      <c r="DL277" s="16" t="e">
        <f t="shared" si="1434"/>
        <v>#N/A</v>
      </c>
      <c r="DM277" s="16">
        <f t="shared" si="1434"/>
        <v>435283.04582845134</v>
      </c>
      <c r="DN277" s="16">
        <f>SUM(DN203:DN214)</f>
        <v>396912.64110276726</v>
      </c>
      <c r="DO277" s="16">
        <f>SUM(DO203:DO214)</f>
        <v>38337.218541762923</v>
      </c>
      <c r="DP277" s="16" t="e">
        <f>SUM(DP203:DP214)</f>
        <v>#N/A</v>
      </c>
      <c r="DQ277" s="16">
        <f>SUM(DQ203:DQ214)</f>
        <v>435249.85964453017</v>
      </c>
      <c r="DR277" s="16"/>
      <c r="DS277" s="16">
        <f t="shared" si="1422"/>
        <v>397089.52049089491</v>
      </c>
      <c r="DT277" s="16">
        <f t="shared" si="1422"/>
        <v>396912.64110276726</v>
      </c>
      <c r="DV277" s="16">
        <f t="shared" ref="DV277:EA277" si="1435">AVERAGE(DV203:DV214)</f>
        <v>2023079.3673168847</v>
      </c>
      <c r="DW277" s="16">
        <f t="shared" si="1435"/>
        <v>1998368.9975332832</v>
      </c>
      <c r="DX277" s="16">
        <f t="shared" si="1435"/>
        <v>2015696.9391540929</v>
      </c>
      <c r="DY277" s="16">
        <f t="shared" si="1435"/>
        <v>2015709.8821840296</v>
      </c>
      <c r="DZ277" s="16">
        <f t="shared" si="1435"/>
        <v>2015824.6344980274</v>
      </c>
      <c r="EA277" s="16">
        <f t="shared" si="1435"/>
        <v>7369.4851328550139</v>
      </c>
      <c r="EB277" s="16"/>
    </row>
    <row r="278" spans="1:132" x14ac:dyDescent="0.2">
      <c r="A278" s="1">
        <v>2018</v>
      </c>
      <c r="B278" s="16">
        <f>SUM(B215:B226)</f>
        <v>0</v>
      </c>
      <c r="C278" s="16">
        <f t="shared" ref="C278:D278" si="1436">SUM(C215:C226)</f>
        <v>0</v>
      </c>
      <c r="D278" s="16">
        <f t="shared" si="1436"/>
        <v>0</v>
      </c>
      <c r="E278" s="17">
        <f>AVERAGE(E215:E226)</f>
        <v>1.0048035247606162</v>
      </c>
      <c r="F278" s="16">
        <f t="shared" ref="F278" si="1437">SUM(F215:F226)</f>
        <v>0</v>
      </c>
      <c r="G278" s="25">
        <f t="shared" ref="G278:H278" si="1438">AVERAGE(G215:G226)</f>
        <v>1.0000000000000002</v>
      </c>
      <c r="H278" s="25">
        <f t="shared" si="1438"/>
        <v>1</v>
      </c>
      <c r="I278" s="25">
        <f t="shared" ref="I278" si="1439">AVERAGE(I215:I226)</f>
        <v>1</v>
      </c>
      <c r="J278" s="16">
        <f t="shared" ref="J278:K278" si="1440">SUM(J215:J226)</f>
        <v>0</v>
      </c>
      <c r="K278" s="16">
        <f t="shared" si="1440"/>
        <v>0</v>
      </c>
      <c r="L278" s="40">
        <f t="shared" ref="L278" si="1441">AVERAGE(L215:L226)</f>
        <v>5.0000000000000001E-3</v>
      </c>
      <c r="M278" s="40">
        <f t="shared" ref="M278" si="1442">SUM(M215:M226)</f>
        <v>3.5000000000000003E-2</v>
      </c>
      <c r="N278" s="16">
        <f t="shared" ref="N278:T278" si="1443">SUM(N215:N226)</f>
        <v>0</v>
      </c>
      <c r="O278" s="16">
        <f t="shared" si="1443"/>
        <v>0</v>
      </c>
      <c r="P278" s="16">
        <f t="shared" si="1443"/>
        <v>442287.78421601816</v>
      </c>
      <c r="Q278" s="16">
        <f t="shared" si="1443"/>
        <v>444395.73295344971</v>
      </c>
      <c r="R278" s="16">
        <f t="shared" si="1443"/>
        <v>442287.78421601816</v>
      </c>
      <c r="S278" s="16">
        <f t="shared" si="1443"/>
        <v>444395.73295344971</v>
      </c>
      <c r="T278" s="16">
        <f t="shared" si="1443"/>
        <v>0</v>
      </c>
      <c r="AA278" s="40">
        <f t="shared" ref="AA278:AD278" si="1444">SUM(AA215:AA226)</f>
        <v>0</v>
      </c>
      <c r="AB278" s="16">
        <f t="shared" si="1444"/>
        <v>0</v>
      </c>
      <c r="AC278" s="16">
        <f t="shared" si="1444"/>
        <v>0</v>
      </c>
      <c r="AD278" s="16">
        <f t="shared" si="1444"/>
        <v>0</v>
      </c>
      <c r="AE278" s="16"/>
      <c r="AF278" s="16">
        <f t="shared" ref="AF278" si="1445">SUM(AF215:AF226)</f>
        <v>0</v>
      </c>
      <c r="AH278" s="40">
        <f t="shared" ref="AH278:AM278" si="1446">SUM(AH215:AH226)</f>
        <v>0</v>
      </c>
      <c r="AI278" s="40">
        <f t="shared" si="1446"/>
        <v>0</v>
      </c>
      <c r="AJ278" s="40">
        <f t="shared" si="1446"/>
        <v>0</v>
      </c>
      <c r="AK278" s="40">
        <f t="shared" si="1446"/>
        <v>0</v>
      </c>
      <c r="AL278" s="40">
        <f t="shared" si="1446"/>
        <v>0</v>
      </c>
      <c r="AM278" s="40">
        <f t="shared" si="1446"/>
        <v>0</v>
      </c>
      <c r="AO278" s="16">
        <f>SUM(AO215:AO226)/AO1</f>
        <v>0</v>
      </c>
      <c r="BB278" s="16">
        <f t="shared" ref="BB278" si="1447">AVERAGE(BB215:BB226)</f>
        <v>2064733.7957949613</v>
      </c>
      <c r="BC278" s="16">
        <f t="shared" ref="BC278:DT278" si="1448">SUM(BC215:BC226)</f>
        <v>0</v>
      </c>
      <c r="BD278" s="37">
        <f t="shared" ref="BD278" si="1449">SUM(BD215:BD226)</f>
        <v>0</v>
      </c>
      <c r="BE278" s="87">
        <f>AVERAGE(BE215:BE226)</f>
        <v>1.0048035247606162</v>
      </c>
      <c r="BF278" s="87"/>
      <c r="BG278" s="87"/>
      <c r="BH278" s="39">
        <f t="shared" ref="BH278:BP278" si="1450">AVERAGE(BH215:BH226)</f>
        <v>0</v>
      </c>
      <c r="BI278" s="39">
        <f t="shared" si="1450"/>
        <v>1</v>
      </c>
      <c r="BJ278" s="39">
        <f t="shared" si="1450"/>
        <v>0.99999999999999989</v>
      </c>
      <c r="BK278" s="39">
        <f t="shared" si="1450"/>
        <v>1</v>
      </c>
      <c r="BL278" s="39">
        <f t="shared" si="1450"/>
        <v>1</v>
      </c>
      <c r="BM278" s="39">
        <f t="shared" si="1450"/>
        <v>0</v>
      </c>
      <c r="BN278" s="39">
        <f t="shared" si="1450"/>
        <v>0</v>
      </c>
      <c r="BO278" s="39">
        <f t="shared" si="1450"/>
        <v>0</v>
      </c>
      <c r="BP278" s="39">
        <f t="shared" si="1450"/>
        <v>0</v>
      </c>
      <c r="BQ278" s="39"/>
      <c r="BR278" s="37"/>
      <c r="BS278" s="39">
        <f t="shared" ref="BS278:BX278" si="1451">AVERAGE(BS215:BS226)</f>
        <v>0.1800495437996108</v>
      </c>
      <c r="BT278" s="39">
        <f t="shared" si="1451"/>
        <v>0.18087512820933493</v>
      </c>
      <c r="BU278" s="39">
        <f t="shared" si="1451"/>
        <v>0.1800495437996108</v>
      </c>
      <c r="BV278" s="39">
        <f t="shared" si="1451"/>
        <v>0.18087512820933493</v>
      </c>
      <c r="BW278" s="40">
        <f t="shared" si="1451"/>
        <v>0</v>
      </c>
      <c r="BX278" s="39" t="e">
        <f t="shared" si="1451"/>
        <v>#DIV/0!</v>
      </c>
      <c r="BY278" s="16"/>
      <c r="BZ278" s="16"/>
      <c r="CB278" s="16">
        <f t="shared" ref="CB278" si="1452">SUM(CB215:CB226)</f>
        <v>0</v>
      </c>
      <c r="CC278" s="87">
        <f>AVERAGE(CC215:CC226)</f>
        <v>1.0048035247606162</v>
      </c>
      <c r="CD278" s="87"/>
      <c r="CE278" s="39">
        <f t="shared" ref="CE278:CL278" si="1453">AVERAGE(CE215:CE226)</f>
        <v>0.99999999999999989</v>
      </c>
      <c r="CF278" s="39">
        <f t="shared" si="1453"/>
        <v>1.0000000000000002</v>
      </c>
      <c r="CG278" s="39">
        <f t="shared" si="1453"/>
        <v>0.99999999999999989</v>
      </c>
      <c r="CH278" s="39">
        <f t="shared" si="1453"/>
        <v>1.0000000000000002</v>
      </c>
      <c r="CI278" s="16">
        <f t="shared" ref="CI278:CJ278" si="1454">SUM(CI215:CI226)</f>
        <v>0</v>
      </c>
      <c r="CJ278" s="16">
        <f t="shared" si="1454"/>
        <v>0</v>
      </c>
      <c r="CK278" s="40">
        <f t="shared" si="1453"/>
        <v>9.9999999999999985E-3</v>
      </c>
      <c r="CL278" s="40">
        <f t="shared" si="1453"/>
        <v>0</v>
      </c>
      <c r="CM278" s="16"/>
      <c r="CN278" s="16"/>
      <c r="CO278" s="19">
        <f t="shared" ref="CO278:CS278" si="1455">AVERAGE(CO215:CO226)</f>
        <v>33213.667793995301</v>
      </c>
      <c r="CP278" s="19">
        <f t="shared" si="1455"/>
        <v>33367.639400919812</v>
      </c>
      <c r="CQ278" s="19">
        <f t="shared" si="1455"/>
        <v>33213.667793995301</v>
      </c>
      <c r="CR278" s="19">
        <f t="shared" si="1455"/>
        <v>33367.639400919812</v>
      </c>
      <c r="CS278" s="19">
        <f t="shared" si="1455"/>
        <v>0</v>
      </c>
      <c r="CT278" s="16"/>
      <c r="CU278" s="16"/>
      <c r="CV278" s="16"/>
      <c r="CW278" s="16"/>
      <c r="CX278" s="16"/>
      <c r="CY278" s="16"/>
      <c r="CZ278" s="16"/>
      <c r="DA278" s="16"/>
      <c r="DB278" s="16">
        <f t="shared" ref="DB278:DE278" si="1456">SUM(DB215:DB226)</f>
        <v>398564.01352794364</v>
      </c>
      <c r="DC278" s="16">
        <f t="shared" si="1456"/>
        <v>43723.770688074488</v>
      </c>
      <c r="DD278" s="16" t="e">
        <f t="shared" si="1456"/>
        <v>#N/A</v>
      </c>
      <c r="DE278" s="16">
        <f t="shared" si="1456"/>
        <v>442287.78421601816</v>
      </c>
      <c r="DF278" s="16">
        <f t="shared" ref="DF278:DI278" si="1457">SUM(DF215:DF226)</f>
        <v>398564.01352794364</v>
      </c>
      <c r="DG278" s="16">
        <f t="shared" si="1457"/>
        <v>43723.770688074488</v>
      </c>
      <c r="DH278" s="16" t="e">
        <f t="shared" si="1457"/>
        <v>#N/A</v>
      </c>
      <c r="DI278" s="16">
        <f t="shared" si="1457"/>
        <v>442287.78421601816</v>
      </c>
      <c r="DJ278" s="16">
        <f t="shared" ref="DJ278:DM278" si="1458">SUM(DJ215:DJ226)</f>
        <v>398564.01352794364</v>
      </c>
      <c r="DK278" s="16">
        <f t="shared" si="1458"/>
        <v>43723.770688074488</v>
      </c>
      <c r="DL278" s="16" t="e">
        <f t="shared" si="1458"/>
        <v>#N/A</v>
      </c>
      <c r="DM278" s="16">
        <f t="shared" si="1458"/>
        <v>442287.78421601816</v>
      </c>
      <c r="DN278" s="16">
        <f>SUM(DN215:DN226)</f>
        <v>411074.05998063408</v>
      </c>
      <c r="DO278" s="16">
        <f>SUM(DO215:DO226)</f>
        <v>31213.724235384099</v>
      </c>
      <c r="DP278" s="16" t="e">
        <f>SUM(DP215:DP226)</f>
        <v>#N/A</v>
      </c>
      <c r="DQ278" s="16">
        <f>SUM(DQ215:DQ226)</f>
        <v>442287.78421601816</v>
      </c>
      <c r="DR278" s="16"/>
      <c r="DS278" s="16">
        <f t="shared" si="1448"/>
        <v>411073.33747839311</v>
      </c>
      <c r="DT278" s="16">
        <f t="shared" si="1448"/>
        <v>411074.05998063408</v>
      </c>
      <c r="DV278" s="16">
        <f t="shared" ref="DV278:EA278" si="1459">AVERAGE(DV215:DV226)</f>
        <v>2064733.7957949613</v>
      </c>
      <c r="DW278" s="16">
        <f t="shared" si="1459"/>
        <v>1998188.49703994</v>
      </c>
      <c r="DX278" s="16">
        <f t="shared" si="1459"/>
        <v>2055965.2876848595</v>
      </c>
      <c r="DY278" s="16">
        <f t="shared" si="1459"/>
        <v>2055972.0675047152</v>
      </c>
      <c r="DZ278" s="16">
        <f t="shared" si="1459"/>
        <v>2056096.4349382352</v>
      </c>
      <c r="EA278" s="16">
        <f t="shared" si="1459"/>
        <v>8761.7282902461793</v>
      </c>
      <c r="EB278" s="16"/>
    </row>
    <row r="279" spans="1:132" x14ac:dyDescent="0.2">
      <c r="A279" s="1">
        <v>2019</v>
      </c>
      <c r="B279" s="16">
        <f>SUM(B227:B238)</f>
        <v>0</v>
      </c>
      <c r="C279" s="16">
        <f t="shared" ref="C279:D279" si="1460">SUM(C227:C238)</f>
        <v>0</v>
      </c>
      <c r="D279" s="16">
        <f t="shared" si="1460"/>
        <v>0</v>
      </c>
      <c r="E279" s="17">
        <f>AVERAGE(E227:E238)</f>
        <v>1.0003377182348119</v>
      </c>
      <c r="F279" s="16">
        <f t="shared" ref="F279" si="1461">SUM(F227:F238)</f>
        <v>0</v>
      </c>
      <c r="G279" s="25">
        <f t="shared" ref="G279:H279" si="1462">AVERAGE(G227:G238)</f>
        <v>1.0000000000000002</v>
      </c>
      <c r="H279" s="25">
        <f t="shared" si="1462"/>
        <v>1</v>
      </c>
      <c r="I279" s="25">
        <f t="shared" ref="I279" si="1463">AVERAGE(I227:I238)</f>
        <v>1</v>
      </c>
      <c r="J279" s="16">
        <f t="shared" ref="J279:K279" si="1464">SUM(J227:J238)</f>
        <v>0</v>
      </c>
      <c r="K279" s="16">
        <f t="shared" si="1464"/>
        <v>0</v>
      </c>
      <c r="L279" s="40">
        <f t="shared" ref="L279" si="1465">AVERAGE(L227:L238)</f>
        <v>9.9999999999999985E-3</v>
      </c>
      <c r="M279" s="40">
        <f t="shared" ref="M279" si="1466">SUM(M227:M238)</f>
        <v>0</v>
      </c>
      <c r="N279" s="16">
        <f t="shared" ref="N279:T279" si="1467">SUM(N227:N238)</f>
        <v>0</v>
      </c>
      <c r="O279" s="16">
        <f t="shared" si="1467"/>
        <v>0</v>
      </c>
      <c r="P279" s="16">
        <f t="shared" si="1467"/>
        <v>455235.28234429483</v>
      </c>
      <c r="Q279" s="16">
        <f t="shared" si="1467"/>
        <v>455651.42698723817</v>
      </c>
      <c r="R279" s="16">
        <f t="shared" si="1467"/>
        <v>455235.28234429483</v>
      </c>
      <c r="S279" s="16">
        <f t="shared" si="1467"/>
        <v>455651.42698723817</v>
      </c>
      <c r="T279" s="16">
        <f t="shared" si="1467"/>
        <v>0</v>
      </c>
      <c r="AA279" s="40">
        <f t="shared" ref="AA279:AD279" si="1468">SUM(AA227:AA238)</f>
        <v>0</v>
      </c>
      <c r="AB279" s="16">
        <f t="shared" si="1468"/>
        <v>0</v>
      </c>
      <c r="AC279" s="16">
        <f t="shared" si="1468"/>
        <v>0</v>
      </c>
      <c r="AD279" s="16">
        <f t="shared" si="1468"/>
        <v>0</v>
      </c>
      <c r="AE279" s="16"/>
      <c r="AF279" s="16">
        <f t="shared" ref="AF279" si="1469">SUM(AF227:AF238)</f>
        <v>0</v>
      </c>
      <c r="AH279" s="40">
        <f t="shared" ref="AH279:AM279" si="1470">SUM(AH227:AH238)</f>
        <v>0</v>
      </c>
      <c r="AI279" s="40">
        <f t="shared" si="1470"/>
        <v>0</v>
      </c>
      <c r="AJ279" s="40">
        <f t="shared" si="1470"/>
        <v>0</v>
      </c>
      <c r="AK279" s="40">
        <f t="shared" si="1470"/>
        <v>0</v>
      </c>
      <c r="AL279" s="40">
        <f t="shared" si="1470"/>
        <v>0</v>
      </c>
      <c r="AM279" s="40">
        <f t="shared" si="1470"/>
        <v>0</v>
      </c>
      <c r="AO279" s="16">
        <f>SUM(AO227:AO238)/AO1</f>
        <v>0</v>
      </c>
      <c r="BB279" s="16">
        <f t="shared" ref="BB279" si="1471">AVERAGE(BB227:BB238)</f>
        <v>2116430.5023357389</v>
      </c>
      <c r="BC279" s="16">
        <f t="shared" ref="BC279:DT279" si="1472">SUM(BC227:BC238)</f>
        <v>0</v>
      </c>
      <c r="BD279" s="37">
        <f t="shared" ref="BD279" si="1473">SUM(BD227:BD238)</f>
        <v>0</v>
      </c>
      <c r="BE279" s="87">
        <f>AVERAGE(BE227:BE238)</f>
        <v>1.0003377182348119</v>
      </c>
      <c r="BF279" s="87"/>
      <c r="BG279" s="87"/>
      <c r="BH279" s="39">
        <f t="shared" ref="BH279:BP279" si="1474">AVERAGE(BH227:BH238)</f>
        <v>0</v>
      </c>
      <c r="BI279" s="39">
        <f t="shared" si="1474"/>
        <v>1</v>
      </c>
      <c r="BJ279" s="39">
        <f t="shared" si="1474"/>
        <v>0.99999999999999989</v>
      </c>
      <c r="BK279" s="39">
        <f t="shared" si="1474"/>
        <v>1</v>
      </c>
      <c r="BL279" s="39">
        <f t="shared" si="1474"/>
        <v>1</v>
      </c>
      <c r="BM279" s="39">
        <f t="shared" si="1474"/>
        <v>0</v>
      </c>
      <c r="BN279" s="39">
        <f t="shared" si="1474"/>
        <v>0</v>
      </c>
      <c r="BO279" s="39">
        <f t="shared" si="1474"/>
        <v>0</v>
      </c>
      <c r="BP279" s="39">
        <f t="shared" si="1474"/>
        <v>0</v>
      </c>
      <c r="BQ279" s="39"/>
      <c r="BR279" s="37"/>
      <c r="BS279" s="39">
        <f t="shared" ref="BS279:BX279" si="1475">AVERAGE(BS227:BS238)</f>
        <v>0.1800495437996108</v>
      </c>
      <c r="BT279" s="39">
        <f t="shared" si="1475"/>
        <v>0.18008762522919694</v>
      </c>
      <c r="BU279" s="39">
        <f t="shared" si="1475"/>
        <v>0.1800495437996108</v>
      </c>
      <c r="BV279" s="39">
        <f t="shared" si="1475"/>
        <v>0.18008762522919694</v>
      </c>
      <c r="BW279" s="40">
        <f t="shared" si="1475"/>
        <v>0</v>
      </c>
      <c r="BX279" s="39" t="e">
        <f t="shared" si="1475"/>
        <v>#DIV/0!</v>
      </c>
      <c r="BY279" s="16"/>
      <c r="BZ279" s="16"/>
      <c r="CB279" s="16">
        <f t="shared" ref="CB279" si="1476">SUM(CB227:CB238)</f>
        <v>0</v>
      </c>
      <c r="CC279" s="87">
        <f>AVERAGE(CC227:CC238)</f>
        <v>1.0003377182348119</v>
      </c>
      <c r="CD279" s="87"/>
      <c r="CE279" s="39">
        <f t="shared" ref="CE279:CL279" si="1477">AVERAGE(CE227:CE238)</f>
        <v>0.99999999999999989</v>
      </c>
      <c r="CF279" s="39">
        <f t="shared" si="1477"/>
        <v>1.0000000000000002</v>
      </c>
      <c r="CG279" s="39">
        <f t="shared" si="1477"/>
        <v>0.99999999999999989</v>
      </c>
      <c r="CH279" s="39">
        <f t="shared" si="1477"/>
        <v>1.0000000000000002</v>
      </c>
      <c r="CI279" s="16">
        <f t="shared" ref="CI279:CJ279" si="1478">SUM(CI227:CI238)</f>
        <v>0</v>
      </c>
      <c r="CJ279" s="16">
        <f t="shared" si="1478"/>
        <v>0</v>
      </c>
      <c r="CK279" s="40">
        <f t="shared" si="1477"/>
        <v>9.9999999999999985E-3</v>
      </c>
      <c r="CL279" s="40">
        <f t="shared" si="1477"/>
        <v>0</v>
      </c>
      <c r="CM279" s="16"/>
      <c r="CN279" s="16"/>
      <c r="CO279" s="19">
        <f t="shared" ref="CO279:CS279" si="1479">AVERAGE(CO227:CO238)</f>
        <v>33547.331001573613</v>
      </c>
      <c r="CP279" s="19">
        <f t="shared" si="1479"/>
        <v>33555.860465491503</v>
      </c>
      <c r="CQ279" s="19">
        <f t="shared" si="1479"/>
        <v>33547.331001573613</v>
      </c>
      <c r="CR279" s="19">
        <f t="shared" si="1479"/>
        <v>33555.860465491503</v>
      </c>
      <c r="CS279" s="19">
        <f t="shared" si="1479"/>
        <v>0</v>
      </c>
      <c r="CT279" s="16"/>
      <c r="CU279" s="16"/>
      <c r="CV279" s="16"/>
      <c r="CW279" s="16"/>
      <c r="CX279" s="16"/>
      <c r="CY279" s="16"/>
      <c r="CZ279" s="16"/>
      <c r="DA279" s="16"/>
      <c r="DB279" s="16">
        <f t="shared" ref="DB279:DE279" si="1480">SUM(DB227:DB238)</f>
        <v>402567.97201888333</v>
      </c>
      <c r="DC279" s="16">
        <f t="shared" si="1480"/>
        <v>52667.310325411527</v>
      </c>
      <c r="DD279" s="16" t="e">
        <f t="shared" si="1480"/>
        <v>#N/A</v>
      </c>
      <c r="DE279" s="16">
        <f t="shared" si="1480"/>
        <v>455235.28234429483</v>
      </c>
      <c r="DF279" s="16">
        <f t="shared" ref="DF279:DI279" si="1481">SUM(DF227:DF238)</f>
        <v>402567.97201888333</v>
      </c>
      <c r="DG279" s="16">
        <f t="shared" si="1481"/>
        <v>52667.310325411527</v>
      </c>
      <c r="DH279" s="16" t="e">
        <f t="shared" si="1481"/>
        <v>#N/A</v>
      </c>
      <c r="DI279" s="16">
        <f t="shared" si="1481"/>
        <v>455235.28234429483</v>
      </c>
      <c r="DJ279" s="16">
        <f t="shared" ref="DJ279:DM279" si="1482">SUM(DJ227:DJ238)</f>
        <v>402567.97201888333</v>
      </c>
      <c r="DK279" s="16">
        <f t="shared" si="1482"/>
        <v>52667.310325411527</v>
      </c>
      <c r="DL279" s="16" t="e">
        <f t="shared" si="1482"/>
        <v>#N/A</v>
      </c>
      <c r="DM279" s="16">
        <f t="shared" si="1482"/>
        <v>455235.28234429483</v>
      </c>
      <c r="DN279" s="16">
        <f>SUM(DN227:DN238)</f>
        <v>421284.31364883255</v>
      </c>
      <c r="DO279" s="16">
        <f>SUM(DO227:DO238)</f>
        <v>33950.968695462238</v>
      </c>
      <c r="DP279" s="16" t="e">
        <f>SUM(DP227:DP238)</f>
        <v>#N/A</v>
      </c>
      <c r="DQ279" s="16">
        <f>SUM(DQ227:DQ238)</f>
        <v>455235.28234429483</v>
      </c>
      <c r="DR279" s="16"/>
      <c r="DS279" s="16">
        <f t="shared" si="1472"/>
        <v>421285.79122194787</v>
      </c>
      <c r="DT279" s="16">
        <f t="shared" si="1472"/>
        <v>421284.31364883255</v>
      </c>
      <c r="DV279" s="16">
        <f t="shared" ref="DV279:EA279" si="1483">AVERAGE(DV227:DV238)</f>
        <v>2116430.5023357389</v>
      </c>
      <c r="DW279" s="16">
        <f t="shared" si="1483"/>
        <v>1998188.49703994</v>
      </c>
      <c r="DX279" s="16">
        <f t="shared" si="1483"/>
        <v>2106221.8564655501</v>
      </c>
      <c r="DY279" s="16">
        <f t="shared" si="1483"/>
        <v>2106228.6362854056</v>
      </c>
      <c r="DZ279" s="16">
        <f t="shared" si="1483"/>
        <v>2106353.0037189261</v>
      </c>
      <c r="EA279" s="16">
        <f t="shared" si="1483"/>
        <v>10201.866050333405</v>
      </c>
      <c r="EB279" s="16"/>
    </row>
    <row r="280" spans="1:132" x14ac:dyDescent="0.2">
      <c r="A280" s="1">
        <v>2020</v>
      </c>
      <c r="B280" s="16">
        <f>SUM(B239:B250)</f>
        <v>0</v>
      </c>
      <c r="C280" s="16">
        <f t="shared" ref="C280:D280" si="1484">SUM(C239:C250)</f>
        <v>0</v>
      </c>
      <c r="D280" s="16">
        <f t="shared" si="1484"/>
        <v>0</v>
      </c>
      <c r="E280" s="17">
        <f>AVERAGE(E239:E250)</f>
        <v>0.99684493953279718</v>
      </c>
      <c r="F280" s="16">
        <f t="shared" ref="F280" si="1485">SUM(F239:F250)</f>
        <v>0</v>
      </c>
      <c r="G280" s="25">
        <f t="shared" ref="G280:H280" si="1486">AVERAGE(G239:G250)</f>
        <v>1.0000000000000002</v>
      </c>
      <c r="H280" s="25">
        <f t="shared" si="1486"/>
        <v>1</v>
      </c>
      <c r="I280" s="25">
        <f t="shared" ref="I280" si="1487">AVERAGE(I239:I250)</f>
        <v>1</v>
      </c>
      <c r="J280" s="16">
        <f t="shared" ref="J280:K280" si="1488">SUM(J239:J250)</f>
        <v>0</v>
      </c>
      <c r="K280" s="16">
        <f t="shared" si="1488"/>
        <v>0</v>
      </c>
      <c r="L280" s="40">
        <f t="shared" ref="L280" si="1489">AVERAGE(L239:L250)</f>
        <v>9.9999999999999985E-3</v>
      </c>
      <c r="M280" s="40">
        <f t="shared" ref="M280" si="1490">SUM(M239:M250)</f>
        <v>0</v>
      </c>
      <c r="N280" s="16">
        <f t="shared" ref="N280:T280" si="1491">SUM(N239:N250)</f>
        <v>0</v>
      </c>
      <c r="O280" s="16">
        <f t="shared" si="1491"/>
        <v>0</v>
      </c>
      <c r="P280" s="16">
        <f t="shared" si="1491"/>
        <v>459808.55818519049</v>
      </c>
      <c r="Q280" s="16">
        <f t="shared" si="1491"/>
        <v>458548.67149050656</v>
      </c>
      <c r="R280" s="16">
        <f t="shared" si="1491"/>
        <v>459808.55818519049</v>
      </c>
      <c r="S280" s="16">
        <f t="shared" si="1491"/>
        <v>458548.67149050656</v>
      </c>
      <c r="T280" s="16">
        <f t="shared" si="1491"/>
        <v>0</v>
      </c>
      <c r="AA280" s="40">
        <f t="shared" ref="AA280:AD280" si="1492">SUM(AA239:AA250)</f>
        <v>0</v>
      </c>
      <c r="AB280" s="16">
        <f t="shared" si="1492"/>
        <v>0</v>
      </c>
      <c r="AC280" s="16">
        <f t="shared" si="1492"/>
        <v>0</v>
      </c>
      <c r="AD280" s="16">
        <f t="shared" si="1492"/>
        <v>0</v>
      </c>
      <c r="AE280" s="16"/>
      <c r="AF280" s="16">
        <f t="shared" ref="AF280" si="1493">SUM(AF239:AF250)</f>
        <v>0</v>
      </c>
      <c r="AH280" s="40">
        <f t="shared" ref="AH280:AM280" si="1494">SUM(AH239:AH250)</f>
        <v>0</v>
      </c>
      <c r="AI280" s="40">
        <f t="shared" si="1494"/>
        <v>0</v>
      </c>
      <c r="AJ280" s="40">
        <f t="shared" si="1494"/>
        <v>0</v>
      </c>
      <c r="AK280" s="40">
        <f t="shared" si="1494"/>
        <v>0</v>
      </c>
      <c r="AL280" s="40">
        <f t="shared" si="1494"/>
        <v>0</v>
      </c>
      <c r="AM280" s="40">
        <f t="shared" si="1494"/>
        <v>0</v>
      </c>
      <c r="AO280" s="16">
        <f>SUM(AO239:AO250)/AO1</f>
        <v>0</v>
      </c>
      <c r="BB280" s="16">
        <f t="shared" ref="BB280" si="1495">AVERAGE(BB239:BB250)</f>
        <v>2169675.6553815086</v>
      </c>
      <c r="BC280" s="16">
        <f t="shared" ref="BC280:DT280" si="1496">SUM(BC239:BC250)</f>
        <v>0</v>
      </c>
      <c r="BD280" s="37">
        <f t="shared" ref="BD280" si="1497">SUM(BD239:BD250)</f>
        <v>0</v>
      </c>
      <c r="BE280" s="87">
        <f>AVERAGE(BE239:BE250)</f>
        <v>0.99684493953279718</v>
      </c>
      <c r="BF280" s="87"/>
      <c r="BG280" s="87"/>
      <c r="BH280" s="39">
        <f t="shared" ref="BH280:BP280" si="1498">AVERAGE(BH239:BH250)</f>
        <v>0</v>
      </c>
      <c r="BI280" s="39">
        <f t="shared" si="1498"/>
        <v>1</v>
      </c>
      <c r="BJ280" s="39">
        <f t="shared" si="1498"/>
        <v>0.99999999999999989</v>
      </c>
      <c r="BK280" s="39">
        <f t="shared" si="1498"/>
        <v>1</v>
      </c>
      <c r="BL280" s="39">
        <f t="shared" si="1498"/>
        <v>1</v>
      </c>
      <c r="BM280" s="39">
        <f t="shared" si="1498"/>
        <v>0</v>
      </c>
      <c r="BN280" s="39">
        <f t="shared" si="1498"/>
        <v>0</v>
      </c>
      <c r="BO280" s="39">
        <f t="shared" si="1498"/>
        <v>0</v>
      </c>
      <c r="BP280" s="39">
        <f t="shared" si="1498"/>
        <v>0</v>
      </c>
      <c r="BQ280" s="39"/>
      <c r="BR280" s="37"/>
      <c r="BS280" s="39">
        <f t="shared" ref="BS280:BX280" si="1499">AVERAGE(BS239:BS250)</f>
        <v>0.1800495437996108</v>
      </c>
      <c r="BT280" s="39">
        <f t="shared" si="1499"/>
        <v>0.17942700322792071</v>
      </c>
      <c r="BU280" s="39">
        <f t="shared" si="1499"/>
        <v>0.1800495437996108</v>
      </c>
      <c r="BV280" s="39">
        <f t="shared" si="1499"/>
        <v>0.17942700322792071</v>
      </c>
      <c r="BW280" s="40">
        <f t="shared" si="1499"/>
        <v>0</v>
      </c>
      <c r="BX280" s="39" t="e">
        <f t="shared" si="1499"/>
        <v>#DIV/0!</v>
      </c>
      <c r="BY280" s="16"/>
      <c r="BZ280" s="16"/>
      <c r="CB280" s="16">
        <f t="shared" ref="CB280" si="1500">SUM(CB239:CB250)</f>
        <v>0</v>
      </c>
      <c r="CC280" s="87">
        <f>AVERAGE(CC239:CC250)</f>
        <v>0.99684493953279718</v>
      </c>
      <c r="CD280" s="87"/>
      <c r="CE280" s="39">
        <f t="shared" ref="CE280:CL280" si="1501">AVERAGE(CE239:CE250)</f>
        <v>0.99999999999999989</v>
      </c>
      <c r="CF280" s="39">
        <f t="shared" si="1501"/>
        <v>1.0000000000000002</v>
      </c>
      <c r="CG280" s="39">
        <f t="shared" si="1501"/>
        <v>0.99999999999999989</v>
      </c>
      <c r="CH280" s="39">
        <f t="shared" si="1501"/>
        <v>1.0000000000000002</v>
      </c>
      <c r="CI280" s="16">
        <f t="shared" ref="CI280:CJ280" si="1502">SUM(CI239:CI250)</f>
        <v>0</v>
      </c>
      <c r="CJ280" s="16">
        <f t="shared" si="1502"/>
        <v>0</v>
      </c>
      <c r="CK280" s="40">
        <f t="shared" si="1501"/>
        <v>9.9999999999999985E-3</v>
      </c>
      <c r="CL280" s="40">
        <f t="shared" si="1501"/>
        <v>0</v>
      </c>
      <c r="CM280" s="16"/>
      <c r="CN280" s="16"/>
      <c r="CO280" s="19">
        <f t="shared" ref="CO280:CS280" si="1503">AVERAGE(CO239:CO250)</f>
        <v>33884.346176684725</v>
      </c>
      <c r="CP280" s="19">
        <f t="shared" si="1503"/>
        <v>33766.457031261401</v>
      </c>
      <c r="CQ280" s="19">
        <f t="shared" si="1503"/>
        <v>33884.346176684725</v>
      </c>
      <c r="CR280" s="19">
        <f t="shared" si="1503"/>
        <v>33766.457031261401</v>
      </c>
      <c r="CS280" s="19">
        <f t="shared" si="1503"/>
        <v>0</v>
      </c>
      <c r="CT280" s="16"/>
      <c r="CU280" s="16"/>
      <c r="CV280" s="16"/>
      <c r="CW280" s="16"/>
      <c r="CX280" s="16"/>
      <c r="CY280" s="16"/>
      <c r="CZ280" s="16"/>
      <c r="DA280" s="16"/>
      <c r="DB280" s="16">
        <f t="shared" ref="DB280:DE280" si="1504">SUM(DB239:DB250)</f>
        <v>406612.15412021667</v>
      </c>
      <c r="DC280" s="16">
        <f t="shared" si="1504"/>
        <v>53196.404064973809</v>
      </c>
      <c r="DD280" s="16" t="e">
        <f t="shared" si="1504"/>
        <v>#N/A</v>
      </c>
      <c r="DE280" s="16">
        <f t="shared" si="1504"/>
        <v>459808.55818519049</v>
      </c>
      <c r="DF280" s="16">
        <f t="shared" ref="DF280:DI280" si="1505">SUM(DF239:DF250)</f>
        <v>406612.15412021667</v>
      </c>
      <c r="DG280" s="16">
        <f t="shared" si="1505"/>
        <v>53196.404064973809</v>
      </c>
      <c r="DH280" s="16" t="e">
        <f t="shared" si="1505"/>
        <v>#N/A</v>
      </c>
      <c r="DI280" s="16">
        <f t="shared" si="1505"/>
        <v>459808.55818519049</v>
      </c>
      <c r="DJ280" s="16">
        <f t="shared" ref="DJ280:DM280" si="1506">SUM(DJ239:DJ250)</f>
        <v>406612.15412021667</v>
      </c>
      <c r="DK280" s="16">
        <f t="shared" si="1506"/>
        <v>53196.404064973809</v>
      </c>
      <c r="DL280" s="16" t="e">
        <f t="shared" si="1506"/>
        <v>#N/A</v>
      </c>
      <c r="DM280" s="16">
        <f t="shared" si="1506"/>
        <v>459808.55818519049</v>
      </c>
      <c r="DN280" s="16">
        <f>SUM(DN239:DN250)</f>
        <v>431243.54054949759</v>
      </c>
      <c r="DO280" s="16">
        <f>SUM(DO239:DO250)</f>
        <v>28565.017635692922</v>
      </c>
      <c r="DP280" s="16" t="e">
        <f>SUM(DP239:DP250)</f>
        <v>#N/A</v>
      </c>
      <c r="DQ280" s="16">
        <f>SUM(DQ239:DQ250)</f>
        <v>459808.55818519049</v>
      </c>
      <c r="DR280" s="16"/>
      <c r="DS280" s="16">
        <f t="shared" si="1496"/>
        <v>431150.58931219875</v>
      </c>
      <c r="DT280" s="16">
        <f t="shared" si="1496"/>
        <v>431243.54054949759</v>
      </c>
      <c r="DV280" s="16">
        <f t="shared" ref="DV280:EA280" si="1507">AVERAGE(DV239:DV250)</f>
        <v>2169675.6553815086</v>
      </c>
      <c r="DW280" s="16">
        <f t="shared" si="1507"/>
        <v>1998188.49703994</v>
      </c>
      <c r="DX280" s="16">
        <f t="shared" si="1507"/>
        <v>2159175.3215667303</v>
      </c>
      <c r="DY280" s="16">
        <f t="shared" si="1507"/>
        <v>2159182.1013865857</v>
      </c>
      <c r="DZ280" s="16">
        <f t="shared" si="1507"/>
        <v>2159306.4688201067</v>
      </c>
      <c r="EA280" s="16">
        <f t="shared" si="1507"/>
        <v>10493.55399492317</v>
      </c>
      <c r="EB280" s="16"/>
    </row>
    <row r="282" spans="1:132" x14ac:dyDescent="0.2">
      <c r="A282" s="11" t="s">
        <v>149</v>
      </c>
      <c r="B282" s="16">
        <f t="shared" ref="B282:F282" si="1508">AVERAGE(B261:B276)</f>
        <v>390323.6875</v>
      </c>
      <c r="C282" s="16">
        <f t="shared" si="1508"/>
        <v>0</v>
      </c>
      <c r="D282" s="16">
        <f t="shared" si="1508"/>
        <v>390323.6875</v>
      </c>
      <c r="E282" s="103">
        <f>AVERAGE(E261:E276)</f>
        <v>1.0000000000000002</v>
      </c>
      <c r="F282" s="16">
        <f t="shared" si="1508"/>
        <v>389957.33378229226</v>
      </c>
      <c r="I282" s="25">
        <f>AVERAGE(I261:I276)</f>
        <v>1</v>
      </c>
      <c r="J282" s="16">
        <f t="shared" ref="J282:K282" si="1509">AVERAGE(J261:J276)</f>
        <v>389854.35089174064</v>
      </c>
      <c r="K282" s="16">
        <f t="shared" si="1509"/>
        <v>389852.52854245383</v>
      </c>
      <c r="CB282" s="16">
        <f t="shared" ref="CB282" si="1510">AVERAGE(CB261:CB276)</f>
        <v>377898.75</v>
      </c>
      <c r="CC282" s="103">
        <f>AVERAGE(CC261:CC276)</f>
        <v>1.0000000000000002</v>
      </c>
      <c r="CH282" s="103">
        <f>AVERAGE(CH261:CH276)</f>
        <v>1.0000000000000002</v>
      </c>
      <c r="CI282" s="16">
        <f t="shared" ref="CI282:CJ282" si="1511">AVERAGE(CI261:CI276)</f>
        <v>378021.76673042064</v>
      </c>
      <c r="CJ282" s="16">
        <f t="shared" si="1511"/>
        <v>378031.54875690449</v>
      </c>
      <c r="DU282" s="11" t="s">
        <v>145</v>
      </c>
      <c r="DV282" s="16">
        <f>AVERAGE(DV261:DV276)</f>
        <v>1893296.859375</v>
      </c>
      <c r="DW282" s="16">
        <f>AVERAGE(DW261:DW276)</f>
        <v>1893296.859375</v>
      </c>
      <c r="DX282" s="16">
        <f t="shared" ref="DX282:DZ282" si="1512">AVERAGE(DX261:DX276)</f>
        <v>1889481.1870327964</v>
      </c>
      <c r="DY282" s="16">
        <f t="shared" si="1512"/>
        <v>1889521.5260780654</v>
      </c>
      <c r="DZ282" s="16">
        <f t="shared" si="1512"/>
        <v>1889556.4829649078</v>
      </c>
      <c r="EA282" s="16">
        <f t="shared" ref="EA282" si="1513">AVERAGE(EA261:EA276)</f>
        <v>3775.3332969345347</v>
      </c>
    </row>
  </sheetData>
  <mergeCells count="31">
    <mergeCell ref="CK7:CN7"/>
    <mergeCell ref="CO7:CP7"/>
    <mergeCell ref="CQ7:CS7"/>
    <mergeCell ref="BI9:BL9"/>
    <mergeCell ref="DB7:DE7"/>
    <mergeCell ref="B7:F7"/>
    <mergeCell ref="G7:K7"/>
    <mergeCell ref="L7:O7"/>
    <mergeCell ref="P7:Q7"/>
    <mergeCell ref="R7:U7"/>
    <mergeCell ref="G9:I9"/>
    <mergeCell ref="AH8:AK8"/>
    <mergeCell ref="AB9:AE9"/>
    <mergeCell ref="AH9:AI9"/>
    <mergeCell ref="AJ9:AK9"/>
    <mergeCell ref="DV7:DZ7"/>
    <mergeCell ref="DV259:EA259"/>
    <mergeCell ref="DJ7:DM7"/>
    <mergeCell ref="DB2:DQ2"/>
    <mergeCell ref="AL9:AM9"/>
    <mergeCell ref="DF7:DI7"/>
    <mergeCell ref="CE9:CH9"/>
    <mergeCell ref="DS7:DT7"/>
    <mergeCell ref="DN7:DQ7"/>
    <mergeCell ref="BB7:BH7"/>
    <mergeCell ref="BI7:BN7"/>
    <mergeCell ref="BO7:BR7"/>
    <mergeCell ref="BS7:BT7"/>
    <mergeCell ref="BU7:BX7"/>
    <mergeCell ref="CB7:CD7"/>
    <mergeCell ref="CE7:CJ7"/>
  </mergeCells>
  <conditionalFormatting sqref="C11:C34 C36:C214 CB206:CB214 DS8:DT10 DT11:DT14 DS12:DT14 DN8:DQ14">
    <cfRule type="cellIs" dxfId="937" priority="985" operator="lessThan">
      <formula>0</formula>
    </cfRule>
    <cfRule type="cellIs" dxfId="936" priority="986" operator="equal">
      <formula>0</formula>
    </cfRule>
  </conditionalFormatting>
  <conditionalFormatting sqref="C35">
    <cfRule type="cellIs" dxfId="935" priority="983" operator="lessThan">
      <formula>0</formula>
    </cfRule>
    <cfRule type="cellIs" dxfId="934" priority="984" operator="equal">
      <formula>0</formula>
    </cfRule>
  </conditionalFormatting>
  <conditionalFormatting sqref="B11:B214">
    <cfRule type="cellIs" dxfId="933" priority="981" operator="lessThan">
      <formula>0</formula>
    </cfRule>
    <cfRule type="cellIs" dxfId="932" priority="982" operator="equal">
      <formula>0</formula>
    </cfRule>
  </conditionalFormatting>
  <conditionalFormatting sqref="B35">
    <cfRule type="cellIs" dxfId="931" priority="979" operator="lessThan">
      <formula>0</formula>
    </cfRule>
    <cfRule type="cellIs" dxfId="930" priority="980" operator="equal">
      <formula>0</formula>
    </cfRule>
  </conditionalFormatting>
  <conditionalFormatting sqref="F280 CB261:CE280 DN261:DT280">
    <cfRule type="cellIs" dxfId="929" priority="950" operator="equal">
      <formula>0</formula>
    </cfRule>
  </conditionalFormatting>
  <conditionalFormatting sqref="G261:H278">
    <cfRule type="cellIs" dxfId="928" priority="947" operator="equal">
      <formula>0</formula>
    </cfRule>
  </conditionalFormatting>
  <conditionalFormatting sqref="G279:H279">
    <cfRule type="cellIs" dxfId="927" priority="946" operator="equal">
      <formula>0</formula>
    </cfRule>
  </conditionalFormatting>
  <conditionalFormatting sqref="G280:H280">
    <cfRule type="cellIs" dxfId="926" priority="945" operator="equal">
      <formula>0</formula>
    </cfRule>
  </conditionalFormatting>
  <conditionalFormatting sqref="B261:B278">
    <cfRule type="cellIs" dxfId="925" priority="970" operator="equal">
      <formula>0</formula>
    </cfRule>
  </conditionalFormatting>
  <conditionalFormatting sqref="B279">
    <cfRule type="cellIs" dxfId="924" priority="969" operator="equal">
      <formula>0</formula>
    </cfRule>
  </conditionalFormatting>
  <conditionalFormatting sqref="B280">
    <cfRule type="cellIs" dxfId="923" priority="968" operator="equal">
      <formula>0</formula>
    </cfRule>
  </conditionalFormatting>
  <conditionalFormatting sqref="C261:E278">
    <cfRule type="cellIs" dxfId="922" priority="967" operator="equal">
      <formula>0</formula>
    </cfRule>
  </conditionalFormatting>
  <conditionalFormatting sqref="C279:E279">
    <cfRule type="cellIs" dxfId="921" priority="966" operator="equal">
      <formula>0</formula>
    </cfRule>
  </conditionalFormatting>
  <conditionalFormatting sqref="C280:E280">
    <cfRule type="cellIs" dxfId="920" priority="965" operator="equal">
      <formula>0</formula>
    </cfRule>
  </conditionalFormatting>
  <conditionalFormatting sqref="B7 G7 L7">
    <cfRule type="cellIs" dxfId="919" priority="963" operator="lessThan">
      <formula>0</formula>
    </cfRule>
    <cfRule type="cellIs" dxfId="918" priority="964" operator="equal">
      <formula>0</formula>
    </cfRule>
  </conditionalFormatting>
  <conditionalFormatting sqref="R7:S7">
    <cfRule type="cellIs" dxfId="917" priority="961" operator="lessThan">
      <formula>0</formula>
    </cfRule>
    <cfRule type="cellIs" dxfId="916" priority="962" operator="equal">
      <formula>0</formula>
    </cfRule>
  </conditionalFormatting>
  <conditionalFormatting sqref="P7">
    <cfRule type="cellIs" dxfId="915" priority="959" operator="lessThan">
      <formula>0</formula>
    </cfRule>
    <cfRule type="cellIs" dxfId="914" priority="960" operator="equal">
      <formula>0</formula>
    </cfRule>
  </conditionalFormatting>
  <conditionalFormatting sqref="B10:T10">
    <cfRule type="cellIs" dxfId="913" priority="957" operator="lessThan">
      <formula>0</formula>
    </cfRule>
    <cfRule type="cellIs" dxfId="912" priority="958" operator="equal">
      <formula>0</formula>
    </cfRule>
  </conditionalFormatting>
  <conditionalFormatting sqref="D11:D250">
    <cfRule type="cellIs" dxfId="911" priority="955" operator="lessThan">
      <formula>0</formula>
    </cfRule>
    <cfRule type="cellIs" dxfId="910" priority="956" operator="equal">
      <formula>0</formula>
    </cfRule>
  </conditionalFormatting>
  <conditionalFormatting sqref="F11:F250">
    <cfRule type="cellIs" dxfId="909" priority="953" operator="lessThan">
      <formula>0</formula>
    </cfRule>
    <cfRule type="cellIs" dxfId="908" priority="954" operator="equal">
      <formula>0</formula>
    </cfRule>
  </conditionalFormatting>
  <conditionalFormatting sqref="F261:F278">
    <cfRule type="cellIs" dxfId="907" priority="952" operator="equal">
      <formula>0</formula>
    </cfRule>
  </conditionalFormatting>
  <conditionalFormatting sqref="F279">
    <cfRule type="cellIs" dxfId="906" priority="951" operator="equal">
      <formula>0</formula>
    </cfRule>
  </conditionalFormatting>
  <conditionalFormatting sqref="G9">
    <cfRule type="cellIs" dxfId="905" priority="948" operator="lessThan">
      <formula>0</formula>
    </cfRule>
    <cfRule type="cellIs" dxfId="904" priority="949" operator="equal">
      <formula>0</formula>
    </cfRule>
  </conditionalFormatting>
  <conditionalFormatting sqref="H8:I8">
    <cfRule type="cellIs" dxfId="903" priority="943" operator="lessThan">
      <formula>0</formula>
    </cfRule>
    <cfRule type="cellIs" dxfId="902" priority="944" operator="equal">
      <formula>0</formula>
    </cfRule>
  </conditionalFormatting>
  <conditionalFormatting sqref="I11:I34 I36:I251">
    <cfRule type="cellIs" dxfId="901" priority="941" operator="lessThan">
      <formula>0</formula>
    </cfRule>
    <cfRule type="cellIs" dxfId="900" priority="942" operator="equal">
      <formula>0</formula>
    </cfRule>
  </conditionalFormatting>
  <conditionalFormatting sqref="I35">
    <cfRule type="cellIs" dxfId="899" priority="939" operator="lessThan">
      <formula>0</formula>
    </cfRule>
    <cfRule type="cellIs" dxfId="898" priority="940" operator="equal">
      <formula>0</formula>
    </cfRule>
  </conditionalFormatting>
  <conditionalFormatting sqref="J11:J251">
    <cfRule type="cellIs" dxfId="897" priority="937" operator="lessThan">
      <formula>0</formula>
    </cfRule>
    <cfRule type="cellIs" dxfId="896" priority="938" operator="equal">
      <formula>0</formula>
    </cfRule>
  </conditionalFormatting>
  <conditionalFormatting sqref="K11:K251">
    <cfRule type="cellIs" dxfId="895" priority="935" operator="lessThan">
      <formula>0</formula>
    </cfRule>
    <cfRule type="cellIs" dxfId="894" priority="936" operator="equal">
      <formula>0</formula>
    </cfRule>
  </conditionalFormatting>
  <conditionalFormatting sqref="I261:I278">
    <cfRule type="cellIs" dxfId="893" priority="934" operator="equal">
      <formula>0</formula>
    </cfRule>
  </conditionalFormatting>
  <conditionalFormatting sqref="I279">
    <cfRule type="cellIs" dxfId="892" priority="933" operator="equal">
      <formula>0</formula>
    </cfRule>
  </conditionalFormatting>
  <conditionalFormatting sqref="I280">
    <cfRule type="cellIs" dxfId="891" priority="932" operator="equal">
      <formula>0</formula>
    </cfRule>
  </conditionalFormatting>
  <conditionalFormatting sqref="J261:K278">
    <cfRule type="cellIs" dxfId="890" priority="931" operator="equal">
      <formula>0</formula>
    </cfRule>
  </conditionalFormatting>
  <conditionalFormatting sqref="J279:K279">
    <cfRule type="cellIs" dxfId="889" priority="930" operator="equal">
      <formula>0</formula>
    </cfRule>
  </conditionalFormatting>
  <conditionalFormatting sqref="J280:K280">
    <cfRule type="cellIs" dxfId="888" priority="929" operator="equal">
      <formula>0</formula>
    </cfRule>
  </conditionalFormatting>
  <conditionalFormatting sqref="L11:M260">
    <cfRule type="cellIs" dxfId="887" priority="927" operator="lessThan">
      <formula>0</formula>
    </cfRule>
    <cfRule type="cellIs" dxfId="886" priority="928" operator="equal">
      <formula>0</formula>
    </cfRule>
  </conditionalFormatting>
  <conditionalFormatting sqref="N11:O34 N36:O205">
    <cfRule type="cellIs" dxfId="885" priority="925" operator="lessThan">
      <formula>0</formula>
    </cfRule>
    <cfRule type="cellIs" dxfId="884" priority="926" operator="equal">
      <formula>0</formula>
    </cfRule>
  </conditionalFormatting>
  <conditionalFormatting sqref="N35:O35">
    <cfRule type="cellIs" dxfId="883" priority="923" operator="lessThan">
      <formula>0</formula>
    </cfRule>
    <cfRule type="cellIs" dxfId="882" priority="924" operator="equal">
      <formula>0</formula>
    </cfRule>
  </conditionalFormatting>
  <conditionalFormatting sqref="BD8">
    <cfRule type="cellIs" dxfId="881" priority="843" operator="lessThan">
      <formula>0</formula>
    </cfRule>
    <cfRule type="cellIs" dxfId="880" priority="844" operator="equal">
      <formula>0</formula>
    </cfRule>
  </conditionalFormatting>
  <conditionalFormatting sqref="N8">
    <cfRule type="cellIs" dxfId="879" priority="919" operator="lessThan">
      <formula>0</formula>
    </cfRule>
    <cfRule type="cellIs" dxfId="878" priority="920" operator="equal">
      <formula>0</formula>
    </cfRule>
  </conditionalFormatting>
  <conditionalFormatting sqref="P206:Q251">
    <cfRule type="cellIs" dxfId="877" priority="917" operator="lessThan">
      <formula>0</formula>
    </cfRule>
    <cfRule type="cellIs" dxfId="876" priority="918" operator="equal">
      <formula>0</formula>
    </cfRule>
  </conditionalFormatting>
  <conditionalFormatting sqref="R11:T34 R36:T250">
    <cfRule type="cellIs" dxfId="875" priority="915" operator="lessThan">
      <formula>0</formula>
    </cfRule>
    <cfRule type="cellIs" dxfId="874" priority="916" operator="equal">
      <formula>0</formula>
    </cfRule>
  </conditionalFormatting>
  <conditionalFormatting sqref="R35:T35">
    <cfRule type="cellIs" dxfId="873" priority="913" operator="lessThan">
      <formula>0</formula>
    </cfRule>
    <cfRule type="cellIs" dxfId="872" priority="914" operator="equal">
      <formula>0</formula>
    </cfRule>
  </conditionalFormatting>
  <conditionalFormatting sqref="N261:T278">
    <cfRule type="cellIs" dxfId="871" priority="912" operator="equal">
      <formula>0</formula>
    </cfRule>
  </conditionalFormatting>
  <conditionalFormatting sqref="N279:T279">
    <cfRule type="cellIs" dxfId="870" priority="911" operator="equal">
      <formula>0</formula>
    </cfRule>
  </conditionalFormatting>
  <conditionalFormatting sqref="N280:T280">
    <cfRule type="cellIs" dxfId="869" priority="910" operator="equal">
      <formula>0</formula>
    </cfRule>
  </conditionalFormatting>
  <conditionalFormatting sqref="L261:L280">
    <cfRule type="cellIs" dxfId="868" priority="905" operator="lessThan">
      <formula>0</formula>
    </cfRule>
    <cfRule type="cellIs" dxfId="867" priority="906" operator="equal">
      <formula>0</formula>
    </cfRule>
  </conditionalFormatting>
  <conditionalFormatting sqref="BS7">
    <cfRule type="cellIs" dxfId="866" priority="761" operator="lessThan">
      <formula>0</formula>
    </cfRule>
    <cfRule type="cellIs" dxfId="865" priority="762" operator="equal">
      <formula>0</formula>
    </cfRule>
  </conditionalFormatting>
  <conditionalFormatting sqref="M261:M280">
    <cfRule type="cellIs" dxfId="864" priority="898" operator="lessThan">
      <formula>0</formula>
    </cfRule>
    <cfRule type="cellIs" dxfId="863" priority="899" operator="equal">
      <formula>0</formula>
    </cfRule>
  </conditionalFormatting>
  <conditionalFormatting sqref="AA1">
    <cfRule type="cellIs" dxfId="862" priority="896" operator="lessThan">
      <formula>0</formula>
    </cfRule>
    <cfRule type="cellIs" dxfId="861" priority="897" operator="equal">
      <formula>0</formula>
    </cfRule>
  </conditionalFormatting>
  <conditionalFormatting sqref="AF9:AH9 AA8:AH8 AA9:AB9 AL8:AO8 AN9:AO9 AA10:AE251">
    <cfRule type="cellIs" dxfId="860" priority="894" operator="lessThan">
      <formula>0</formula>
    </cfRule>
    <cfRule type="cellIs" dxfId="859" priority="895" operator="equal">
      <formula>0</formula>
    </cfRule>
  </conditionalFormatting>
  <conditionalFormatting sqref="AA11:AA251">
    <cfRule type="cellIs" dxfId="858" priority="893" operator="equal">
      <formula>0</formula>
    </cfRule>
  </conditionalFormatting>
  <conditionalFormatting sqref="AA11:AA251">
    <cfRule type="cellIs" dxfId="857" priority="892" operator="equal">
      <formula>0</formula>
    </cfRule>
  </conditionalFormatting>
  <conditionalFormatting sqref="AJ9">
    <cfRule type="cellIs" dxfId="856" priority="890" operator="lessThan">
      <formula>0</formula>
    </cfRule>
    <cfRule type="cellIs" dxfId="855" priority="891" operator="equal">
      <formula>0</formula>
    </cfRule>
  </conditionalFormatting>
  <conditionalFormatting sqref="AL9">
    <cfRule type="cellIs" dxfId="854" priority="888" operator="lessThan">
      <formula>0</formula>
    </cfRule>
    <cfRule type="cellIs" dxfId="853" priority="889" operator="equal">
      <formula>0</formula>
    </cfRule>
  </conditionalFormatting>
  <conditionalFormatting sqref="AA35:AE35">
    <cfRule type="cellIs" dxfId="852" priority="886" operator="lessThan">
      <formula>0</formula>
    </cfRule>
    <cfRule type="cellIs" dxfId="851" priority="887" operator="equal">
      <formula>0</formula>
    </cfRule>
  </conditionalFormatting>
  <conditionalFormatting sqref="AA35">
    <cfRule type="cellIs" dxfId="850" priority="885" operator="equal">
      <formula>0</formula>
    </cfRule>
  </conditionalFormatting>
  <conditionalFormatting sqref="AA35">
    <cfRule type="cellIs" dxfId="849" priority="884" operator="equal">
      <formula>0</formula>
    </cfRule>
  </conditionalFormatting>
  <conditionalFormatting sqref="AA23:AE23">
    <cfRule type="cellIs" dxfId="848" priority="882" operator="lessThan">
      <formula>0</formula>
    </cfRule>
    <cfRule type="cellIs" dxfId="847" priority="883" operator="equal">
      <formula>0</formula>
    </cfRule>
  </conditionalFormatting>
  <conditionalFormatting sqref="AA23">
    <cfRule type="cellIs" dxfId="846" priority="881" operator="equal">
      <formula>0</formula>
    </cfRule>
  </conditionalFormatting>
  <conditionalFormatting sqref="AA23">
    <cfRule type="cellIs" dxfId="845" priority="880" operator="equal">
      <formula>0</formula>
    </cfRule>
  </conditionalFormatting>
  <conditionalFormatting sqref="AF10:AO251">
    <cfRule type="cellIs" dxfId="844" priority="878" operator="equal">
      <formula>0</formula>
    </cfRule>
    <cfRule type="cellIs" dxfId="843" priority="879" operator="lessThan">
      <formula>0</formula>
    </cfRule>
  </conditionalFormatting>
  <conditionalFormatting sqref="AO1">
    <cfRule type="cellIs" dxfId="842" priority="876" operator="lessThan">
      <formula>0</formula>
    </cfRule>
    <cfRule type="cellIs" dxfId="841" priority="877" operator="equal">
      <formula>0</formula>
    </cfRule>
  </conditionalFormatting>
  <conditionalFormatting sqref="AA261:AA280">
    <cfRule type="cellIs" dxfId="840" priority="874" operator="lessThan">
      <formula>0</formula>
    </cfRule>
    <cfRule type="cellIs" dxfId="839" priority="875" operator="equal">
      <formula>0</formula>
    </cfRule>
  </conditionalFormatting>
  <conditionalFormatting sqref="AH261:AM280">
    <cfRule type="cellIs" dxfId="838" priority="872" operator="lessThan">
      <formula>0</formula>
    </cfRule>
    <cfRule type="cellIs" dxfId="837" priority="873" operator="equal">
      <formula>0</formula>
    </cfRule>
  </conditionalFormatting>
  <conditionalFormatting sqref="AF261:AF278">
    <cfRule type="cellIs" dxfId="836" priority="871" operator="equal">
      <formula>0</formula>
    </cfRule>
  </conditionalFormatting>
  <conditionalFormatting sqref="AF279">
    <cfRule type="cellIs" dxfId="835" priority="870" operator="equal">
      <formula>0</formula>
    </cfRule>
  </conditionalFormatting>
  <conditionalFormatting sqref="AF280">
    <cfRule type="cellIs" dxfId="834" priority="869" operator="equal">
      <formula>0</formula>
    </cfRule>
  </conditionalFormatting>
  <conditionalFormatting sqref="AB261:AE278">
    <cfRule type="cellIs" dxfId="833" priority="868" operator="equal">
      <formula>0</formula>
    </cfRule>
  </conditionalFormatting>
  <conditionalFormatting sqref="AB279:AE279">
    <cfRule type="cellIs" dxfId="832" priority="867" operator="equal">
      <formula>0</formula>
    </cfRule>
  </conditionalFormatting>
  <conditionalFormatting sqref="AB280:AE280">
    <cfRule type="cellIs" dxfId="831" priority="866" operator="equal">
      <formula>0</formula>
    </cfRule>
  </conditionalFormatting>
  <conditionalFormatting sqref="BC12:BC205">
    <cfRule type="cellIs" dxfId="830" priority="835" operator="lessThan">
      <formula>0</formula>
    </cfRule>
    <cfRule type="cellIs" dxfId="829" priority="836" operator="equal">
      <formula>0</formula>
    </cfRule>
  </conditionalFormatting>
  <conditionalFormatting sqref="AO261:AO278">
    <cfRule type="cellIs" dxfId="828" priority="863" operator="equal">
      <formula>0</formula>
    </cfRule>
  </conditionalFormatting>
  <conditionalFormatting sqref="AO279">
    <cfRule type="cellIs" dxfId="827" priority="862" operator="equal">
      <formula>0</formula>
    </cfRule>
  </conditionalFormatting>
  <conditionalFormatting sqref="AO280">
    <cfRule type="cellIs" dxfId="826" priority="861" operator="equal">
      <formula>0</formula>
    </cfRule>
  </conditionalFormatting>
  <conditionalFormatting sqref="BB11:BB205">
    <cfRule type="cellIs" dxfId="825" priority="859" operator="lessThan">
      <formula>0</formula>
    </cfRule>
    <cfRule type="cellIs" dxfId="824" priority="860" operator="equal">
      <formula>0</formula>
    </cfRule>
  </conditionalFormatting>
  <conditionalFormatting sqref="BB7">
    <cfRule type="cellIs" dxfId="823" priority="757" operator="lessThan">
      <formula>0</formula>
    </cfRule>
    <cfRule type="cellIs" dxfId="822" priority="758" operator="equal">
      <formula>0</formula>
    </cfRule>
  </conditionalFormatting>
  <conditionalFormatting sqref="BB12:BB205 BB206:BC206 BC207:BC214">
    <cfRule type="cellIs" dxfId="821" priority="855" operator="lessThan">
      <formula>0</formula>
    </cfRule>
    <cfRule type="cellIs" dxfId="820" priority="856" operator="equal">
      <formula>0</formula>
    </cfRule>
  </conditionalFormatting>
  <conditionalFormatting sqref="BD9:BD10">
    <cfRule type="cellIs" dxfId="819" priority="853" operator="lessThan">
      <formula>0</formula>
    </cfRule>
    <cfRule type="cellIs" dxfId="818" priority="854" operator="equal">
      <formula>0</formula>
    </cfRule>
  </conditionalFormatting>
  <conditionalFormatting sqref="DS11:DS250">
    <cfRule type="cellIs" dxfId="817" priority="749" operator="lessThan">
      <formula>0</formula>
    </cfRule>
    <cfRule type="cellIs" dxfId="816" priority="750" operator="equal">
      <formula>0</formula>
    </cfRule>
  </conditionalFormatting>
  <conditionalFormatting sqref="DS7">
    <cfRule type="cellIs" dxfId="815" priority="751" operator="lessThan">
      <formula>0</formula>
    </cfRule>
    <cfRule type="cellIs" dxfId="814" priority="752" operator="equal">
      <formula>0</formula>
    </cfRule>
  </conditionalFormatting>
  <conditionalFormatting sqref="DT12:DT250 DN14:DQ250">
    <cfRule type="cellIs" dxfId="813" priority="747" operator="lessThan">
      <formula>0</formula>
    </cfRule>
    <cfRule type="cellIs" dxfId="812" priority="748" operator="equal">
      <formula>0</formula>
    </cfRule>
  </conditionalFormatting>
  <conditionalFormatting sqref="DP11">
    <cfRule type="cellIs" dxfId="811" priority="743" operator="lessThan">
      <formula>0</formula>
    </cfRule>
    <cfRule type="cellIs" dxfId="810" priority="744" operator="equal">
      <formula>0</formula>
    </cfRule>
  </conditionalFormatting>
  <conditionalFormatting sqref="BI7:BJ7 BO7">
    <cfRule type="cellIs" dxfId="809" priority="763" operator="lessThan">
      <formula>0</formula>
    </cfRule>
    <cfRule type="cellIs" dxfId="808" priority="764" operator="equal">
      <formula>0</formula>
    </cfRule>
  </conditionalFormatting>
  <conditionalFormatting sqref="BW261:BW280">
    <cfRule type="cellIs" dxfId="807" priority="702" operator="lessThan">
      <formula>0</formula>
    </cfRule>
    <cfRule type="cellIs" dxfId="806" priority="703" operator="equal">
      <formula>0</formula>
    </cfRule>
  </conditionalFormatting>
  <conditionalFormatting sqref="BH12:BH205">
    <cfRule type="cellIs" dxfId="805" priority="604" operator="lessThan">
      <formula>0</formula>
    </cfRule>
    <cfRule type="cellIs" dxfId="804" priority="605" operator="equal">
      <formula>0</formula>
    </cfRule>
  </conditionalFormatting>
  <conditionalFormatting sqref="BC11:BC205">
    <cfRule type="cellIs" dxfId="803" priority="837" operator="lessThan">
      <formula>0</formula>
    </cfRule>
    <cfRule type="cellIs" dxfId="802" priority="838" operator="equal">
      <formula>0</formula>
    </cfRule>
  </conditionalFormatting>
  <conditionalFormatting sqref="BD13:BD205">
    <cfRule type="cellIs" dxfId="801" priority="833" operator="lessThan">
      <formula>0</formula>
    </cfRule>
    <cfRule type="cellIs" dxfId="800" priority="834" operator="equal">
      <formula>0</formula>
    </cfRule>
  </conditionalFormatting>
  <conditionalFormatting sqref="BD13:BD205">
    <cfRule type="cellIs" dxfId="799" priority="831" operator="lessThan">
      <formula>0</formula>
    </cfRule>
    <cfRule type="cellIs" dxfId="798" priority="832" operator="equal">
      <formula>0</formula>
    </cfRule>
  </conditionalFormatting>
  <conditionalFormatting sqref="BD13:BD205">
    <cfRule type="cellIs" dxfId="797" priority="827" operator="lessThan">
      <formula>0</formula>
    </cfRule>
    <cfRule type="cellIs" dxfId="796" priority="828" operator="equal">
      <formula>0</formula>
    </cfRule>
  </conditionalFormatting>
  <conditionalFormatting sqref="BD13:BD205">
    <cfRule type="cellIs" dxfId="795" priority="829" operator="lessThan">
      <formula>0</formula>
    </cfRule>
    <cfRule type="cellIs" dxfId="794" priority="830" operator="equal">
      <formula>0</formula>
    </cfRule>
  </conditionalFormatting>
  <conditionalFormatting sqref="BD13:BD205">
    <cfRule type="cellIs" dxfId="793" priority="825" operator="lessThan">
      <formula>0</formula>
    </cfRule>
    <cfRule type="cellIs" dxfId="792" priority="826" operator="equal">
      <formula>0</formula>
    </cfRule>
  </conditionalFormatting>
  <conditionalFormatting sqref="BE10:BH10">
    <cfRule type="cellIs" dxfId="791" priority="823" operator="lessThan">
      <formula>0</formula>
    </cfRule>
    <cfRule type="cellIs" dxfId="790" priority="824" operator="equal">
      <formula>0</formula>
    </cfRule>
  </conditionalFormatting>
  <conditionalFormatting sqref="BI10 BK10:BP10">
    <cfRule type="cellIs" dxfId="789" priority="821" operator="lessThan">
      <formula>0</formula>
    </cfRule>
    <cfRule type="cellIs" dxfId="788" priority="822" operator="equal">
      <formula>0</formula>
    </cfRule>
  </conditionalFormatting>
  <conditionalFormatting sqref="BE11:BE205">
    <cfRule type="cellIs" dxfId="787" priority="817" operator="lessThan">
      <formula>0</formula>
    </cfRule>
    <cfRule type="cellIs" dxfId="786" priority="818" operator="equal">
      <formula>0</formula>
    </cfRule>
  </conditionalFormatting>
  <conditionalFormatting sqref="BI8:BJ9 BK8:BL8">
    <cfRule type="cellIs" dxfId="785" priority="799" operator="lessThan">
      <formula>0</formula>
    </cfRule>
    <cfRule type="cellIs" dxfId="784" priority="800" operator="equal">
      <formula>0</formula>
    </cfRule>
  </conditionalFormatting>
  <conditionalFormatting sqref="BI23:BI34 BI36:BI250">
    <cfRule type="cellIs" dxfId="783" priority="797" operator="lessThan">
      <formula>0</formula>
    </cfRule>
    <cfRule type="cellIs" dxfId="782" priority="798" operator="equal">
      <formula>0</formula>
    </cfRule>
  </conditionalFormatting>
  <conditionalFormatting sqref="BI35">
    <cfRule type="cellIs" dxfId="781" priority="793" operator="lessThan">
      <formula>0</formula>
    </cfRule>
    <cfRule type="cellIs" dxfId="780" priority="794" operator="equal">
      <formula>0</formula>
    </cfRule>
  </conditionalFormatting>
  <conditionalFormatting sqref="BK35">
    <cfRule type="cellIs" dxfId="779" priority="787" operator="lessThan">
      <formula>0</formula>
    </cfRule>
    <cfRule type="cellIs" dxfId="778" priority="788" operator="equal">
      <formula>0</formula>
    </cfRule>
  </conditionalFormatting>
  <conditionalFormatting sqref="BK23:BK34 BK36:BK250">
    <cfRule type="cellIs" dxfId="777" priority="791" operator="lessThan">
      <formula>0</formula>
    </cfRule>
    <cfRule type="cellIs" dxfId="776" priority="792" operator="equal">
      <formula>0</formula>
    </cfRule>
  </conditionalFormatting>
  <conditionalFormatting sqref="BK11:BK22">
    <cfRule type="cellIs" dxfId="775" priority="789" operator="lessThan">
      <formula>0</formula>
    </cfRule>
    <cfRule type="cellIs" dxfId="774" priority="790" operator="equal">
      <formula>0</formula>
    </cfRule>
  </conditionalFormatting>
  <conditionalFormatting sqref="BL11:BL250">
    <cfRule type="cellIs" dxfId="773" priority="785" operator="lessThan">
      <formula>0</formula>
    </cfRule>
    <cfRule type="cellIs" dxfId="772" priority="786" operator="equal">
      <formula>0</formula>
    </cfRule>
  </conditionalFormatting>
  <conditionalFormatting sqref="BO11:BP250">
    <cfRule type="cellIs" dxfId="771" priority="781" operator="lessThan">
      <formula>0</formula>
    </cfRule>
    <cfRule type="cellIs" dxfId="770" priority="782" operator="equal">
      <formula>0</formula>
    </cfRule>
  </conditionalFormatting>
  <conditionalFormatting sqref="BM12:BN250">
    <cfRule type="cellIs" dxfId="769" priority="783" operator="lessThan">
      <formula>0</formula>
    </cfRule>
    <cfRule type="cellIs" dxfId="768" priority="784" operator="equal">
      <formula>0</formula>
    </cfRule>
  </conditionalFormatting>
  <conditionalFormatting sqref="BQ10:BW10">
    <cfRule type="cellIs" dxfId="767" priority="779" operator="lessThan">
      <formula>0</formula>
    </cfRule>
    <cfRule type="cellIs" dxfId="766" priority="780" operator="equal">
      <formula>0</formula>
    </cfRule>
  </conditionalFormatting>
  <conditionalFormatting sqref="BQ36:BR205 BQ11:BR34">
    <cfRule type="cellIs" dxfId="765" priority="777" operator="lessThan">
      <formula>0</formula>
    </cfRule>
    <cfRule type="cellIs" dxfId="764" priority="778" operator="equal">
      <formula>0</formula>
    </cfRule>
  </conditionalFormatting>
  <conditionalFormatting sqref="BH11:BH205">
    <cfRule type="cellIs" dxfId="763" priority="634" operator="lessThan">
      <formula>0</formula>
    </cfRule>
    <cfRule type="cellIs" dxfId="762" priority="635" operator="equal">
      <formula>0</formula>
    </cfRule>
  </conditionalFormatting>
  <conditionalFormatting sqref="BQ35:BR35">
    <cfRule type="cellIs" dxfId="761" priority="775" operator="lessThan">
      <formula>0</formula>
    </cfRule>
    <cfRule type="cellIs" dxfId="760" priority="776" operator="equal">
      <formula>0</formula>
    </cfRule>
  </conditionalFormatting>
  <conditionalFormatting sqref="BQ8">
    <cfRule type="cellIs" dxfId="759" priority="773" operator="lessThan">
      <formula>0</formula>
    </cfRule>
    <cfRule type="cellIs" dxfId="758" priority="774" operator="equal">
      <formula>0</formula>
    </cfRule>
  </conditionalFormatting>
  <conditionalFormatting sqref="BU11:BW34 BU36:BW250">
    <cfRule type="cellIs" dxfId="757" priority="771" operator="lessThan">
      <formula>0</formula>
    </cfRule>
    <cfRule type="cellIs" dxfId="756" priority="772" operator="equal">
      <formula>0</formula>
    </cfRule>
  </conditionalFormatting>
  <conditionalFormatting sqref="BU35:BW35">
    <cfRule type="cellIs" dxfId="755" priority="769" operator="lessThan">
      <formula>0</formula>
    </cfRule>
    <cfRule type="cellIs" dxfId="754" priority="770" operator="equal">
      <formula>0</formula>
    </cfRule>
  </conditionalFormatting>
  <conditionalFormatting sqref="BS206:BT252">
    <cfRule type="cellIs" dxfId="753" priority="767" operator="lessThan">
      <formula>0</formula>
    </cfRule>
    <cfRule type="cellIs" dxfId="752" priority="768" operator="equal">
      <formula>0</formula>
    </cfRule>
  </conditionalFormatting>
  <conditionalFormatting sqref="BE206:BE250">
    <cfRule type="cellIs" dxfId="751" priority="765" operator="lessThan">
      <formula>0</formula>
    </cfRule>
    <cfRule type="cellIs" dxfId="750" priority="766" operator="equal">
      <formula>0</formula>
    </cfRule>
  </conditionalFormatting>
  <conditionalFormatting sqref="BU7">
    <cfRule type="cellIs" dxfId="749" priority="759" operator="lessThan">
      <formula>0</formula>
    </cfRule>
    <cfRule type="cellIs" dxfId="748" priority="760" operator="equal">
      <formula>0</formula>
    </cfRule>
  </conditionalFormatting>
  <conditionalFormatting sqref="BH206:BH215">
    <cfRule type="cellIs" dxfId="747" priority="532" operator="lessThan">
      <formula>0</formula>
    </cfRule>
    <cfRule type="cellIs" dxfId="746" priority="533" operator="equal">
      <formula>0</formula>
    </cfRule>
  </conditionalFormatting>
  <conditionalFormatting sqref="DS11 DN11:DQ250 DS12:DT250">
    <cfRule type="cellIs" dxfId="745" priority="755" operator="lessThan">
      <formula>0</formula>
    </cfRule>
    <cfRule type="cellIs" dxfId="744" priority="756" operator="equal">
      <formula>0</formula>
    </cfRule>
  </conditionalFormatting>
  <conditionalFormatting sqref="DN7">
    <cfRule type="cellIs" dxfId="743" priority="745" operator="lessThan">
      <formula>0</formula>
    </cfRule>
    <cfRule type="cellIs" dxfId="742" priority="746" operator="equal">
      <formula>0</formula>
    </cfRule>
  </conditionalFormatting>
  <conditionalFormatting sqref="BH216:BH250">
    <cfRule type="cellIs" dxfId="741" priority="708" operator="lessThan">
      <formula>0</formula>
    </cfRule>
    <cfRule type="cellIs" dxfId="740" priority="709" operator="equal">
      <formula>0</formula>
    </cfRule>
  </conditionalFormatting>
  <conditionalFormatting sqref="BH216:BH250">
    <cfRule type="cellIs" dxfId="739" priority="706" operator="lessThan">
      <formula>0</formula>
    </cfRule>
    <cfRule type="cellIs" dxfId="738" priority="707" operator="equal">
      <formula>0</formula>
    </cfRule>
  </conditionalFormatting>
  <conditionalFormatting sqref="BB261:BB278">
    <cfRule type="cellIs" dxfId="737" priority="741" operator="equal">
      <formula>0</formula>
    </cfRule>
  </conditionalFormatting>
  <conditionalFormatting sqref="BB279">
    <cfRule type="cellIs" dxfId="736" priority="740" operator="equal">
      <formula>0</formula>
    </cfRule>
  </conditionalFormatting>
  <conditionalFormatting sqref="BB280">
    <cfRule type="cellIs" dxfId="735" priority="739" operator="equal">
      <formula>0</formula>
    </cfRule>
  </conditionalFormatting>
  <conditionalFormatting sqref="BC261:BC278 BY261:BZ278 BS261:BV278 BE261:BI278 BK261:BQ278 CT261:DA278">
    <cfRule type="cellIs" dxfId="734" priority="738" operator="equal">
      <formula>0</formula>
    </cfRule>
  </conditionalFormatting>
  <conditionalFormatting sqref="BC279 BY279:BZ279 BS279:BV279 BE279:BI279 BK279:BQ279 CT279:DA279">
    <cfRule type="cellIs" dxfId="733" priority="737" operator="equal">
      <formula>0</formula>
    </cfRule>
  </conditionalFormatting>
  <conditionalFormatting sqref="BC280 BY280:BZ280 BS280:BV280 BE280:BI280 BK280:BQ280 CT280:DA280">
    <cfRule type="cellIs" dxfId="732" priority="736" operator="equal">
      <formula>0</formula>
    </cfRule>
  </conditionalFormatting>
  <conditionalFormatting sqref="BC215:BC250">
    <cfRule type="cellIs" dxfId="731" priority="730" operator="lessThan">
      <formula>0</formula>
    </cfRule>
    <cfRule type="cellIs" dxfId="730" priority="731" operator="equal">
      <formula>0</formula>
    </cfRule>
  </conditionalFormatting>
  <conditionalFormatting sqref="BC215:BC250">
    <cfRule type="cellIs" dxfId="729" priority="732" operator="lessThan">
      <formula>0</formula>
    </cfRule>
    <cfRule type="cellIs" dxfId="728" priority="733" operator="equal">
      <formula>0</formula>
    </cfRule>
  </conditionalFormatting>
  <conditionalFormatting sqref="BD215:BD250">
    <cfRule type="cellIs" dxfId="727" priority="728" operator="lessThan">
      <formula>0</formula>
    </cfRule>
    <cfRule type="cellIs" dxfId="726" priority="729" operator="equal">
      <formula>0</formula>
    </cfRule>
  </conditionalFormatting>
  <conditionalFormatting sqref="BD215:BD250">
    <cfRule type="cellIs" dxfId="725" priority="726" operator="lessThan">
      <formula>0</formula>
    </cfRule>
    <cfRule type="cellIs" dxfId="724" priority="727" operator="equal">
      <formula>0</formula>
    </cfRule>
  </conditionalFormatting>
  <conditionalFormatting sqref="BD215:BD250">
    <cfRule type="cellIs" dxfId="723" priority="722" operator="lessThan">
      <formula>0</formula>
    </cfRule>
    <cfRule type="cellIs" dxfId="722" priority="723" operator="equal">
      <formula>0</formula>
    </cfRule>
  </conditionalFormatting>
  <conditionalFormatting sqref="BD215:BD250">
    <cfRule type="cellIs" dxfId="721" priority="724" operator="lessThan">
      <formula>0</formula>
    </cfRule>
    <cfRule type="cellIs" dxfId="720" priority="725" operator="equal">
      <formula>0</formula>
    </cfRule>
  </conditionalFormatting>
  <conditionalFormatting sqref="BD215:BD250">
    <cfRule type="cellIs" dxfId="719" priority="720" operator="lessThan">
      <formula>0</formula>
    </cfRule>
    <cfRule type="cellIs" dxfId="718" priority="721" operator="equal">
      <formula>0</formula>
    </cfRule>
  </conditionalFormatting>
  <conditionalFormatting sqref="BH216:BH250">
    <cfRule type="cellIs" dxfId="717" priority="718" operator="lessThan">
      <formula>0</formula>
    </cfRule>
    <cfRule type="cellIs" dxfId="716" priority="719" operator="equal">
      <formula>0</formula>
    </cfRule>
  </conditionalFormatting>
  <conditionalFormatting sqref="BH216:BH250">
    <cfRule type="cellIs" dxfId="715" priority="716" operator="lessThan">
      <formula>0</formula>
    </cfRule>
    <cfRule type="cellIs" dxfId="714" priority="717" operator="equal">
      <formula>0</formula>
    </cfRule>
  </conditionalFormatting>
  <conditionalFormatting sqref="BH216:BH250">
    <cfRule type="cellIs" dxfId="713" priority="712" operator="lessThan">
      <formula>0</formula>
    </cfRule>
    <cfRule type="cellIs" dxfId="712" priority="713" operator="equal">
      <formula>0</formula>
    </cfRule>
  </conditionalFormatting>
  <conditionalFormatting sqref="BH216:BH250">
    <cfRule type="cellIs" dxfId="711" priority="714" operator="lessThan">
      <formula>0</formula>
    </cfRule>
    <cfRule type="cellIs" dxfId="710" priority="715" operator="equal">
      <formula>0</formula>
    </cfRule>
  </conditionalFormatting>
  <conditionalFormatting sqref="BH216:BH250">
    <cfRule type="cellIs" dxfId="709" priority="710" operator="lessThan">
      <formula>0</formula>
    </cfRule>
    <cfRule type="cellIs" dxfId="708" priority="711" operator="equal">
      <formula>0</formula>
    </cfRule>
  </conditionalFormatting>
  <conditionalFormatting sqref="BH12:BH205">
    <cfRule type="cellIs" dxfId="707" priority="610" operator="lessThan">
      <formula>0</formula>
    </cfRule>
    <cfRule type="cellIs" dxfId="706" priority="611" operator="equal">
      <formula>0</formula>
    </cfRule>
  </conditionalFormatting>
  <conditionalFormatting sqref="BH12:BH205">
    <cfRule type="cellIs" dxfId="705" priority="608" operator="lessThan">
      <formula>0</formula>
    </cfRule>
    <cfRule type="cellIs" dxfId="704" priority="609" operator="equal">
      <formula>0</formula>
    </cfRule>
  </conditionalFormatting>
  <conditionalFormatting sqref="BH216:BH250">
    <cfRule type="cellIs" dxfId="703" priority="704" operator="lessThan">
      <formula>0</formula>
    </cfRule>
    <cfRule type="cellIs" dxfId="702" priority="705" operator="equal">
      <formula>0</formula>
    </cfRule>
  </conditionalFormatting>
  <conditionalFormatting sqref="BH11:BH205">
    <cfRule type="cellIs" dxfId="701" priority="628" operator="lessThan">
      <formula>0</formula>
    </cfRule>
    <cfRule type="cellIs" dxfId="700" priority="629" operator="equal">
      <formula>0</formula>
    </cfRule>
  </conditionalFormatting>
  <conditionalFormatting sqref="BH11">
    <cfRule type="cellIs" dxfId="699" priority="570" operator="lessThan">
      <formula>0</formula>
    </cfRule>
    <cfRule type="cellIs" dxfId="698" priority="571" operator="equal">
      <formula>0</formula>
    </cfRule>
  </conditionalFormatting>
  <conditionalFormatting sqref="BH11:BH205">
    <cfRule type="cellIs" dxfId="697" priority="630" operator="lessThan">
      <formula>0</formula>
    </cfRule>
    <cfRule type="cellIs" dxfId="696" priority="631" operator="equal">
      <formula>0</formula>
    </cfRule>
  </conditionalFormatting>
  <conditionalFormatting sqref="BH11:BH205">
    <cfRule type="cellIs" dxfId="695" priority="632" operator="lessThan">
      <formula>0</formula>
    </cfRule>
    <cfRule type="cellIs" dxfId="694" priority="633" operator="equal">
      <formula>0</formula>
    </cfRule>
  </conditionalFormatting>
  <conditionalFormatting sqref="BH11">
    <cfRule type="cellIs" dxfId="693" priority="564" operator="lessThan">
      <formula>0</formula>
    </cfRule>
    <cfRule type="cellIs" dxfId="692" priority="565" operator="equal">
      <formula>0</formula>
    </cfRule>
  </conditionalFormatting>
  <conditionalFormatting sqref="BI11:BI22">
    <cfRule type="cellIs" dxfId="691" priority="690" operator="lessThan">
      <formula>0</formula>
    </cfRule>
    <cfRule type="cellIs" dxfId="690" priority="691" operator="equal">
      <formula>0</formula>
    </cfRule>
  </conditionalFormatting>
  <conditionalFormatting sqref="BF12:BF250">
    <cfRule type="cellIs" dxfId="689" priority="584" operator="lessThan">
      <formula>0</formula>
    </cfRule>
    <cfRule type="cellIs" dxfId="688" priority="585" operator="equal">
      <formula>0</formula>
    </cfRule>
  </conditionalFormatting>
  <conditionalFormatting sqref="BG12:BG250">
    <cfRule type="cellIs" dxfId="687" priority="582" operator="lessThan">
      <formula>0</formula>
    </cfRule>
    <cfRule type="cellIs" dxfId="686" priority="583" operator="equal">
      <formula>0</formula>
    </cfRule>
  </conditionalFormatting>
  <conditionalFormatting sqref="BH11">
    <cfRule type="cellIs" dxfId="685" priority="578" operator="lessThan">
      <formula>0</formula>
    </cfRule>
    <cfRule type="cellIs" dxfId="684" priority="579" operator="equal">
      <formula>0</formula>
    </cfRule>
  </conditionalFormatting>
  <conditionalFormatting sqref="BG12:BG250">
    <cfRule type="cellIs" dxfId="683" priority="580" operator="lessThan">
      <formula>0</formula>
    </cfRule>
    <cfRule type="cellIs" dxfId="682" priority="581" operator="equal">
      <formula>0</formula>
    </cfRule>
  </conditionalFormatting>
  <conditionalFormatting sqref="BH11">
    <cfRule type="cellIs" dxfId="681" priority="576" operator="lessThan">
      <formula>0</formula>
    </cfRule>
    <cfRule type="cellIs" dxfId="680" priority="577" operator="equal">
      <formula>0</formula>
    </cfRule>
  </conditionalFormatting>
  <conditionalFormatting sqref="BH11">
    <cfRule type="cellIs" dxfId="679" priority="574" operator="lessThan">
      <formula>0</formula>
    </cfRule>
    <cfRule type="cellIs" dxfId="678" priority="575" operator="equal">
      <formula>0</formula>
    </cfRule>
  </conditionalFormatting>
  <conditionalFormatting sqref="BH11">
    <cfRule type="cellIs" dxfId="677" priority="572" operator="lessThan">
      <formula>0</formula>
    </cfRule>
    <cfRule type="cellIs" dxfId="676" priority="573" operator="equal">
      <formula>0</formula>
    </cfRule>
  </conditionalFormatting>
  <conditionalFormatting sqref="BM11:BN11">
    <cfRule type="cellIs" dxfId="675" priority="672" operator="lessThan">
      <formula>0</formula>
    </cfRule>
    <cfRule type="cellIs" dxfId="674" priority="673" operator="equal">
      <formula>0</formula>
    </cfRule>
  </conditionalFormatting>
  <conditionalFormatting sqref="BB9">
    <cfRule type="cellIs" dxfId="673" priority="670" operator="lessThan">
      <formula>0</formula>
    </cfRule>
    <cfRule type="cellIs" dxfId="672" priority="671" operator="equal">
      <formula>0</formula>
    </cfRule>
  </conditionalFormatting>
  <conditionalFormatting sqref="BC11">
    <cfRule type="cellIs" dxfId="671" priority="668" operator="lessThan">
      <formula>0</formula>
    </cfRule>
    <cfRule type="cellIs" dxfId="670" priority="669" operator="equal">
      <formula>0</formula>
    </cfRule>
  </conditionalFormatting>
  <conditionalFormatting sqref="BD11">
    <cfRule type="cellIs" dxfId="669" priority="666" operator="lessThan">
      <formula>0</formula>
    </cfRule>
    <cfRule type="cellIs" dxfId="668" priority="667" operator="equal">
      <formula>0</formula>
    </cfRule>
  </conditionalFormatting>
  <conditionalFormatting sqref="BD11">
    <cfRule type="cellIs" dxfId="667" priority="664" operator="lessThan">
      <formula>0</formula>
    </cfRule>
    <cfRule type="cellIs" dxfId="666" priority="665" operator="equal">
      <formula>0</formula>
    </cfRule>
  </conditionalFormatting>
  <conditionalFormatting sqref="BD11">
    <cfRule type="cellIs" dxfId="665" priority="660" operator="lessThan">
      <formula>0</formula>
    </cfRule>
    <cfRule type="cellIs" dxfId="664" priority="661" operator="equal">
      <formula>0</formula>
    </cfRule>
  </conditionalFormatting>
  <conditionalFormatting sqref="BD11">
    <cfRule type="cellIs" dxfId="663" priority="662" operator="lessThan">
      <formula>0</formula>
    </cfRule>
    <cfRule type="cellIs" dxfId="662" priority="663" operator="equal">
      <formula>0</formula>
    </cfRule>
  </conditionalFormatting>
  <conditionalFormatting sqref="BD11">
    <cfRule type="cellIs" dxfId="661" priority="658" operator="lessThan">
      <formula>0</formula>
    </cfRule>
    <cfRule type="cellIs" dxfId="660" priority="659" operator="equal">
      <formula>0</formula>
    </cfRule>
  </conditionalFormatting>
  <conditionalFormatting sqref="BD261:BD278">
    <cfRule type="cellIs" dxfId="659" priority="657" operator="equal">
      <formula>0</formula>
    </cfRule>
  </conditionalFormatting>
  <conditionalFormatting sqref="BD279">
    <cfRule type="cellIs" dxfId="658" priority="656" operator="equal">
      <formula>0</formula>
    </cfRule>
  </conditionalFormatting>
  <conditionalFormatting sqref="BD280">
    <cfRule type="cellIs" dxfId="657" priority="655" operator="equal">
      <formula>0</formula>
    </cfRule>
  </conditionalFormatting>
  <conditionalFormatting sqref="BR261:BR278">
    <cfRule type="cellIs" dxfId="656" priority="654" operator="equal">
      <formula>0</formula>
    </cfRule>
  </conditionalFormatting>
  <conditionalFormatting sqref="BR279">
    <cfRule type="cellIs" dxfId="655" priority="653" operator="equal">
      <formula>0</formula>
    </cfRule>
  </conditionalFormatting>
  <conditionalFormatting sqref="BR280">
    <cfRule type="cellIs" dxfId="654" priority="652" operator="equal">
      <formula>0</formula>
    </cfRule>
  </conditionalFormatting>
  <conditionalFormatting sqref="BH12:BH205">
    <cfRule type="cellIs" dxfId="653" priority="618" operator="lessThan">
      <formula>0</formula>
    </cfRule>
    <cfRule type="cellIs" dxfId="652" priority="619" operator="equal">
      <formula>0</formula>
    </cfRule>
  </conditionalFormatting>
  <conditionalFormatting sqref="BH12:BH205">
    <cfRule type="cellIs" dxfId="651" priority="616" operator="lessThan">
      <formula>0</formula>
    </cfRule>
    <cfRule type="cellIs" dxfId="650" priority="617" operator="equal">
      <formula>0</formula>
    </cfRule>
  </conditionalFormatting>
  <conditionalFormatting sqref="BH12:BH205">
    <cfRule type="cellIs" dxfId="649" priority="612" operator="lessThan">
      <formula>0</formula>
    </cfRule>
    <cfRule type="cellIs" dxfId="648" priority="613" operator="equal">
      <formula>0</formula>
    </cfRule>
  </conditionalFormatting>
  <conditionalFormatting sqref="BH12:BH205">
    <cfRule type="cellIs" dxfId="647" priority="614" operator="lessThan">
      <formula>0</formula>
    </cfRule>
    <cfRule type="cellIs" dxfId="646" priority="615" operator="equal">
      <formula>0</formula>
    </cfRule>
  </conditionalFormatting>
  <conditionalFormatting sqref="BH206:BH215">
    <cfRule type="cellIs" dxfId="645" priority="538" operator="lessThan">
      <formula>0</formula>
    </cfRule>
    <cfRule type="cellIs" dxfId="644" priority="539" operator="equal">
      <formula>0</formula>
    </cfRule>
  </conditionalFormatting>
  <conditionalFormatting sqref="BH206:BH215">
    <cfRule type="cellIs" dxfId="643" priority="536" operator="lessThan">
      <formula>0</formula>
    </cfRule>
    <cfRule type="cellIs" dxfId="642" priority="537" operator="equal">
      <formula>0</formula>
    </cfRule>
  </conditionalFormatting>
  <conditionalFormatting sqref="BH12:BH205">
    <cfRule type="cellIs" dxfId="641" priority="606" operator="lessThan">
      <formula>0</formula>
    </cfRule>
    <cfRule type="cellIs" dxfId="640" priority="607" operator="equal">
      <formula>0</formula>
    </cfRule>
  </conditionalFormatting>
  <conditionalFormatting sqref="BH11:BH205">
    <cfRule type="cellIs" dxfId="639" priority="626" operator="lessThan">
      <formula>0</formula>
    </cfRule>
    <cfRule type="cellIs" dxfId="638" priority="627" operator="equal">
      <formula>0</formula>
    </cfRule>
  </conditionalFormatting>
  <conditionalFormatting sqref="BH11:BH205">
    <cfRule type="cellIs" dxfId="637" priority="624" operator="lessThan">
      <formula>0</formula>
    </cfRule>
    <cfRule type="cellIs" dxfId="636" priority="625" operator="equal">
      <formula>0</formula>
    </cfRule>
  </conditionalFormatting>
  <conditionalFormatting sqref="BH11:BH205">
    <cfRule type="cellIs" dxfId="635" priority="620" operator="lessThan">
      <formula>0</formula>
    </cfRule>
    <cfRule type="cellIs" dxfId="634" priority="621" operator="equal">
      <formula>0</formula>
    </cfRule>
  </conditionalFormatting>
  <conditionalFormatting sqref="BH11:BH205">
    <cfRule type="cellIs" dxfId="633" priority="622" operator="lessThan">
      <formula>0</formula>
    </cfRule>
    <cfRule type="cellIs" dxfId="632" priority="623" operator="equal">
      <formula>0</formula>
    </cfRule>
  </conditionalFormatting>
  <conditionalFormatting sqref="BH206:BH215">
    <cfRule type="cellIs" dxfId="631" priority="562" operator="lessThan">
      <formula>0</formula>
    </cfRule>
    <cfRule type="cellIs" dxfId="630" priority="563" operator="equal">
      <formula>0</formula>
    </cfRule>
  </conditionalFormatting>
  <conditionalFormatting sqref="BH206:BH215">
    <cfRule type="cellIs" dxfId="629" priority="560" operator="lessThan">
      <formula>0</formula>
    </cfRule>
    <cfRule type="cellIs" dxfId="628" priority="561" operator="equal">
      <formula>0</formula>
    </cfRule>
  </conditionalFormatting>
  <conditionalFormatting sqref="BH206:BH215">
    <cfRule type="cellIs" dxfId="627" priority="558" operator="lessThan">
      <formula>0</formula>
    </cfRule>
    <cfRule type="cellIs" dxfId="626" priority="559" operator="equal">
      <formula>0</formula>
    </cfRule>
  </conditionalFormatting>
  <conditionalFormatting sqref="BH206:BH215">
    <cfRule type="cellIs" dxfId="625" priority="556" operator="lessThan">
      <formula>0</formula>
    </cfRule>
    <cfRule type="cellIs" dxfId="624" priority="557" operator="equal">
      <formula>0</formula>
    </cfRule>
  </conditionalFormatting>
  <conditionalFormatting sqref="BH206:BH215">
    <cfRule type="cellIs" dxfId="623" priority="546" operator="lessThan">
      <formula>0</formula>
    </cfRule>
    <cfRule type="cellIs" dxfId="622" priority="547" operator="equal">
      <formula>0</formula>
    </cfRule>
  </conditionalFormatting>
  <conditionalFormatting sqref="BH206:BH215">
    <cfRule type="cellIs" dxfId="621" priority="544" operator="lessThan">
      <formula>0</formula>
    </cfRule>
    <cfRule type="cellIs" dxfId="620" priority="545" operator="equal">
      <formula>0</formula>
    </cfRule>
  </conditionalFormatting>
  <conditionalFormatting sqref="BH206:BH215">
    <cfRule type="cellIs" dxfId="619" priority="540" operator="lessThan">
      <formula>0</formula>
    </cfRule>
    <cfRule type="cellIs" dxfId="618" priority="541" operator="equal">
      <formula>0</formula>
    </cfRule>
  </conditionalFormatting>
  <conditionalFormatting sqref="BH206:BH215">
    <cfRule type="cellIs" dxfId="617" priority="542" operator="lessThan">
      <formula>0</formula>
    </cfRule>
    <cfRule type="cellIs" dxfId="616" priority="543" operator="equal">
      <formula>0</formula>
    </cfRule>
  </conditionalFormatting>
  <conditionalFormatting sqref="BH206:BH215">
    <cfRule type="cellIs" dxfId="615" priority="534" operator="lessThan">
      <formula>0</formula>
    </cfRule>
    <cfRule type="cellIs" dxfId="614" priority="535" operator="equal">
      <formula>0</formula>
    </cfRule>
  </conditionalFormatting>
  <conditionalFormatting sqref="BF11">
    <cfRule type="cellIs" dxfId="613" priority="594" operator="lessThan">
      <formula>0</formula>
    </cfRule>
    <cfRule type="cellIs" dxfId="612" priority="595" operator="equal">
      <formula>0</formula>
    </cfRule>
  </conditionalFormatting>
  <conditionalFormatting sqref="BF11">
    <cfRule type="cellIs" dxfId="611" priority="592" operator="lessThan">
      <formula>0</formula>
    </cfRule>
    <cfRule type="cellIs" dxfId="610" priority="593" operator="equal">
      <formula>0</formula>
    </cfRule>
  </conditionalFormatting>
  <conditionalFormatting sqref="BG11">
    <cfRule type="cellIs" dxfId="609" priority="590" operator="lessThan">
      <formula>0</formula>
    </cfRule>
    <cfRule type="cellIs" dxfId="608" priority="591" operator="equal">
      <formula>0</formula>
    </cfRule>
  </conditionalFormatting>
  <conditionalFormatting sqref="BG11">
    <cfRule type="cellIs" dxfId="607" priority="588" operator="lessThan">
      <formula>0</formula>
    </cfRule>
    <cfRule type="cellIs" dxfId="606" priority="589" operator="equal">
      <formula>0</formula>
    </cfRule>
  </conditionalFormatting>
  <conditionalFormatting sqref="BF12:BF250">
    <cfRule type="cellIs" dxfId="605" priority="586" operator="lessThan">
      <formula>0</formula>
    </cfRule>
    <cfRule type="cellIs" dxfId="604" priority="587" operator="equal">
      <formula>0</formula>
    </cfRule>
  </conditionalFormatting>
  <conditionalFormatting sqref="BH11">
    <cfRule type="cellIs" dxfId="603" priority="568" operator="lessThan">
      <formula>0</formula>
    </cfRule>
    <cfRule type="cellIs" dxfId="602" priority="569" operator="equal">
      <formula>0</formula>
    </cfRule>
  </conditionalFormatting>
  <conditionalFormatting sqref="BH11">
    <cfRule type="cellIs" dxfId="601" priority="566" operator="lessThan">
      <formula>0</formula>
    </cfRule>
    <cfRule type="cellIs" dxfId="600" priority="567" operator="equal">
      <formula>0</formula>
    </cfRule>
  </conditionalFormatting>
  <conditionalFormatting sqref="BH206:BH215">
    <cfRule type="cellIs" dxfId="599" priority="554" operator="lessThan">
      <formula>0</formula>
    </cfRule>
    <cfRule type="cellIs" dxfId="598" priority="555" operator="equal">
      <formula>0</formula>
    </cfRule>
  </conditionalFormatting>
  <conditionalFormatting sqref="BH206:BH215">
    <cfRule type="cellIs" dxfId="597" priority="552" operator="lessThan">
      <formula>0</formula>
    </cfRule>
    <cfRule type="cellIs" dxfId="596" priority="553" operator="equal">
      <formula>0</formula>
    </cfRule>
  </conditionalFormatting>
  <conditionalFormatting sqref="BH206:BH215">
    <cfRule type="cellIs" dxfId="595" priority="548" operator="lessThan">
      <formula>0</formula>
    </cfRule>
    <cfRule type="cellIs" dxfId="594" priority="549" operator="equal">
      <formula>0</formula>
    </cfRule>
  </conditionalFormatting>
  <conditionalFormatting sqref="BH206:BH215">
    <cfRule type="cellIs" dxfId="593" priority="550" operator="lessThan">
      <formula>0</formula>
    </cfRule>
    <cfRule type="cellIs" dxfId="592" priority="551" operator="equal">
      <formula>0</formula>
    </cfRule>
  </conditionalFormatting>
  <conditionalFormatting sqref="BJ10">
    <cfRule type="cellIs" dxfId="591" priority="530" operator="lessThan">
      <formula>0</formula>
    </cfRule>
    <cfRule type="cellIs" dxfId="590" priority="531" operator="equal">
      <formula>0</formula>
    </cfRule>
  </conditionalFormatting>
  <conditionalFormatting sqref="BJ35">
    <cfRule type="cellIs" dxfId="589" priority="524" operator="lessThan">
      <formula>0</formula>
    </cfRule>
    <cfRule type="cellIs" dxfId="588" priority="525" operator="equal">
      <formula>0</formula>
    </cfRule>
  </conditionalFormatting>
  <conditionalFormatting sqref="BJ23:BJ34 BJ36:BJ250">
    <cfRule type="cellIs" dxfId="587" priority="528" operator="lessThan">
      <formula>0</formula>
    </cfRule>
    <cfRule type="cellIs" dxfId="586" priority="529" operator="equal">
      <formula>0</formula>
    </cfRule>
  </conditionalFormatting>
  <conditionalFormatting sqref="BJ261:BJ278">
    <cfRule type="cellIs" dxfId="585" priority="523" operator="equal">
      <formula>0</formula>
    </cfRule>
  </conditionalFormatting>
  <conditionalFormatting sqref="BJ279">
    <cfRule type="cellIs" dxfId="584" priority="522" operator="equal">
      <formula>0</formula>
    </cfRule>
  </conditionalFormatting>
  <conditionalFormatting sqref="BJ280">
    <cfRule type="cellIs" dxfId="583" priority="521" operator="equal">
      <formula>0</formula>
    </cfRule>
  </conditionalFormatting>
  <conditionalFormatting sqref="BJ11:BJ22">
    <cfRule type="cellIs" dxfId="582" priority="519" operator="lessThan">
      <formula>0</formula>
    </cfRule>
    <cfRule type="cellIs" dxfId="581" priority="520" operator="equal">
      <formula>0</formula>
    </cfRule>
  </conditionalFormatting>
  <conditionalFormatting sqref="BX10">
    <cfRule type="cellIs" dxfId="580" priority="517" operator="lessThan">
      <formula>0</formula>
    </cfRule>
    <cfRule type="cellIs" dxfId="579" priority="518" operator="equal">
      <formula>0</formula>
    </cfRule>
  </conditionalFormatting>
  <conditionalFormatting sqref="BX11:BX250">
    <cfRule type="cellIs" dxfId="578" priority="515" operator="lessThan">
      <formula>0</formula>
    </cfRule>
    <cfRule type="cellIs" dxfId="577" priority="516" operator="equal">
      <formula>0</formula>
    </cfRule>
  </conditionalFormatting>
  <conditionalFormatting sqref="BX35">
    <cfRule type="cellIs" dxfId="576" priority="513" operator="lessThan">
      <formula>0</formula>
    </cfRule>
    <cfRule type="cellIs" dxfId="575" priority="514" operator="equal">
      <formula>0</formula>
    </cfRule>
  </conditionalFormatting>
  <conditionalFormatting sqref="BX261:BX278">
    <cfRule type="cellIs" dxfId="574" priority="512" operator="equal">
      <formula>0</formula>
    </cfRule>
  </conditionalFormatting>
  <conditionalFormatting sqref="BX279">
    <cfRule type="cellIs" dxfId="573" priority="511" operator="equal">
      <formula>0</formula>
    </cfRule>
  </conditionalFormatting>
  <conditionalFormatting sqref="BX280">
    <cfRule type="cellIs" dxfId="572" priority="510" operator="equal">
      <formula>0</formula>
    </cfRule>
  </conditionalFormatting>
  <conditionalFormatting sqref="BD12:BD205">
    <cfRule type="cellIs" dxfId="571" priority="508" operator="lessThan">
      <formula>0</formula>
    </cfRule>
    <cfRule type="cellIs" dxfId="570" priority="509" operator="equal">
      <formula>0</formula>
    </cfRule>
  </conditionalFormatting>
  <conditionalFormatting sqref="BD12:BD205">
    <cfRule type="cellIs" dxfId="569" priority="506" operator="lessThan">
      <formula>0</formula>
    </cfRule>
    <cfRule type="cellIs" dxfId="568" priority="507" operator="equal">
      <formula>0</formula>
    </cfRule>
  </conditionalFormatting>
  <conditionalFormatting sqref="BD12:BD205">
    <cfRule type="cellIs" dxfId="567" priority="502" operator="lessThan">
      <formula>0</formula>
    </cfRule>
    <cfRule type="cellIs" dxfId="566" priority="503" operator="equal">
      <formula>0</formula>
    </cfRule>
  </conditionalFormatting>
  <conditionalFormatting sqref="BD12:BD205">
    <cfRule type="cellIs" dxfId="565" priority="504" operator="lessThan">
      <formula>0</formula>
    </cfRule>
    <cfRule type="cellIs" dxfId="564" priority="505" operator="equal">
      <formula>0</formula>
    </cfRule>
  </conditionalFormatting>
  <conditionalFormatting sqref="BD12:BD205">
    <cfRule type="cellIs" dxfId="563" priority="500" operator="lessThan">
      <formula>0</formula>
    </cfRule>
    <cfRule type="cellIs" dxfId="562" priority="501" operator="equal">
      <formula>0</formula>
    </cfRule>
  </conditionalFormatting>
  <conditionalFormatting sqref="BH12:BH205">
    <cfRule type="cellIs" dxfId="561" priority="490" operator="lessThan">
      <formula>0</formula>
    </cfRule>
    <cfRule type="cellIs" dxfId="560" priority="491" operator="equal">
      <formula>0</formula>
    </cfRule>
  </conditionalFormatting>
  <conditionalFormatting sqref="BH12:BH205">
    <cfRule type="cellIs" dxfId="559" priority="484" operator="lessThan">
      <formula>0</formula>
    </cfRule>
    <cfRule type="cellIs" dxfId="558" priority="485" operator="equal">
      <formula>0</formula>
    </cfRule>
  </conditionalFormatting>
  <conditionalFormatting sqref="BH12:BH205">
    <cfRule type="cellIs" dxfId="557" priority="498" operator="lessThan">
      <formula>0</formula>
    </cfRule>
    <cfRule type="cellIs" dxfId="556" priority="499" operator="equal">
      <formula>0</formula>
    </cfRule>
  </conditionalFormatting>
  <conditionalFormatting sqref="BH12:BH205">
    <cfRule type="cellIs" dxfId="555" priority="496" operator="lessThan">
      <formula>0</formula>
    </cfRule>
    <cfRule type="cellIs" dxfId="554" priority="497" operator="equal">
      <formula>0</formula>
    </cfRule>
  </conditionalFormatting>
  <conditionalFormatting sqref="BH12:BH205">
    <cfRule type="cellIs" dxfId="553" priority="494" operator="lessThan">
      <formula>0</formula>
    </cfRule>
    <cfRule type="cellIs" dxfId="552" priority="495" operator="equal">
      <formula>0</formula>
    </cfRule>
  </conditionalFormatting>
  <conditionalFormatting sqref="BH12:BH205">
    <cfRule type="cellIs" dxfId="551" priority="492" operator="lessThan">
      <formula>0</formula>
    </cfRule>
    <cfRule type="cellIs" dxfId="550" priority="493" operator="equal">
      <formula>0</formula>
    </cfRule>
  </conditionalFormatting>
  <conditionalFormatting sqref="BH12:BH205">
    <cfRule type="cellIs" dxfId="549" priority="488" operator="lessThan">
      <formula>0</formula>
    </cfRule>
    <cfRule type="cellIs" dxfId="548" priority="489" operator="equal">
      <formula>0</formula>
    </cfRule>
  </conditionalFormatting>
  <conditionalFormatting sqref="BH12:BH205">
    <cfRule type="cellIs" dxfId="547" priority="486" operator="lessThan">
      <formula>0</formula>
    </cfRule>
    <cfRule type="cellIs" dxfId="546" priority="487" operator="equal">
      <formula>0</formula>
    </cfRule>
  </conditionalFormatting>
  <conditionalFormatting sqref="CO7">
    <cfRule type="cellIs" dxfId="545" priority="418" operator="lessThan">
      <formula>0</formula>
    </cfRule>
    <cfRule type="cellIs" dxfId="544" priority="419" operator="equal">
      <formula>0</formula>
    </cfRule>
  </conditionalFormatting>
  <conditionalFormatting sqref="CB12:CB205">
    <cfRule type="cellIs" dxfId="543" priority="472" operator="lessThan">
      <formula>0</formula>
    </cfRule>
    <cfRule type="cellIs" dxfId="542" priority="473" operator="equal">
      <formula>0</formula>
    </cfRule>
  </conditionalFormatting>
  <conditionalFormatting sqref="CE7:CF7 CK7">
    <cfRule type="cellIs" dxfId="541" priority="420" operator="lessThan">
      <formula>0</formula>
    </cfRule>
    <cfRule type="cellIs" dxfId="540" priority="421" operator="equal">
      <formula>0</formula>
    </cfRule>
  </conditionalFormatting>
  <conditionalFormatting sqref="CB11:CB205">
    <cfRule type="cellIs" dxfId="539" priority="474" operator="lessThan">
      <formula>0</formula>
    </cfRule>
    <cfRule type="cellIs" dxfId="538" priority="475" operator="equal">
      <formula>0</formula>
    </cfRule>
  </conditionalFormatting>
  <conditionalFormatting sqref="CC10:CD10">
    <cfRule type="cellIs" dxfId="537" priority="460" operator="lessThan">
      <formula>0</formula>
    </cfRule>
    <cfRule type="cellIs" dxfId="536" priority="461" operator="equal">
      <formula>0</formula>
    </cfRule>
  </conditionalFormatting>
  <conditionalFormatting sqref="CE10 CG10:CL10">
    <cfRule type="cellIs" dxfId="535" priority="458" operator="lessThan">
      <formula>0</formula>
    </cfRule>
    <cfRule type="cellIs" dxfId="534" priority="459" operator="equal">
      <formula>0</formula>
    </cfRule>
  </conditionalFormatting>
  <conditionalFormatting sqref="CC11:CC250">
    <cfRule type="cellIs" dxfId="533" priority="456" operator="lessThan">
      <formula>0</formula>
    </cfRule>
    <cfRule type="cellIs" dxfId="532" priority="457" operator="equal">
      <formula>0</formula>
    </cfRule>
  </conditionalFormatting>
  <conditionalFormatting sqref="CE8:CF9 CG8:CH8">
    <cfRule type="cellIs" dxfId="531" priority="454" operator="lessThan">
      <formula>0</formula>
    </cfRule>
    <cfRule type="cellIs" dxfId="530" priority="455" operator="equal">
      <formula>0</formula>
    </cfRule>
  </conditionalFormatting>
  <conditionalFormatting sqref="CE23:CE34 CE36:CE250">
    <cfRule type="cellIs" dxfId="529" priority="452" operator="lessThan">
      <formula>0</formula>
    </cfRule>
    <cfRule type="cellIs" dxfId="528" priority="453" operator="equal">
      <formula>0</formula>
    </cfRule>
  </conditionalFormatting>
  <conditionalFormatting sqref="CE35">
    <cfRule type="cellIs" dxfId="527" priority="450" operator="lessThan">
      <formula>0</formula>
    </cfRule>
    <cfRule type="cellIs" dxfId="526" priority="451" operator="equal">
      <formula>0</formula>
    </cfRule>
  </conditionalFormatting>
  <conditionalFormatting sqref="CG35">
    <cfRule type="cellIs" dxfId="525" priority="444" operator="lessThan">
      <formula>0</formula>
    </cfRule>
    <cfRule type="cellIs" dxfId="524" priority="445" operator="equal">
      <formula>0</formula>
    </cfRule>
  </conditionalFormatting>
  <conditionalFormatting sqref="CG23:CG34 CG36:CG250">
    <cfRule type="cellIs" dxfId="523" priority="448" operator="lessThan">
      <formula>0</formula>
    </cfRule>
    <cfRule type="cellIs" dxfId="522" priority="449" operator="equal">
      <formula>0</formula>
    </cfRule>
  </conditionalFormatting>
  <conditionalFormatting sqref="CG11:CG22">
    <cfRule type="cellIs" dxfId="521" priority="446" operator="lessThan">
      <formula>0</formula>
    </cfRule>
    <cfRule type="cellIs" dxfId="520" priority="447" operator="equal">
      <formula>0</formula>
    </cfRule>
  </conditionalFormatting>
  <conditionalFormatting sqref="CH11:CH250">
    <cfRule type="cellIs" dxfId="519" priority="442" operator="lessThan">
      <formula>0</formula>
    </cfRule>
    <cfRule type="cellIs" dxfId="518" priority="443" operator="equal">
      <formula>0</formula>
    </cfRule>
  </conditionalFormatting>
  <conditionalFormatting sqref="CK11:CL250">
    <cfRule type="cellIs" dxfId="517" priority="438" operator="lessThan">
      <formula>0</formula>
    </cfRule>
    <cfRule type="cellIs" dxfId="516" priority="439" operator="equal">
      <formula>0</formula>
    </cfRule>
  </conditionalFormatting>
  <conditionalFormatting sqref="CI12:CI205 CI206:CJ250">
    <cfRule type="cellIs" dxfId="515" priority="440" operator="lessThan">
      <formula>0</formula>
    </cfRule>
    <cfRule type="cellIs" dxfId="514" priority="441" operator="equal">
      <formula>0</formula>
    </cfRule>
  </conditionalFormatting>
  <conditionalFormatting sqref="CM10:CS10">
    <cfRule type="cellIs" dxfId="513" priority="436" operator="lessThan">
      <formula>0</formula>
    </cfRule>
    <cfRule type="cellIs" dxfId="512" priority="437" operator="equal">
      <formula>0</formula>
    </cfRule>
  </conditionalFormatting>
  <conditionalFormatting sqref="CB215:CB250">
    <cfRule type="cellIs" dxfId="511" priority="404" operator="lessThan">
      <formula>0</formula>
    </cfRule>
    <cfRule type="cellIs" dxfId="510" priority="405" operator="equal">
      <formula>0</formula>
    </cfRule>
  </conditionalFormatting>
  <conditionalFormatting sqref="CB215:CB250">
    <cfRule type="cellIs" dxfId="509" priority="402" operator="lessThan">
      <formula>0</formula>
    </cfRule>
    <cfRule type="cellIs" dxfId="508" priority="403" operator="equal">
      <formula>0</formula>
    </cfRule>
  </conditionalFormatting>
  <conditionalFormatting sqref="CM8">
    <cfRule type="cellIs" dxfId="507" priority="430" operator="lessThan">
      <formula>0</formula>
    </cfRule>
    <cfRule type="cellIs" dxfId="506" priority="431" operator="equal">
      <formula>0</formula>
    </cfRule>
  </conditionalFormatting>
  <conditionalFormatting sqref="CR12:CS34 CR36:CS204 CS11">
    <cfRule type="cellIs" dxfId="505" priority="428" operator="lessThan">
      <formula>0</formula>
    </cfRule>
    <cfRule type="cellIs" dxfId="504" priority="429" operator="equal">
      <formula>0</formula>
    </cfRule>
  </conditionalFormatting>
  <conditionalFormatting sqref="CR35:CS35">
    <cfRule type="cellIs" dxfId="503" priority="426" operator="lessThan">
      <formula>0</formula>
    </cfRule>
    <cfRule type="cellIs" dxfId="502" priority="427" operator="equal">
      <formula>0</formula>
    </cfRule>
  </conditionalFormatting>
  <conditionalFormatting sqref="CC206:CC250">
    <cfRule type="cellIs" dxfId="501" priority="422" operator="lessThan">
      <formula>0</formula>
    </cfRule>
    <cfRule type="cellIs" dxfId="500" priority="423" operator="equal">
      <formula>0</formula>
    </cfRule>
  </conditionalFormatting>
  <conditionalFormatting sqref="CQ7">
    <cfRule type="cellIs" dxfId="499" priority="416" operator="lessThan">
      <formula>0</formula>
    </cfRule>
    <cfRule type="cellIs" dxfId="498" priority="417" operator="equal">
      <formula>0</formula>
    </cfRule>
  </conditionalFormatting>
  <conditionalFormatting sqref="CG261:CH278">
    <cfRule type="cellIs" dxfId="497" priority="410" operator="equal">
      <formula>0</formula>
    </cfRule>
  </conditionalFormatting>
  <conditionalFormatting sqref="CG279:CH279">
    <cfRule type="cellIs" dxfId="496" priority="409" operator="equal">
      <formula>0</formula>
    </cfRule>
  </conditionalFormatting>
  <conditionalFormatting sqref="CG280:CH280">
    <cfRule type="cellIs" dxfId="495" priority="408" operator="equal">
      <formula>0</formula>
    </cfRule>
  </conditionalFormatting>
  <conditionalFormatting sqref="CE11:CE22">
    <cfRule type="cellIs" dxfId="494" priority="372" operator="lessThan">
      <formula>0</formula>
    </cfRule>
    <cfRule type="cellIs" dxfId="493" priority="373" operator="equal">
      <formula>0</formula>
    </cfRule>
  </conditionalFormatting>
  <conditionalFormatting sqref="CD12:CD250">
    <cfRule type="cellIs" dxfId="492" priority="306" operator="lessThan">
      <formula>0</formula>
    </cfRule>
    <cfRule type="cellIs" dxfId="491" priority="307" operator="equal">
      <formula>0</formula>
    </cfRule>
  </conditionalFormatting>
  <conditionalFormatting sqref="CB11:CB205">
    <cfRule type="cellIs" dxfId="490" priority="366" operator="lessThan">
      <formula>0</formula>
    </cfRule>
    <cfRule type="cellIs" dxfId="489" priority="367" operator="equal">
      <formula>0</formula>
    </cfRule>
  </conditionalFormatting>
  <conditionalFormatting sqref="CD11">
    <cfRule type="cellIs" dxfId="488" priority="316" operator="lessThan">
      <formula>0</formula>
    </cfRule>
    <cfRule type="cellIs" dxfId="487" priority="317" operator="equal">
      <formula>0</formula>
    </cfRule>
  </conditionalFormatting>
  <conditionalFormatting sqref="CD11">
    <cfRule type="cellIs" dxfId="486" priority="314" operator="lessThan">
      <formula>0</formula>
    </cfRule>
    <cfRule type="cellIs" dxfId="485" priority="315" operator="equal">
      <formula>0</formula>
    </cfRule>
  </conditionalFormatting>
  <conditionalFormatting sqref="CD12:CD250">
    <cfRule type="cellIs" dxfId="484" priority="308" operator="lessThan">
      <formula>0</formula>
    </cfRule>
    <cfRule type="cellIs" dxfId="483" priority="309" operator="equal">
      <formula>0</formula>
    </cfRule>
  </conditionalFormatting>
  <conditionalFormatting sqref="CF10">
    <cfRule type="cellIs" dxfId="482" priority="252" operator="lessThan">
      <formula>0</formula>
    </cfRule>
    <cfRule type="cellIs" dxfId="481" priority="253" operator="equal">
      <formula>0</formula>
    </cfRule>
  </conditionalFormatting>
  <conditionalFormatting sqref="CF35">
    <cfRule type="cellIs" dxfId="480" priority="248" operator="lessThan">
      <formula>0</formula>
    </cfRule>
    <cfRule type="cellIs" dxfId="479" priority="249" operator="equal">
      <formula>0</formula>
    </cfRule>
  </conditionalFormatting>
  <conditionalFormatting sqref="CF23:CF34 CF36:CF250">
    <cfRule type="cellIs" dxfId="478" priority="250" operator="lessThan">
      <formula>0</formula>
    </cfRule>
    <cfRule type="cellIs" dxfId="477" priority="251" operator="equal">
      <formula>0</formula>
    </cfRule>
  </conditionalFormatting>
  <conditionalFormatting sqref="CF261:CF278">
    <cfRule type="cellIs" dxfId="476" priority="247" operator="equal">
      <formula>0</formula>
    </cfRule>
  </conditionalFormatting>
  <conditionalFormatting sqref="CF279">
    <cfRule type="cellIs" dxfId="475" priority="246" operator="equal">
      <formula>0</formula>
    </cfRule>
  </conditionalFormatting>
  <conditionalFormatting sqref="CF280">
    <cfRule type="cellIs" dxfId="474" priority="245" operator="equal">
      <formula>0</formula>
    </cfRule>
  </conditionalFormatting>
  <conditionalFormatting sqref="CI11:CI205">
    <cfRule type="cellIs" dxfId="473" priority="204" operator="lessThan">
      <formula>0</formula>
    </cfRule>
    <cfRule type="cellIs" dxfId="472" priority="205" operator="equal">
      <formula>0</formula>
    </cfRule>
  </conditionalFormatting>
  <conditionalFormatting sqref="CI11:CI205">
    <cfRule type="cellIs" dxfId="471" priority="206" operator="lessThan">
      <formula>0</formula>
    </cfRule>
    <cfRule type="cellIs" dxfId="470" priority="207" operator="equal">
      <formula>0</formula>
    </cfRule>
  </conditionalFormatting>
  <conditionalFormatting sqref="CJ12:CJ205">
    <cfRule type="cellIs" dxfId="469" priority="202" operator="lessThan">
      <formula>0</formula>
    </cfRule>
    <cfRule type="cellIs" dxfId="468" priority="203" operator="equal">
      <formula>0</formula>
    </cfRule>
  </conditionalFormatting>
  <conditionalFormatting sqref="CJ11:CJ205">
    <cfRule type="cellIs" dxfId="467" priority="198" operator="lessThan">
      <formula>0</formula>
    </cfRule>
    <cfRule type="cellIs" dxfId="466" priority="199" operator="equal">
      <formula>0</formula>
    </cfRule>
  </conditionalFormatting>
  <conditionalFormatting sqref="CJ11:CJ205">
    <cfRule type="cellIs" dxfId="465" priority="200" operator="lessThan">
      <formula>0</formula>
    </cfRule>
    <cfRule type="cellIs" dxfId="464" priority="201" operator="equal">
      <formula>0</formula>
    </cfRule>
  </conditionalFormatting>
  <conditionalFormatting sqref="CM12:CM205">
    <cfRule type="cellIs" dxfId="463" priority="196" operator="lessThan">
      <formula>0</formula>
    </cfRule>
    <cfRule type="cellIs" dxfId="462" priority="197" operator="equal">
      <formula>0</formula>
    </cfRule>
  </conditionalFormatting>
  <conditionalFormatting sqref="CM11:CM205">
    <cfRule type="cellIs" dxfId="461" priority="192" operator="lessThan">
      <formula>0</formula>
    </cfRule>
    <cfRule type="cellIs" dxfId="460" priority="193" operator="equal">
      <formula>0</formula>
    </cfRule>
  </conditionalFormatting>
  <conditionalFormatting sqref="CM11:CM205">
    <cfRule type="cellIs" dxfId="459" priority="194" operator="lessThan">
      <formula>0</formula>
    </cfRule>
    <cfRule type="cellIs" dxfId="458" priority="195" operator="equal">
      <formula>0</formula>
    </cfRule>
  </conditionalFormatting>
  <conditionalFormatting sqref="CN12:CN204">
    <cfRule type="cellIs" dxfId="457" priority="190" operator="lessThan">
      <formula>0</formula>
    </cfRule>
    <cfRule type="cellIs" dxfId="456" priority="191" operator="equal">
      <formula>0</formula>
    </cfRule>
  </conditionalFormatting>
  <conditionalFormatting sqref="CN11:CN204">
    <cfRule type="cellIs" dxfId="455" priority="186" operator="lessThan">
      <formula>0</formula>
    </cfRule>
    <cfRule type="cellIs" dxfId="454" priority="187" operator="equal">
      <formula>0</formula>
    </cfRule>
  </conditionalFormatting>
  <conditionalFormatting sqref="CN11:CN204">
    <cfRule type="cellIs" dxfId="453" priority="188" operator="lessThan">
      <formula>0</formula>
    </cfRule>
    <cfRule type="cellIs" dxfId="452" priority="189" operator="equal">
      <formula>0</formula>
    </cfRule>
  </conditionalFormatting>
  <conditionalFormatting sqref="CI207:CI250">
    <cfRule type="cellIs" dxfId="451" priority="182" operator="lessThan">
      <formula>0</formula>
    </cfRule>
    <cfRule type="cellIs" dxfId="450" priority="183" operator="equal">
      <formula>0</formula>
    </cfRule>
  </conditionalFormatting>
  <conditionalFormatting sqref="CI207:CI250">
    <cfRule type="cellIs" dxfId="449" priority="184" operator="lessThan">
      <formula>0</formula>
    </cfRule>
    <cfRule type="cellIs" dxfId="448" priority="185" operator="equal">
      <formula>0</formula>
    </cfRule>
  </conditionalFormatting>
  <conditionalFormatting sqref="CR11:CR250">
    <cfRule type="cellIs" dxfId="447" priority="162" operator="lessThan">
      <formula>0</formula>
    </cfRule>
    <cfRule type="cellIs" dxfId="446" priority="163" operator="equal">
      <formula>0</formula>
    </cfRule>
  </conditionalFormatting>
  <conditionalFormatting sqref="CN205:CS260 CS11:CS250 CO261:CS280">
    <cfRule type="cellIs" dxfId="445" priority="178" operator="lessThan">
      <formula>0</formula>
    </cfRule>
    <cfRule type="cellIs" dxfId="444" priority="179" operator="equal">
      <formula>0</formula>
    </cfRule>
  </conditionalFormatting>
  <conditionalFormatting sqref="CN205:CS260 CS11:CS250 CO261:CS280">
    <cfRule type="cellIs" dxfId="443" priority="174" operator="lessThan">
      <formula>0</formula>
    </cfRule>
    <cfRule type="cellIs" dxfId="442" priority="175" operator="equal">
      <formula>0</formula>
    </cfRule>
  </conditionalFormatting>
  <conditionalFormatting sqref="CN205:CS260 CS11:CS250 CO261:CS280">
    <cfRule type="cellIs" dxfId="441" priority="176" operator="lessThan">
      <formula>0</formula>
    </cfRule>
    <cfRule type="cellIs" dxfId="440" priority="177" operator="equal">
      <formula>0</formula>
    </cfRule>
  </conditionalFormatting>
  <conditionalFormatting sqref="CQ11:CQ204">
    <cfRule type="cellIs" dxfId="439" priority="172" operator="lessThan">
      <formula>0</formula>
    </cfRule>
    <cfRule type="cellIs" dxfId="438" priority="173" operator="equal">
      <formula>0</formula>
    </cfRule>
  </conditionalFormatting>
  <conditionalFormatting sqref="CQ11:CQ204">
    <cfRule type="cellIs" dxfId="437" priority="168" operator="lessThan">
      <formula>0</formula>
    </cfRule>
    <cfRule type="cellIs" dxfId="436" priority="169" operator="equal">
      <formula>0</formula>
    </cfRule>
  </conditionalFormatting>
  <conditionalFormatting sqref="CQ11:CQ204">
    <cfRule type="cellIs" dxfId="435" priority="170" operator="lessThan">
      <formula>0</formula>
    </cfRule>
    <cfRule type="cellIs" dxfId="434" priority="171" operator="equal">
      <formula>0</formula>
    </cfRule>
  </conditionalFormatting>
  <conditionalFormatting sqref="CR11:CR250">
    <cfRule type="cellIs" dxfId="433" priority="166" operator="lessThan">
      <formula>0</formula>
    </cfRule>
    <cfRule type="cellIs" dxfId="432" priority="167" operator="equal">
      <formula>0</formula>
    </cfRule>
  </conditionalFormatting>
  <conditionalFormatting sqref="CF11:CF22">
    <cfRule type="cellIs" dxfId="431" priority="156" operator="lessThan">
      <formula>0</formula>
    </cfRule>
    <cfRule type="cellIs" dxfId="430" priority="157" operator="equal">
      <formula>0</formula>
    </cfRule>
  </conditionalFormatting>
  <conditionalFormatting sqref="CR11:CR250">
    <cfRule type="cellIs" dxfId="429" priority="164" operator="lessThan">
      <formula>0</formula>
    </cfRule>
    <cfRule type="cellIs" dxfId="428" priority="165" operator="equal">
      <formula>0</formula>
    </cfRule>
  </conditionalFormatting>
  <conditionalFormatting sqref="CJ261:CJ276">
    <cfRule type="cellIs" dxfId="427" priority="89" operator="equal">
      <formula>0</formula>
    </cfRule>
  </conditionalFormatting>
  <conditionalFormatting sqref="CM261:CN280">
    <cfRule type="cellIs" dxfId="426" priority="160" operator="equal">
      <formula>0</formula>
    </cfRule>
  </conditionalFormatting>
  <conditionalFormatting sqref="CK261:CL280">
    <cfRule type="cellIs" dxfId="425" priority="158" operator="lessThan">
      <formula>0</formula>
    </cfRule>
    <cfRule type="cellIs" dxfId="424" priority="159" operator="equal">
      <formula>0</formula>
    </cfRule>
  </conditionalFormatting>
  <conditionalFormatting sqref="BB206">
    <cfRule type="cellIs" dxfId="423" priority="154" operator="lessThan">
      <formula>0</formula>
    </cfRule>
    <cfRule type="cellIs" dxfId="422" priority="155" operator="equal">
      <formula>0</formula>
    </cfRule>
  </conditionalFormatting>
  <conditionalFormatting sqref="BB207:BB250">
    <cfRule type="cellIs" dxfId="421" priority="152" operator="lessThan">
      <formula>0</formula>
    </cfRule>
    <cfRule type="cellIs" dxfId="420" priority="153" operator="equal">
      <formula>0</formula>
    </cfRule>
  </conditionalFormatting>
  <conditionalFormatting sqref="BB207:BB250">
    <cfRule type="cellIs" dxfId="419" priority="150" operator="lessThan">
      <formula>0</formula>
    </cfRule>
    <cfRule type="cellIs" dxfId="418" priority="151" operator="equal">
      <formula>0</formula>
    </cfRule>
  </conditionalFormatting>
  <conditionalFormatting sqref="DR11:DR249">
    <cfRule type="cellIs" dxfId="417" priority="135" operator="lessThan">
      <formula>0</formula>
    </cfRule>
    <cfRule type="cellIs" dxfId="416" priority="136" operator="equal">
      <formula>0</formula>
    </cfRule>
  </conditionalFormatting>
  <conditionalFormatting sqref="DC12:DD250">
    <cfRule type="cellIs" dxfId="415" priority="118" operator="lessThan">
      <formula>0</formula>
    </cfRule>
    <cfRule type="cellIs" dxfId="414" priority="119" operator="equal">
      <formula>0</formula>
    </cfRule>
  </conditionalFormatting>
  <conditionalFormatting sqref="DF8:DI10">
    <cfRule type="cellIs" dxfId="413" priority="146" operator="lessThan">
      <formula>0</formula>
    </cfRule>
    <cfRule type="cellIs" dxfId="412" priority="147" operator="equal">
      <formula>0</formula>
    </cfRule>
  </conditionalFormatting>
  <conditionalFormatting sqref="DF11:DI250">
    <cfRule type="cellIs" dxfId="411" priority="144" operator="lessThan">
      <formula>0</formula>
    </cfRule>
    <cfRule type="cellIs" dxfId="410" priority="145" operator="equal">
      <formula>0</formula>
    </cfRule>
  </conditionalFormatting>
  <conditionalFormatting sqref="DH11">
    <cfRule type="cellIs" dxfId="409" priority="140" operator="lessThan">
      <formula>0</formula>
    </cfRule>
    <cfRule type="cellIs" dxfId="408" priority="141" operator="equal">
      <formula>0</formula>
    </cfRule>
  </conditionalFormatting>
  <conditionalFormatting sqref="DF11:DI250">
    <cfRule type="cellIs" dxfId="407" priority="148" operator="lessThan">
      <formula>0</formula>
    </cfRule>
    <cfRule type="cellIs" dxfId="406" priority="149" operator="equal">
      <formula>0</formula>
    </cfRule>
  </conditionalFormatting>
  <conditionalFormatting sqref="DF7">
    <cfRule type="cellIs" dxfId="405" priority="142" operator="lessThan">
      <formula>0</formula>
    </cfRule>
    <cfRule type="cellIs" dxfId="404" priority="143" operator="equal">
      <formula>0</formula>
    </cfRule>
  </conditionalFormatting>
  <conditionalFormatting sqref="DF261:DI278">
    <cfRule type="cellIs" dxfId="403" priority="139" operator="equal">
      <formula>0</formula>
    </cfRule>
  </conditionalFormatting>
  <conditionalFormatting sqref="DF279:DI279">
    <cfRule type="cellIs" dxfId="402" priority="138" operator="equal">
      <formula>0</formula>
    </cfRule>
  </conditionalFormatting>
  <conditionalFormatting sqref="DF280:DI280">
    <cfRule type="cellIs" dxfId="401" priority="137" operator="equal">
      <formula>0</formula>
    </cfRule>
  </conditionalFormatting>
  <conditionalFormatting sqref="DB8:DE10">
    <cfRule type="cellIs" dxfId="400" priority="131" operator="lessThan">
      <formula>0</formula>
    </cfRule>
    <cfRule type="cellIs" dxfId="399" priority="132" operator="equal">
      <formula>0</formula>
    </cfRule>
  </conditionalFormatting>
  <conditionalFormatting sqref="DB11:DE11 DB12:DB205 DE12:DE205 DB13:DE250">
    <cfRule type="cellIs" dxfId="398" priority="129" operator="lessThan">
      <formula>0</formula>
    </cfRule>
    <cfRule type="cellIs" dxfId="397" priority="130" operator="equal">
      <formula>0</formula>
    </cfRule>
  </conditionalFormatting>
  <conditionalFormatting sqref="DD11">
    <cfRule type="cellIs" dxfId="396" priority="125" operator="lessThan">
      <formula>0</formula>
    </cfRule>
    <cfRule type="cellIs" dxfId="395" priority="126" operator="equal">
      <formula>0</formula>
    </cfRule>
  </conditionalFormatting>
  <conditionalFormatting sqref="DB11:DE11 DB12:DB205 DE12:DE205 DB13:DE250">
    <cfRule type="cellIs" dxfId="394" priority="133" operator="lessThan">
      <formula>0</formula>
    </cfRule>
    <cfRule type="cellIs" dxfId="393" priority="134" operator="equal">
      <formula>0</formula>
    </cfRule>
  </conditionalFormatting>
  <conditionalFormatting sqref="DB7">
    <cfRule type="cellIs" dxfId="392" priority="127" operator="lessThan">
      <formula>0</formula>
    </cfRule>
    <cfRule type="cellIs" dxfId="391" priority="128" operator="equal">
      <formula>0</formula>
    </cfRule>
  </conditionalFormatting>
  <conditionalFormatting sqref="DB261:DE278">
    <cfRule type="cellIs" dxfId="390" priority="124" operator="equal">
      <formula>0</formula>
    </cfRule>
  </conditionalFormatting>
  <conditionalFormatting sqref="DB279:DE279">
    <cfRule type="cellIs" dxfId="389" priority="123" operator="equal">
      <formula>0</formula>
    </cfRule>
  </conditionalFormatting>
  <conditionalFormatting sqref="DB280:DE280">
    <cfRule type="cellIs" dxfId="388" priority="122" operator="equal">
      <formula>0</formula>
    </cfRule>
  </conditionalFormatting>
  <conditionalFormatting sqref="DC12:DD250">
    <cfRule type="cellIs" dxfId="387" priority="120" operator="lessThan">
      <formula>0</formula>
    </cfRule>
    <cfRule type="cellIs" dxfId="386" priority="121" operator="equal">
      <formula>0</formula>
    </cfRule>
  </conditionalFormatting>
  <conditionalFormatting sqref="DB2">
    <cfRule type="cellIs" dxfId="385" priority="116" operator="lessThan">
      <formula>0</formula>
    </cfRule>
    <cfRule type="cellIs" dxfId="384" priority="117" operator="equal">
      <formula>0</formula>
    </cfRule>
  </conditionalFormatting>
  <conditionalFormatting sqref="DJ8:DM10">
    <cfRule type="cellIs" dxfId="383" priority="112" operator="lessThan">
      <formula>0</formula>
    </cfRule>
    <cfRule type="cellIs" dxfId="382" priority="113" operator="equal">
      <formula>0</formula>
    </cfRule>
  </conditionalFormatting>
  <conditionalFormatting sqref="DJ11:DM250">
    <cfRule type="cellIs" dxfId="381" priority="110" operator="lessThan">
      <formula>0</formula>
    </cfRule>
    <cfRule type="cellIs" dxfId="380" priority="111" operator="equal">
      <formula>0</formula>
    </cfRule>
  </conditionalFormatting>
  <conditionalFormatting sqref="DL11">
    <cfRule type="cellIs" dxfId="379" priority="106" operator="lessThan">
      <formula>0</formula>
    </cfRule>
    <cfRule type="cellIs" dxfId="378" priority="107" operator="equal">
      <formula>0</formula>
    </cfRule>
  </conditionalFormatting>
  <conditionalFormatting sqref="DJ11:DM250">
    <cfRule type="cellIs" dxfId="377" priority="114" operator="lessThan">
      <formula>0</formula>
    </cfRule>
    <cfRule type="cellIs" dxfId="376" priority="115" operator="equal">
      <formula>0</formula>
    </cfRule>
  </conditionalFormatting>
  <conditionalFormatting sqref="DJ7">
    <cfRule type="cellIs" dxfId="375" priority="108" operator="lessThan">
      <formula>0</formula>
    </cfRule>
    <cfRule type="cellIs" dxfId="374" priority="109" operator="equal">
      <formula>0</formula>
    </cfRule>
  </conditionalFormatting>
  <conditionalFormatting sqref="DJ261:DM278">
    <cfRule type="cellIs" dxfId="373" priority="105" operator="equal">
      <formula>0</formula>
    </cfRule>
  </conditionalFormatting>
  <conditionalFormatting sqref="DJ279:DM279">
    <cfRule type="cellIs" dxfId="372" priority="104" operator="equal">
      <formula>0</formula>
    </cfRule>
  </conditionalFormatting>
  <conditionalFormatting sqref="DJ280:DM280">
    <cfRule type="cellIs" dxfId="371" priority="103" operator="equal">
      <formula>0</formula>
    </cfRule>
  </conditionalFormatting>
  <conditionalFormatting sqref="DV7:DW7">
    <cfRule type="cellIs" dxfId="370" priority="101" operator="lessThan">
      <formula>0</formula>
    </cfRule>
    <cfRule type="cellIs" dxfId="369" priority="102" operator="equal">
      <formula>0</formula>
    </cfRule>
  </conditionalFormatting>
  <conditionalFormatting sqref="DV10:DZ10">
    <cfRule type="cellIs" dxfId="368" priority="99" operator="lessThan">
      <formula>0</formula>
    </cfRule>
    <cfRule type="cellIs" dxfId="367" priority="100" operator="equal">
      <formula>0</formula>
    </cfRule>
  </conditionalFormatting>
  <conditionalFormatting sqref="DV11:DW250">
    <cfRule type="cellIs" dxfId="366" priority="97" operator="lessThan">
      <formula>0</formula>
    </cfRule>
    <cfRule type="cellIs" dxfId="365" priority="98" operator="equal">
      <formula>0</formula>
    </cfRule>
  </conditionalFormatting>
  <conditionalFormatting sqref="DV11:DW250">
    <cfRule type="cellIs" dxfId="364" priority="93" operator="lessThan">
      <formula>0</formula>
    </cfRule>
    <cfRule type="cellIs" dxfId="363" priority="94" operator="equal">
      <formula>0</formula>
    </cfRule>
  </conditionalFormatting>
  <conditionalFormatting sqref="DV11:DW250">
    <cfRule type="cellIs" dxfId="362" priority="95" operator="lessThan">
      <formula>0</formula>
    </cfRule>
    <cfRule type="cellIs" dxfId="361" priority="96" operator="equal">
      <formula>0</formula>
    </cfRule>
  </conditionalFormatting>
  <conditionalFormatting sqref="DV261:DV278">
    <cfRule type="cellIs" dxfId="360" priority="92" operator="equal">
      <formula>0</formula>
    </cfRule>
  </conditionalFormatting>
  <conditionalFormatting sqref="DV279">
    <cfRule type="cellIs" dxfId="359" priority="91" operator="equal">
      <formula>0</formula>
    </cfRule>
  </conditionalFormatting>
  <conditionalFormatting sqref="DV280">
    <cfRule type="cellIs" dxfId="358" priority="90" operator="equal">
      <formula>0</formula>
    </cfRule>
  </conditionalFormatting>
  <conditionalFormatting sqref="CI261:CI276">
    <cfRule type="cellIs" dxfId="357" priority="88" operator="equal">
      <formula>0</formula>
    </cfRule>
  </conditionalFormatting>
  <conditionalFormatting sqref="CI277:CJ280">
    <cfRule type="cellIs" dxfId="356" priority="87" operator="equal">
      <formula>0</formula>
    </cfRule>
  </conditionalFormatting>
  <conditionalFormatting sqref="DX11:DX250">
    <cfRule type="cellIs" dxfId="355" priority="85" operator="lessThan">
      <formula>0</formula>
    </cfRule>
    <cfRule type="cellIs" dxfId="354" priority="86" operator="equal">
      <formula>0</formula>
    </cfRule>
  </conditionalFormatting>
  <conditionalFormatting sqref="DX11:DX250">
    <cfRule type="cellIs" dxfId="353" priority="81" operator="lessThan">
      <formula>0</formula>
    </cfRule>
    <cfRule type="cellIs" dxfId="352" priority="82" operator="equal">
      <formula>0</formula>
    </cfRule>
  </conditionalFormatting>
  <conditionalFormatting sqref="DX11:DX250">
    <cfRule type="cellIs" dxfId="351" priority="83" operator="lessThan">
      <formula>0</formula>
    </cfRule>
    <cfRule type="cellIs" dxfId="350" priority="84" operator="equal">
      <formula>0</formula>
    </cfRule>
  </conditionalFormatting>
  <conditionalFormatting sqref="DX261:DX278">
    <cfRule type="cellIs" dxfId="349" priority="80" operator="equal">
      <formula>0</formula>
    </cfRule>
  </conditionalFormatting>
  <conditionalFormatting sqref="DX279">
    <cfRule type="cellIs" dxfId="348" priority="79" operator="equal">
      <formula>0</formula>
    </cfRule>
  </conditionalFormatting>
  <conditionalFormatting sqref="DX280">
    <cfRule type="cellIs" dxfId="347" priority="78" operator="equal">
      <formula>0</formula>
    </cfRule>
  </conditionalFormatting>
  <conditionalFormatting sqref="DY11:DY205">
    <cfRule type="cellIs" dxfId="346" priority="70" operator="lessThan">
      <formula>0</formula>
    </cfRule>
    <cfRule type="cellIs" dxfId="345" priority="71" operator="equal">
      <formula>0</formula>
    </cfRule>
  </conditionalFormatting>
  <conditionalFormatting sqref="DY11:DY250">
    <cfRule type="cellIs" dxfId="344" priority="66" operator="lessThan">
      <formula>0</formula>
    </cfRule>
    <cfRule type="cellIs" dxfId="343" priority="67" operator="equal">
      <formula>0</formula>
    </cfRule>
  </conditionalFormatting>
  <conditionalFormatting sqref="DY11:DY250">
    <cfRule type="cellIs" dxfId="342" priority="68" operator="lessThan">
      <formula>0</formula>
    </cfRule>
    <cfRule type="cellIs" dxfId="341" priority="69" operator="equal">
      <formula>0</formula>
    </cfRule>
  </conditionalFormatting>
  <conditionalFormatting sqref="DY206:DY250">
    <cfRule type="cellIs" dxfId="340" priority="64" operator="lessThan">
      <formula>0</formula>
    </cfRule>
    <cfRule type="cellIs" dxfId="339" priority="65" operator="equal">
      <formula>0</formula>
    </cfRule>
  </conditionalFormatting>
  <conditionalFormatting sqref="DY206:DY250">
    <cfRule type="cellIs" dxfId="338" priority="60" operator="lessThan">
      <formula>0</formula>
    </cfRule>
    <cfRule type="cellIs" dxfId="337" priority="61" operator="equal">
      <formula>0</formula>
    </cfRule>
  </conditionalFormatting>
  <conditionalFormatting sqref="DY206:DY250">
    <cfRule type="cellIs" dxfId="336" priority="62" operator="lessThan">
      <formula>0</formula>
    </cfRule>
    <cfRule type="cellIs" dxfId="335" priority="63" operator="equal">
      <formula>0</formula>
    </cfRule>
  </conditionalFormatting>
  <conditionalFormatting sqref="DY261:DY278">
    <cfRule type="cellIs" dxfId="334" priority="59" operator="equal">
      <formula>0</formula>
    </cfRule>
  </conditionalFormatting>
  <conditionalFormatting sqref="DY279">
    <cfRule type="cellIs" dxfId="333" priority="58" operator="equal">
      <formula>0</formula>
    </cfRule>
  </conditionalFormatting>
  <conditionalFormatting sqref="DY280">
    <cfRule type="cellIs" dxfId="332" priority="57" operator="equal">
      <formula>0</formula>
    </cfRule>
  </conditionalFormatting>
  <conditionalFormatting sqref="DZ11:DZ250">
    <cfRule type="cellIs" dxfId="331" priority="55" operator="lessThan">
      <formula>0</formula>
    </cfRule>
    <cfRule type="cellIs" dxfId="330" priority="56" operator="equal">
      <formula>0</formula>
    </cfRule>
  </conditionalFormatting>
  <conditionalFormatting sqref="DZ11:DZ250">
    <cfRule type="cellIs" dxfId="329" priority="51" operator="lessThan">
      <formula>0</formula>
    </cfRule>
    <cfRule type="cellIs" dxfId="328" priority="52" operator="equal">
      <formula>0</formula>
    </cfRule>
  </conditionalFormatting>
  <conditionalFormatting sqref="DZ11:DZ250">
    <cfRule type="cellIs" dxfId="327" priority="53" operator="lessThan">
      <formula>0</formula>
    </cfRule>
    <cfRule type="cellIs" dxfId="326" priority="54" operator="equal">
      <formula>0</formula>
    </cfRule>
  </conditionalFormatting>
  <conditionalFormatting sqref="EA206:EA250">
    <cfRule type="cellIs" dxfId="325" priority="19" operator="lessThan">
      <formula>0</formula>
    </cfRule>
    <cfRule type="cellIs" dxfId="324" priority="20" operator="equal">
      <formula>0</formula>
    </cfRule>
  </conditionalFormatting>
  <conditionalFormatting sqref="EA206:EA250">
    <cfRule type="cellIs" dxfId="323" priority="21" operator="lessThan">
      <formula>0</formula>
    </cfRule>
    <cfRule type="cellIs" dxfId="322" priority="22" operator="equal">
      <formula>0</formula>
    </cfRule>
  </conditionalFormatting>
  <conditionalFormatting sqref="DZ261:DZ278">
    <cfRule type="cellIs" dxfId="321" priority="44" operator="equal">
      <formula>0</formula>
    </cfRule>
  </conditionalFormatting>
  <conditionalFormatting sqref="DZ279">
    <cfRule type="cellIs" dxfId="320" priority="43" operator="equal">
      <formula>0</formula>
    </cfRule>
  </conditionalFormatting>
  <conditionalFormatting sqref="DZ280">
    <cfRule type="cellIs" dxfId="319" priority="42" operator="equal">
      <formula>0</formula>
    </cfRule>
  </conditionalFormatting>
  <conditionalFormatting sqref="DZ206:DZ250">
    <cfRule type="cellIs" dxfId="318" priority="40" operator="lessThan">
      <formula>0</formula>
    </cfRule>
    <cfRule type="cellIs" dxfId="317" priority="41" operator="equal">
      <formula>0</formula>
    </cfRule>
  </conditionalFormatting>
  <conditionalFormatting sqref="DZ206:DZ250">
    <cfRule type="cellIs" dxfId="316" priority="36" operator="lessThan">
      <formula>0</formula>
    </cfRule>
    <cfRule type="cellIs" dxfId="315" priority="37" operator="equal">
      <formula>0</formula>
    </cfRule>
  </conditionalFormatting>
  <conditionalFormatting sqref="DZ206:DZ250">
    <cfRule type="cellIs" dxfId="314" priority="38" operator="lessThan">
      <formula>0</formula>
    </cfRule>
    <cfRule type="cellIs" dxfId="313" priority="39" operator="equal">
      <formula>0</formula>
    </cfRule>
  </conditionalFormatting>
  <conditionalFormatting sqref="DV282">
    <cfRule type="cellIs" dxfId="312" priority="35" operator="equal">
      <formula>0</formula>
    </cfRule>
  </conditionalFormatting>
  <conditionalFormatting sqref="DX282:DZ282">
    <cfRule type="cellIs" dxfId="311" priority="34" operator="equal">
      <formula>0</formula>
    </cfRule>
  </conditionalFormatting>
  <conditionalFormatting sqref="EA10">
    <cfRule type="cellIs" dxfId="310" priority="32" operator="lessThan">
      <formula>0</formula>
    </cfRule>
    <cfRule type="cellIs" dxfId="309" priority="33" operator="equal">
      <formula>0</formula>
    </cfRule>
  </conditionalFormatting>
  <conditionalFormatting sqref="EA11:EA250">
    <cfRule type="cellIs" dxfId="308" priority="30" operator="lessThan">
      <formula>0</formula>
    </cfRule>
    <cfRule type="cellIs" dxfId="307" priority="31" operator="equal">
      <formula>0</formula>
    </cfRule>
  </conditionalFormatting>
  <conditionalFormatting sqref="EA11:EA250">
    <cfRule type="cellIs" dxfId="306" priority="26" operator="lessThan">
      <formula>0</formula>
    </cfRule>
    <cfRule type="cellIs" dxfId="305" priority="27" operator="equal">
      <formula>0</formula>
    </cfRule>
  </conditionalFormatting>
  <conditionalFormatting sqref="EA11:EA250">
    <cfRule type="cellIs" dxfId="304" priority="28" operator="lessThan">
      <formula>0</formula>
    </cfRule>
    <cfRule type="cellIs" dxfId="303" priority="29" operator="equal">
      <formula>0</formula>
    </cfRule>
  </conditionalFormatting>
  <conditionalFormatting sqref="EA261:EA278">
    <cfRule type="cellIs" dxfId="302" priority="25" operator="equal">
      <formula>0</formula>
    </cfRule>
  </conditionalFormatting>
  <conditionalFormatting sqref="EA279">
    <cfRule type="cellIs" dxfId="301" priority="24" operator="equal">
      <formula>0</formula>
    </cfRule>
  </conditionalFormatting>
  <conditionalFormatting sqref="EA280">
    <cfRule type="cellIs" dxfId="300" priority="23" operator="equal">
      <formula>0</formula>
    </cfRule>
  </conditionalFormatting>
  <conditionalFormatting sqref="EA206:EA250">
    <cfRule type="cellIs" dxfId="299" priority="17" operator="lessThan">
      <formula>0</formula>
    </cfRule>
    <cfRule type="cellIs" dxfId="298" priority="18" operator="equal">
      <formula>0</formula>
    </cfRule>
  </conditionalFormatting>
  <conditionalFormatting sqref="EA282">
    <cfRule type="cellIs" dxfId="297" priority="16" operator="equal">
      <formula>0</formula>
    </cfRule>
  </conditionalFormatting>
  <conditionalFormatting sqref="DW261:DW278">
    <cfRule type="cellIs" dxfId="296" priority="15" operator="equal">
      <formula>0</formula>
    </cfRule>
  </conditionalFormatting>
  <conditionalFormatting sqref="DW279">
    <cfRule type="cellIs" dxfId="295" priority="14" operator="equal">
      <formula>0</formula>
    </cfRule>
  </conditionalFormatting>
  <conditionalFormatting sqref="DW280">
    <cfRule type="cellIs" dxfId="294" priority="13" operator="equal">
      <formula>0</formula>
    </cfRule>
  </conditionalFormatting>
  <conditionalFormatting sqref="DW282">
    <cfRule type="cellIs" dxfId="293" priority="12" operator="equal">
      <formula>0</formula>
    </cfRule>
  </conditionalFormatting>
  <conditionalFormatting sqref="E282">
    <cfRule type="cellIs" dxfId="292" priority="11" operator="equal">
      <formula>0</formula>
    </cfRule>
  </conditionalFormatting>
  <conditionalFormatting sqref="CC282">
    <cfRule type="cellIs" dxfId="291" priority="10" operator="equal">
      <formula>0</formula>
    </cfRule>
  </conditionalFormatting>
  <conditionalFormatting sqref="CH282">
    <cfRule type="cellIs" dxfId="290" priority="9" operator="equal">
      <formula>0</formula>
    </cfRule>
  </conditionalFormatting>
  <conditionalFormatting sqref="I282">
    <cfRule type="cellIs" dxfId="289" priority="8" operator="equal">
      <formula>0</formula>
    </cfRule>
  </conditionalFormatting>
  <conditionalFormatting sqref="B282:D282">
    <cfRule type="cellIs" dxfId="288" priority="7" operator="equal">
      <formula>0</formula>
    </cfRule>
  </conditionalFormatting>
  <conditionalFormatting sqref="F282">
    <cfRule type="cellIs" dxfId="287" priority="6" operator="equal">
      <formula>0</formula>
    </cfRule>
  </conditionalFormatting>
  <conditionalFormatting sqref="J282:K282">
    <cfRule type="cellIs" dxfId="286" priority="5" operator="equal">
      <formula>0</formula>
    </cfRule>
  </conditionalFormatting>
  <conditionalFormatting sqref="CB282">
    <cfRule type="cellIs" dxfId="285" priority="4" operator="equal">
      <formula>0</formula>
    </cfRule>
  </conditionalFormatting>
  <conditionalFormatting sqref="CI282:CJ282">
    <cfRule type="cellIs" dxfId="284" priority="3" operator="equal">
      <formula>0</formula>
    </cfRule>
  </conditionalFormatting>
  <conditionalFormatting sqref="EB262">
    <cfRule type="cellIs" dxfId="283" priority="2" operator="equal">
      <formula>0</formula>
    </cfRule>
  </conditionalFormatting>
  <conditionalFormatting sqref="EB263:EB280">
    <cfRule type="cellIs" dxfId="282" priority="1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"/>
  <sheetViews>
    <sheetView zoomScale="75" zoomScaleNormal="75" workbookViewId="0">
      <pane xSplit="2" ySplit="10" topLeftCell="C79" activePane="bottomRight" state="frozen"/>
      <selection pane="topRight" activeCell="C1" sqref="C1"/>
      <selection pane="bottomLeft" activeCell="A11" sqref="A11"/>
      <selection pane="bottomRight" activeCell="AZ30" sqref="AZ30"/>
    </sheetView>
  </sheetViews>
  <sheetFormatPr defaultRowHeight="11.25" x14ac:dyDescent="0.2"/>
  <cols>
    <col min="1" max="1" width="7.83203125" style="1" customWidth="1"/>
    <col min="2" max="2" width="0.1640625" style="1" customWidth="1"/>
    <col min="3" max="14" width="6.83203125" style="1" hidden="1" customWidth="1"/>
    <col min="15" max="19" width="6.83203125" style="1" customWidth="1"/>
    <col min="20" max="23" width="6.83203125" style="1" hidden="1" customWidth="1"/>
    <col min="24" max="24" width="2.33203125" style="1" customWidth="1"/>
    <col min="25" max="36" width="7.33203125" style="1" customWidth="1"/>
    <col min="37" max="16384" width="9.33203125" style="1"/>
  </cols>
  <sheetData>
    <row r="1" spans="1:36" ht="18" x14ac:dyDescent="0.25">
      <c r="A1" s="4" t="s">
        <v>36</v>
      </c>
      <c r="Y1" s="4" t="s">
        <v>38</v>
      </c>
      <c r="AE1" s="34" t="str">
        <f>IF(AG1=1," None ",IF(AG1=2," Final ",0))</f>
        <v xml:space="preserve"> Final </v>
      </c>
      <c r="AG1" s="32">
        <v>2</v>
      </c>
      <c r="AJ1" s="33"/>
    </row>
    <row r="2" spans="1:36" hidden="1" x14ac:dyDescent="0.2">
      <c r="Y2" s="15"/>
    </row>
    <row r="3" spans="1:36" hidden="1" x14ac:dyDescent="0.2">
      <c r="Y3" s="15"/>
    </row>
    <row r="4" spans="1:36" hidden="1" x14ac:dyDescent="0.2">
      <c r="Y4" s="15"/>
    </row>
    <row r="5" spans="1:36" hidden="1" x14ac:dyDescent="0.2">
      <c r="Y5" s="15"/>
    </row>
    <row r="6" spans="1:36" hidden="1" x14ac:dyDescent="0.2">
      <c r="Y6" s="15"/>
    </row>
    <row r="7" spans="1:36" hidden="1" x14ac:dyDescent="0.2">
      <c r="Y7" s="15"/>
    </row>
    <row r="8" spans="1:36" x14ac:dyDescent="0.2">
      <c r="Y8" s="30" t="s">
        <v>37</v>
      </c>
    </row>
    <row r="9" spans="1:36" ht="12.75" x14ac:dyDescent="0.2">
      <c r="B9" s="31" t="s">
        <v>23</v>
      </c>
      <c r="C9" s="36"/>
    </row>
    <row r="10" spans="1:36" x14ac:dyDescent="0.2">
      <c r="C10" s="7">
        <v>2001</v>
      </c>
      <c r="D10" s="7">
        <v>2002</v>
      </c>
      <c r="E10" s="7">
        <v>2003</v>
      </c>
      <c r="F10" s="7">
        <v>2004</v>
      </c>
      <c r="G10" s="7">
        <v>2005</v>
      </c>
      <c r="H10" s="7">
        <v>2006</v>
      </c>
      <c r="I10" s="7">
        <v>2007</v>
      </c>
      <c r="J10" s="7">
        <v>2008</v>
      </c>
      <c r="K10" s="7">
        <v>2009</v>
      </c>
      <c r="L10" s="7">
        <v>2010</v>
      </c>
      <c r="M10" s="7">
        <v>2011</v>
      </c>
      <c r="N10" s="7">
        <v>2012</v>
      </c>
      <c r="O10" s="7">
        <v>2013</v>
      </c>
      <c r="P10" s="7">
        <v>2014</v>
      </c>
      <c r="Q10" s="7">
        <v>2015</v>
      </c>
      <c r="R10" s="7">
        <v>2016</v>
      </c>
      <c r="S10" s="7">
        <v>2017</v>
      </c>
      <c r="T10" s="7">
        <v>2018</v>
      </c>
      <c r="U10" s="7">
        <v>2019</v>
      </c>
      <c r="V10" s="7">
        <v>2020</v>
      </c>
    </row>
    <row r="11" spans="1:36" x14ac:dyDescent="0.2">
      <c r="A11" s="1" t="s">
        <v>39</v>
      </c>
      <c r="C11" s="37">
        <f>B22</f>
        <v>0</v>
      </c>
      <c r="D11" s="37">
        <f>C22</f>
        <v>0</v>
      </c>
      <c r="E11" s="37">
        <v>0</v>
      </c>
      <c r="F11" s="37">
        <f>E22</f>
        <v>0</v>
      </c>
      <c r="G11" s="37">
        <f>F22</f>
        <v>0</v>
      </c>
      <c r="H11" s="37">
        <f t="shared" ref="H11:J11" si="0">G22</f>
        <v>0</v>
      </c>
      <c r="I11" s="37">
        <v>-3.5000000000000003E-2</v>
      </c>
      <c r="J11" s="37">
        <f t="shared" si="0"/>
        <v>-0.09</v>
      </c>
      <c r="K11" s="37">
        <f t="shared" ref="K11:N11" si="1">J22</f>
        <v>-0.11</v>
      </c>
      <c r="L11" s="37">
        <f t="shared" si="1"/>
        <v>-6.5000000000000002E-2</v>
      </c>
      <c r="M11" s="37">
        <f t="shared" si="1"/>
        <v>0</v>
      </c>
      <c r="N11" s="37">
        <f t="shared" si="1"/>
        <v>3.5000000000000003E-2</v>
      </c>
      <c r="O11" s="37">
        <v>-5.0000000000000001E-3</v>
      </c>
      <c r="P11" s="37">
        <f>O22</f>
        <v>-5.0000000000000001E-3</v>
      </c>
      <c r="Q11" s="37">
        <f>P22</f>
        <v>0.04</v>
      </c>
      <c r="R11" s="37">
        <f>Q22</f>
        <v>0.04</v>
      </c>
      <c r="S11" s="37">
        <f>R22</f>
        <v>0</v>
      </c>
      <c r="T11" s="37">
        <f t="shared" ref="T11:V11" si="2">S22</f>
        <v>0</v>
      </c>
      <c r="U11" s="37">
        <f t="shared" si="2"/>
        <v>0.01</v>
      </c>
      <c r="V11" s="37">
        <f t="shared" si="2"/>
        <v>0.01</v>
      </c>
      <c r="W11" s="37"/>
      <c r="X11" s="37"/>
    </row>
    <row r="12" spans="1:36" x14ac:dyDescent="0.2">
      <c r="A12" s="1" t="s">
        <v>40</v>
      </c>
      <c r="C12" s="37">
        <f t="shared" ref="C12:D16" si="3">+C11</f>
        <v>0</v>
      </c>
      <c r="D12" s="37">
        <f t="shared" si="3"/>
        <v>0</v>
      </c>
      <c r="E12" s="37">
        <f t="shared" ref="E12" si="4">+E11</f>
        <v>0</v>
      </c>
      <c r="F12" s="37">
        <f>+F11</f>
        <v>0</v>
      </c>
      <c r="G12" s="37">
        <f>+G11</f>
        <v>0</v>
      </c>
      <c r="H12" s="37">
        <f>+H11</f>
        <v>0</v>
      </c>
      <c r="I12" s="37">
        <f>+I11</f>
        <v>-3.5000000000000003E-2</v>
      </c>
      <c r="J12" s="37">
        <f t="shared" ref="H12:T22" si="5">+J11</f>
        <v>-0.09</v>
      </c>
      <c r="K12" s="37">
        <f t="shared" si="5"/>
        <v>-0.11</v>
      </c>
      <c r="L12" s="37">
        <f t="shared" si="5"/>
        <v>-6.5000000000000002E-2</v>
      </c>
      <c r="M12" s="37">
        <f>+M11</f>
        <v>0</v>
      </c>
      <c r="N12" s="37">
        <f>+N11</f>
        <v>3.5000000000000003E-2</v>
      </c>
      <c r="O12" s="37">
        <f>+O11</f>
        <v>-5.0000000000000001E-3</v>
      </c>
      <c r="P12" s="37">
        <v>0.05</v>
      </c>
      <c r="Q12" s="37">
        <f t="shared" ref="Q12:V22" si="6">+Q11</f>
        <v>0.04</v>
      </c>
      <c r="R12" s="37">
        <f t="shared" si="6"/>
        <v>0.04</v>
      </c>
      <c r="S12" s="37">
        <v>0</v>
      </c>
      <c r="T12" s="37">
        <f t="shared" si="6"/>
        <v>0</v>
      </c>
      <c r="U12" s="37">
        <f t="shared" si="6"/>
        <v>0.01</v>
      </c>
      <c r="V12" s="37">
        <f t="shared" si="6"/>
        <v>0.01</v>
      </c>
      <c r="W12" s="37"/>
      <c r="X12" s="37"/>
    </row>
    <row r="13" spans="1:36" x14ac:dyDescent="0.2">
      <c r="A13" s="1" t="s">
        <v>41</v>
      </c>
      <c r="C13" s="37">
        <f t="shared" si="3"/>
        <v>0</v>
      </c>
      <c r="D13" s="37">
        <f t="shared" si="3"/>
        <v>0</v>
      </c>
      <c r="E13" s="37">
        <f t="shared" ref="E13" si="7">+E12</f>
        <v>0</v>
      </c>
      <c r="F13" s="37">
        <f t="shared" ref="F13:G16" si="8">+F12</f>
        <v>0</v>
      </c>
      <c r="G13" s="37">
        <f t="shared" si="8"/>
        <v>0</v>
      </c>
      <c r="H13" s="37">
        <f t="shared" si="5"/>
        <v>0</v>
      </c>
      <c r="I13" s="37">
        <f t="shared" si="5"/>
        <v>-3.5000000000000003E-2</v>
      </c>
      <c r="J13" s="37">
        <f t="shared" si="5"/>
        <v>-0.09</v>
      </c>
      <c r="K13" s="37">
        <f t="shared" si="5"/>
        <v>-0.11</v>
      </c>
      <c r="L13" s="37">
        <f t="shared" si="5"/>
        <v>-6.5000000000000002E-2</v>
      </c>
      <c r="M13" s="37">
        <f>+M12</f>
        <v>0</v>
      </c>
      <c r="N13" s="37">
        <f>+N12</f>
        <v>3.5000000000000003E-2</v>
      </c>
      <c r="O13" s="37">
        <f t="shared" ref="O13:R15" si="9">+O12</f>
        <v>-5.0000000000000001E-3</v>
      </c>
      <c r="P13" s="37">
        <f t="shared" si="9"/>
        <v>0.05</v>
      </c>
      <c r="Q13" s="37">
        <f t="shared" si="9"/>
        <v>0.04</v>
      </c>
      <c r="R13" s="37">
        <f t="shared" si="9"/>
        <v>0.04</v>
      </c>
      <c r="S13" s="37">
        <f t="shared" si="6"/>
        <v>0</v>
      </c>
      <c r="T13" s="37">
        <f t="shared" si="6"/>
        <v>0</v>
      </c>
      <c r="U13" s="37">
        <f t="shared" si="6"/>
        <v>0.01</v>
      </c>
      <c r="V13" s="37">
        <f t="shared" si="6"/>
        <v>0.01</v>
      </c>
      <c r="W13" s="37"/>
      <c r="X13" s="37"/>
    </row>
    <row r="14" spans="1:36" x14ac:dyDescent="0.2">
      <c r="A14" s="1" t="s">
        <v>42</v>
      </c>
      <c r="C14" s="37">
        <f t="shared" si="3"/>
        <v>0</v>
      </c>
      <c r="D14" s="37">
        <v>0.06</v>
      </c>
      <c r="E14" s="37">
        <f t="shared" ref="E14" si="10">+E13</f>
        <v>0</v>
      </c>
      <c r="F14" s="37">
        <f t="shared" si="8"/>
        <v>0</v>
      </c>
      <c r="G14" s="37">
        <f t="shared" si="8"/>
        <v>0</v>
      </c>
      <c r="H14" s="37">
        <f t="shared" si="5"/>
        <v>0</v>
      </c>
      <c r="I14" s="37">
        <f t="shared" si="5"/>
        <v>-3.5000000000000003E-2</v>
      </c>
      <c r="J14" s="37">
        <f t="shared" si="5"/>
        <v>-0.09</v>
      </c>
      <c r="K14" s="37">
        <f t="shared" si="5"/>
        <v>-0.11</v>
      </c>
      <c r="L14" s="37">
        <f t="shared" si="5"/>
        <v>-6.5000000000000002E-2</v>
      </c>
      <c r="M14" s="37">
        <v>3.5000000000000003E-2</v>
      </c>
      <c r="N14" s="37">
        <f>+N13</f>
        <v>3.5000000000000003E-2</v>
      </c>
      <c r="O14" s="37">
        <f t="shared" si="9"/>
        <v>-5.0000000000000001E-3</v>
      </c>
      <c r="P14" s="37">
        <f t="shared" si="9"/>
        <v>0.05</v>
      </c>
      <c r="Q14" s="37">
        <f t="shared" si="9"/>
        <v>0.04</v>
      </c>
      <c r="R14" s="37">
        <f t="shared" si="9"/>
        <v>0.04</v>
      </c>
      <c r="S14" s="37">
        <f t="shared" si="6"/>
        <v>0</v>
      </c>
      <c r="T14" s="37">
        <f t="shared" ref="T14" si="11">+T13</f>
        <v>0</v>
      </c>
      <c r="U14" s="37">
        <f t="shared" si="6"/>
        <v>0.01</v>
      </c>
      <c r="V14" s="37">
        <f t="shared" si="6"/>
        <v>0.01</v>
      </c>
      <c r="W14" s="37"/>
      <c r="X14" s="37"/>
    </row>
    <row r="15" spans="1:36" x14ac:dyDescent="0.2">
      <c r="A15" s="1" t="s">
        <v>43</v>
      </c>
      <c r="C15" s="37">
        <f t="shared" si="3"/>
        <v>0</v>
      </c>
      <c r="D15" s="37">
        <f t="shared" si="3"/>
        <v>0.06</v>
      </c>
      <c r="E15" s="37">
        <f>+E14</f>
        <v>0</v>
      </c>
      <c r="F15" s="37">
        <f t="shared" si="8"/>
        <v>0</v>
      </c>
      <c r="G15" s="37">
        <f t="shared" si="8"/>
        <v>0</v>
      </c>
      <c r="H15" s="37">
        <f t="shared" si="5"/>
        <v>0</v>
      </c>
      <c r="I15" s="37">
        <f t="shared" si="5"/>
        <v>-3.5000000000000003E-2</v>
      </c>
      <c r="J15" s="37">
        <f t="shared" si="5"/>
        <v>-0.09</v>
      </c>
      <c r="K15" s="37">
        <v>-6.5000000000000002E-2</v>
      </c>
      <c r="L15" s="37">
        <v>0</v>
      </c>
      <c r="M15" s="37">
        <f t="shared" si="5"/>
        <v>3.5000000000000003E-2</v>
      </c>
      <c r="N15" s="37">
        <f>+N14</f>
        <v>3.5000000000000003E-2</v>
      </c>
      <c r="O15" s="37">
        <f t="shared" si="9"/>
        <v>-5.0000000000000001E-3</v>
      </c>
      <c r="P15" s="37">
        <f t="shared" si="9"/>
        <v>0.05</v>
      </c>
      <c r="Q15" s="37">
        <f t="shared" si="9"/>
        <v>0.04</v>
      </c>
      <c r="R15" s="37">
        <f t="shared" si="9"/>
        <v>0.04</v>
      </c>
      <c r="S15" s="37">
        <f t="shared" si="5"/>
        <v>0</v>
      </c>
      <c r="T15" s="37">
        <f t="shared" si="5"/>
        <v>0</v>
      </c>
      <c r="U15" s="37">
        <f t="shared" si="6"/>
        <v>0.01</v>
      </c>
      <c r="V15" s="37">
        <f t="shared" si="6"/>
        <v>0.01</v>
      </c>
      <c r="W15" s="37"/>
      <c r="X15" s="37"/>
    </row>
    <row r="16" spans="1:36" x14ac:dyDescent="0.2">
      <c r="A16" s="1" t="s">
        <v>44</v>
      </c>
      <c r="C16" s="37">
        <f t="shared" si="3"/>
        <v>0</v>
      </c>
      <c r="D16" s="37">
        <f t="shared" si="3"/>
        <v>0.06</v>
      </c>
      <c r="E16" s="37">
        <f>+E15</f>
        <v>0</v>
      </c>
      <c r="F16" s="37">
        <f t="shared" si="8"/>
        <v>0</v>
      </c>
      <c r="G16" s="37">
        <f t="shared" si="8"/>
        <v>0</v>
      </c>
      <c r="H16" s="37">
        <f t="shared" si="5"/>
        <v>0</v>
      </c>
      <c r="I16" s="37">
        <f t="shared" si="5"/>
        <v>-3.5000000000000003E-2</v>
      </c>
      <c r="J16" s="37">
        <f t="shared" si="5"/>
        <v>-0.09</v>
      </c>
      <c r="K16" s="37">
        <f t="shared" si="5"/>
        <v>-6.5000000000000002E-2</v>
      </c>
      <c r="L16" s="37">
        <f t="shared" si="5"/>
        <v>0</v>
      </c>
      <c r="M16" s="37">
        <f t="shared" si="5"/>
        <v>3.5000000000000003E-2</v>
      </c>
      <c r="N16" s="37">
        <f t="shared" si="5"/>
        <v>3.5000000000000003E-2</v>
      </c>
      <c r="O16" s="37">
        <f t="shared" si="5"/>
        <v>-5.0000000000000001E-3</v>
      </c>
      <c r="P16" s="37">
        <f t="shared" si="5"/>
        <v>0.05</v>
      </c>
      <c r="Q16" s="37">
        <f t="shared" si="5"/>
        <v>0.04</v>
      </c>
      <c r="R16" s="37">
        <f t="shared" si="5"/>
        <v>0.04</v>
      </c>
      <c r="S16" s="37">
        <f t="shared" si="5"/>
        <v>0</v>
      </c>
      <c r="T16" s="37">
        <f t="shared" si="6"/>
        <v>0</v>
      </c>
      <c r="U16" s="37">
        <f t="shared" si="6"/>
        <v>0.01</v>
      </c>
      <c r="V16" s="37">
        <f t="shared" si="6"/>
        <v>0.01</v>
      </c>
      <c r="W16" s="37"/>
      <c r="X16" s="37"/>
    </row>
    <row r="17" spans="1:24" x14ac:dyDescent="0.2">
      <c r="A17" s="1" t="s">
        <v>45</v>
      </c>
      <c r="C17" s="37">
        <f t="shared" ref="C17:H22" si="12">+C16</f>
        <v>0</v>
      </c>
      <c r="D17" s="37">
        <f t="shared" si="12"/>
        <v>0.06</v>
      </c>
      <c r="E17" s="37">
        <f>+E16</f>
        <v>0</v>
      </c>
      <c r="F17" s="37">
        <f t="shared" si="12"/>
        <v>0</v>
      </c>
      <c r="G17" s="37">
        <f>+G16</f>
        <v>0</v>
      </c>
      <c r="H17" s="37">
        <f>+H16</f>
        <v>0</v>
      </c>
      <c r="I17" s="37">
        <f t="shared" si="5"/>
        <v>-3.5000000000000003E-2</v>
      </c>
      <c r="J17" s="37">
        <f t="shared" si="5"/>
        <v>-0.09</v>
      </c>
      <c r="K17" s="37">
        <f t="shared" si="5"/>
        <v>-6.5000000000000002E-2</v>
      </c>
      <c r="L17" s="37">
        <f t="shared" si="5"/>
        <v>0</v>
      </c>
      <c r="M17" s="37">
        <f t="shared" si="5"/>
        <v>3.5000000000000003E-2</v>
      </c>
      <c r="N17" s="37">
        <f t="shared" si="5"/>
        <v>3.5000000000000003E-2</v>
      </c>
      <c r="O17" s="37">
        <f t="shared" si="5"/>
        <v>-5.0000000000000001E-3</v>
      </c>
      <c r="P17" s="37">
        <f t="shared" si="5"/>
        <v>0.05</v>
      </c>
      <c r="Q17" s="37">
        <f t="shared" si="5"/>
        <v>0.04</v>
      </c>
      <c r="R17" s="37">
        <f t="shared" si="5"/>
        <v>0.04</v>
      </c>
      <c r="S17" s="37">
        <f t="shared" si="5"/>
        <v>0</v>
      </c>
      <c r="T17" s="37">
        <v>0.01</v>
      </c>
      <c r="U17" s="37">
        <f t="shared" si="6"/>
        <v>0.01</v>
      </c>
      <c r="V17" s="37">
        <f t="shared" si="6"/>
        <v>0.01</v>
      </c>
      <c r="W17" s="37"/>
      <c r="X17" s="37"/>
    </row>
    <row r="18" spans="1:24" x14ac:dyDescent="0.2">
      <c r="A18" s="1" t="s">
        <v>46</v>
      </c>
      <c r="C18" s="37">
        <f t="shared" si="12"/>
        <v>0</v>
      </c>
      <c r="D18" s="37">
        <f t="shared" si="12"/>
        <v>0.06</v>
      </c>
      <c r="E18" s="37">
        <f t="shared" si="12"/>
        <v>0</v>
      </c>
      <c r="F18" s="37">
        <f t="shared" si="12"/>
        <v>0</v>
      </c>
      <c r="G18" s="37">
        <f t="shared" si="12"/>
        <v>0</v>
      </c>
      <c r="H18" s="37">
        <f t="shared" si="12"/>
        <v>0</v>
      </c>
      <c r="I18" s="37">
        <f t="shared" si="5"/>
        <v>-3.5000000000000003E-2</v>
      </c>
      <c r="J18" s="37">
        <f t="shared" si="5"/>
        <v>-0.09</v>
      </c>
      <c r="K18" s="37">
        <f t="shared" si="5"/>
        <v>-6.5000000000000002E-2</v>
      </c>
      <c r="L18" s="37">
        <f t="shared" si="5"/>
        <v>0</v>
      </c>
      <c r="M18" s="37">
        <f t="shared" si="5"/>
        <v>3.5000000000000003E-2</v>
      </c>
      <c r="N18" s="37">
        <f t="shared" si="5"/>
        <v>3.5000000000000003E-2</v>
      </c>
      <c r="O18" s="37">
        <f t="shared" si="5"/>
        <v>-5.0000000000000001E-3</v>
      </c>
      <c r="P18" s="37">
        <f t="shared" si="5"/>
        <v>0.05</v>
      </c>
      <c r="Q18" s="37">
        <v>0.04</v>
      </c>
      <c r="R18" s="37">
        <f t="shared" si="5"/>
        <v>0.04</v>
      </c>
      <c r="S18" s="37">
        <f t="shared" si="5"/>
        <v>0</v>
      </c>
      <c r="T18" s="37">
        <f t="shared" si="5"/>
        <v>0.01</v>
      </c>
      <c r="U18" s="37">
        <f t="shared" si="6"/>
        <v>0.01</v>
      </c>
      <c r="V18" s="37">
        <f t="shared" si="6"/>
        <v>0.01</v>
      </c>
      <c r="W18" s="37"/>
      <c r="X18" s="37"/>
    </row>
    <row r="19" spans="1:24" x14ac:dyDescent="0.2">
      <c r="A19" s="1" t="s">
        <v>47</v>
      </c>
      <c r="C19" s="37">
        <f t="shared" si="12"/>
        <v>0</v>
      </c>
      <c r="D19" s="37">
        <f t="shared" si="12"/>
        <v>0.06</v>
      </c>
      <c r="E19" s="37">
        <f t="shared" si="12"/>
        <v>0</v>
      </c>
      <c r="F19" s="37">
        <f t="shared" si="12"/>
        <v>0</v>
      </c>
      <c r="G19" s="37">
        <f t="shared" si="12"/>
        <v>0</v>
      </c>
      <c r="H19" s="37">
        <f t="shared" si="12"/>
        <v>0</v>
      </c>
      <c r="I19" s="37">
        <f t="shared" si="5"/>
        <v>-3.5000000000000003E-2</v>
      </c>
      <c r="J19" s="37">
        <f t="shared" si="5"/>
        <v>-0.09</v>
      </c>
      <c r="K19" s="37">
        <f t="shared" si="5"/>
        <v>-6.5000000000000002E-2</v>
      </c>
      <c r="L19" s="37">
        <f t="shared" si="5"/>
        <v>0</v>
      </c>
      <c r="M19" s="37">
        <f t="shared" si="5"/>
        <v>3.5000000000000003E-2</v>
      </c>
      <c r="N19" s="37">
        <f t="shared" si="5"/>
        <v>3.5000000000000003E-2</v>
      </c>
      <c r="O19" s="37">
        <f t="shared" si="5"/>
        <v>-5.0000000000000001E-3</v>
      </c>
      <c r="P19" s="37">
        <f t="shared" si="5"/>
        <v>0.05</v>
      </c>
      <c r="Q19" s="37">
        <f t="shared" si="5"/>
        <v>0.04</v>
      </c>
      <c r="R19" s="37">
        <v>0</v>
      </c>
      <c r="S19" s="37">
        <f t="shared" si="5"/>
        <v>0</v>
      </c>
      <c r="T19" s="37">
        <f t="shared" si="5"/>
        <v>0.01</v>
      </c>
      <c r="U19" s="37">
        <f t="shared" si="6"/>
        <v>0.01</v>
      </c>
      <c r="V19" s="37">
        <f t="shared" si="6"/>
        <v>0.01</v>
      </c>
      <c r="W19" s="37"/>
      <c r="X19" s="37"/>
    </row>
    <row r="20" spans="1:24" x14ac:dyDescent="0.2">
      <c r="A20" s="1" t="s">
        <v>48</v>
      </c>
      <c r="C20" s="37">
        <f t="shared" si="12"/>
        <v>0</v>
      </c>
      <c r="D20" s="37">
        <f t="shared" si="12"/>
        <v>0.06</v>
      </c>
      <c r="E20" s="37">
        <f t="shared" si="12"/>
        <v>0</v>
      </c>
      <c r="F20" s="37">
        <f t="shared" si="12"/>
        <v>0</v>
      </c>
      <c r="G20" s="37">
        <f t="shared" si="12"/>
        <v>0</v>
      </c>
      <c r="H20" s="37">
        <f t="shared" si="12"/>
        <v>0</v>
      </c>
      <c r="I20" s="37">
        <f t="shared" si="5"/>
        <v>-3.5000000000000003E-2</v>
      </c>
      <c r="J20" s="37">
        <f t="shared" si="5"/>
        <v>-0.09</v>
      </c>
      <c r="K20" s="37">
        <f t="shared" si="5"/>
        <v>-6.5000000000000002E-2</v>
      </c>
      <c r="L20" s="37">
        <f t="shared" si="5"/>
        <v>0</v>
      </c>
      <c r="M20" s="37">
        <f t="shared" si="5"/>
        <v>3.5000000000000003E-2</v>
      </c>
      <c r="N20" s="37">
        <f t="shared" si="5"/>
        <v>3.5000000000000003E-2</v>
      </c>
      <c r="O20" s="37">
        <f t="shared" si="5"/>
        <v>-5.0000000000000001E-3</v>
      </c>
      <c r="P20" s="37">
        <v>0.04</v>
      </c>
      <c r="Q20" s="37">
        <f t="shared" si="5"/>
        <v>0.04</v>
      </c>
      <c r="R20" s="37">
        <f t="shared" si="5"/>
        <v>0</v>
      </c>
      <c r="S20" s="37">
        <f t="shared" si="5"/>
        <v>0</v>
      </c>
      <c r="T20" s="37">
        <f t="shared" si="5"/>
        <v>0.01</v>
      </c>
      <c r="U20" s="37">
        <f t="shared" si="6"/>
        <v>0.01</v>
      </c>
      <c r="V20" s="37">
        <f t="shared" si="6"/>
        <v>0.01</v>
      </c>
      <c r="W20" s="37"/>
      <c r="X20" s="37"/>
    </row>
    <row r="21" spans="1:24" x14ac:dyDescent="0.2">
      <c r="A21" s="1" t="s">
        <v>49</v>
      </c>
      <c r="C21" s="37">
        <f>+C20</f>
        <v>0</v>
      </c>
      <c r="D21" s="37">
        <f t="shared" si="12"/>
        <v>0.06</v>
      </c>
      <c r="E21" s="37">
        <f>+E20</f>
        <v>0</v>
      </c>
      <c r="F21" s="37">
        <f t="shared" si="12"/>
        <v>0</v>
      </c>
      <c r="G21" s="37">
        <f t="shared" si="12"/>
        <v>0</v>
      </c>
      <c r="H21" s="37">
        <f t="shared" si="12"/>
        <v>0</v>
      </c>
      <c r="I21" s="37">
        <f t="shared" ref="I21" si="13">+I20</f>
        <v>-3.5000000000000003E-2</v>
      </c>
      <c r="J21" s="37">
        <v>-0.11</v>
      </c>
      <c r="K21" s="37">
        <f t="shared" si="5"/>
        <v>-6.5000000000000002E-2</v>
      </c>
      <c r="L21" s="37">
        <f t="shared" si="5"/>
        <v>0</v>
      </c>
      <c r="M21" s="37">
        <f t="shared" si="5"/>
        <v>3.5000000000000003E-2</v>
      </c>
      <c r="N21" s="37">
        <f t="shared" si="5"/>
        <v>3.5000000000000003E-2</v>
      </c>
      <c r="O21" s="37">
        <f t="shared" si="5"/>
        <v>-5.0000000000000001E-3</v>
      </c>
      <c r="P21" s="37">
        <f t="shared" si="5"/>
        <v>0.04</v>
      </c>
      <c r="Q21" s="37">
        <f t="shared" si="5"/>
        <v>0.04</v>
      </c>
      <c r="R21" s="37">
        <f t="shared" si="5"/>
        <v>0</v>
      </c>
      <c r="S21" s="37">
        <f t="shared" si="5"/>
        <v>0</v>
      </c>
      <c r="T21" s="37">
        <f t="shared" si="5"/>
        <v>0.01</v>
      </c>
      <c r="U21" s="37">
        <f t="shared" si="6"/>
        <v>0.01</v>
      </c>
      <c r="V21" s="37">
        <f t="shared" si="6"/>
        <v>0.01</v>
      </c>
      <c r="W21" s="37"/>
      <c r="X21" s="37"/>
    </row>
    <row r="22" spans="1:24" x14ac:dyDescent="0.2">
      <c r="A22" s="1" t="s">
        <v>50</v>
      </c>
      <c r="C22" s="37">
        <f>+C21</f>
        <v>0</v>
      </c>
      <c r="D22" s="37">
        <f t="shared" si="12"/>
        <v>0.06</v>
      </c>
      <c r="E22" s="37">
        <f>+E21</f>
        <v>0</v>
      </c>
      <c r="F22" s="37">
        <f t="shared" si="12"/>
        <v>0</v>
      </c>
      <c r="G22" s="37">
        <f t="shared" si="12"/>
        <v>0</v>
      </c>
      <c r="H22" s="37">
        <f t="shared" si="12"/>
        <v>0</v>
      </c>
      <c r="I22" s="37">
        <v>-0.09</v>
      </c>
      <c r="J22" s="37">
        <f t="shared" si="5"/>
        <v>-0.11</v>
      </c>
      <c r="K22" s="37">
        <f t="shared" si="5"/>
        <v>-6.5000000000000002E-2</v>
      </c>
      <c r="L22" s="37">
        <f t="shared" si="5"/>
        <v>0</v>
      </c>
      <c r="M22" s="37">
        <f t="shared" si="5"/>
        <v>3.5000000000000003E-2</v>
      </c>
      <c r="N22" s="37">
        <f t="shared" si="5"/>
        <v>3.5000000000000003E-2</v>
      </c>
      <c r="O22" s="37">
        <f t="shared" si="5"/>
        <v>-5.0000000000000001E-3</v>
      </c>
      <c r="P22" s="37">
        <f t="shared" si="5"/>
        <v>0.04</v>
      </c>
      <c r="Q22" s="37">
        <f t="shared" si="5"/>
        <v>0.04</v>
      </c>
      <c r="R22" s="37">
        <f t="shared" si="5"/>
        <v>0</v>
      </c>
      <c r="S22" s="37">
        <f t="shared" si="5"/>
        <v>0</v>
      </c>
      <c r="T22" s="37">
        <f t="shared" si="5"/>
        <v>0.01</v>
      </c>
      <c r="U22" s="37">
        <f t="shared" si="6"/>
        <v>0.01</v>
      </c>
      <c r="V22" s="37">
        <f t="shared" si="6"/>
        <v>0.01</v>
      </c>
      <c r="W22" s="37"/>
      <c r="X22" s="37"/>
    </row>
    <row r="24" spans="1:24" x14ac:dyDescent="0.2">
      <c r="A24" s="7" t="s">
        <v>51</v>
      </c>
    </row>
    <row r="25" spans="1:24" x14ac:dyDescent="0.2">
      <c r="A25" s="102">
        <v>29680</v>
      </c>
    </row>
    <row r="27" spans="1:24" hidden="1" x14ac:dyDescent="0.2"/>
    <row r="28" spans="1:24" hidden="1" x14ac:dyDescent="0.2"/>
    <row r="29" spans="1:24" ht="12.75" x14ac:dyDescent="0.2">
      <c r="B29" s="31" t="s">
        <v>52</v>
      </c>
      <c r="C29" s="31"/>
    </row>
    <row r="30" spans="1:24" x14ac:dyDescent="0.2">
      <c r="C30" s="7">
        <f>C$10</f>
        <v>2001</v>
      </c>
      <c r="D30" s="7">
        <f t="shared" ref="D30:V30" si="14">D$10</f>
        <v>2002</v>
      </c>
      <c r="E30" s="7">
        <f t="shared" si="14"/>
        <v>2003</v>
      </c>
      <c r="F30" s="7">
        <f t="shared" si="14"/>
        <v>2004</v>
      </c>
      <c r="G30" s="7">
        <f t="shared" si="14"/>
        <v>2005</v>
      </c>
      <c r="H30" s="7">
        <f t="shared" si="14"/>
        <v>2006</v>
      </c>
      <c r="I30" s="7">
        <f t="shared" si="14"/>
        <v>2007</v>
      </c>
      <c r="J30" s="7">
        <f t="shared" si="14"/>
        <v>2008</v>
      </c>
      <c r="K30" s="7">
        <f t="shared" si="14"/>
        <v>2009</v>
      </c>
      <c r="L30" s="7">
        <f t="shared" si="14"/>
        <v>2010</v>
      </c>
      <c r="M30" s="7">
        <f t="shared" si="14"/>
        <v>2011</v>
      </c>
      <c r="N30" s="7">
        <f t="shared" si="14"/>
        <v>2012</v>
      </c>
      <c r="O30" s="7">
        <f t="shared" si="14"/>
        <v>2013</v>
      </c>
      <c r="P30" s="7">
        <f t="shared" si="14"/>
        <v>2014</v>
      </c>
      <c r="Q30" s="7">
        <f t="shared" si="14"/>
        <v>2015</v>
      </c>
      <c r="R30" s="7">
        <f t="shared" si="14"/>
        <v>2016</v>
      </c>
      <c r="S30" s="7">
        <f t="shared" si="14"/>
        <v>2017</v>
      </c>
      <c r="T30" s="7">
        <f t="shared" si="14"/>
        <v>2018</v>
      </c>
      <c r="U30" s="7">
        <f t="shared" si="14"/>
        <v>2019</v>
      </c>
      <c r="V30" s="7">
        <f t="shared" si="14"/>
        <v>2020</v>
      </c>
      <c r="W30" s="7"/>
    </row>
    <row r="31" spans="1:24" x14ac:dyDescent="0.2">
      <c r="A31" s="1" t="s">
        <v>39</v>
      </c>
      <c r="C31" s="38"/>
      <c r="D31" s="39">
        <v>-5.0000000000000001E-3</v>
      </c>
      <c r="E31" s="39"/>
      <c r="F31" s="39"/>
      <c r="G31" s="39">
        <v>-0.03</v>
      </c>
      <c r="H31" s="39"/>
      <c r="I31" s="39"/>
      <c r="J31" s="39"/>
      <c r="K31" s="39"/>
      <c r="L31" s="39"/>
      <c r="M31" s="39"/>
      <c r="N31" s="39"/>
      <c r="O31" s="39">
        <v>-1.4999999999999999E-2</v>
      </c>
      <c r="P31" s="39">
        <v>-1.2999999999999999E-2</v>
      </c>
      <c r="Q31" s="39"/>
      <c r="R31" s="39"/>
      <c r="S31" s="39">
        <v>-8.0000000000000002E-3</v>
      </c>
      <c r="T31" s="39"/>
      <c r="U31" s="39"/>
      <c r="V31" s="39"/>
      <c r="W31" s="39"/>
      <c r="X31" s="40"/>
    </row>
    <row r="32" spans="1:24" x14ac:dyDescent="0.2">
      <c r="A32" s="1" t="s">
        <v>40</v>
      </c>
      <c r="C32" s="38"/>
      <c r="D32" s="39"/>
      <c r="E32" s="39">
        <v>-0.02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</row>
    <row r="33" spans="1:24" x14ac:dyDescent="0.2">
      <c r="A33" s="1" t="s">
        <v>41</v>
      </c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>
        <v>6.2E-2</v>
      </c>
      <c r="N33" s="39">
        <v>1.2E-2</v>
      </c>
      <c r="O33" s="39"/>
      <c r="P33" s="39"/>
      <c r="Q33" s="39"/>
      <c r="R33" s="39"/>
      <c r="S33" s="39"/>
      <c r="T33" s="39"/>
      <c r="U33" s="39"/>
      <c r="V33" s="39"/>
      <c r="W33" s="39"/>
      <c r="X33" s="40"/>
    </row>
    <row r="34" spans="1:24" x14ac:dyDescent="0.2">
      <c r="A34" s="1" t="s">
        <v>42</v>
      </c>
      <c r="C34" s="39">
        <v>0.01</v>
      </c>
      <c r="D34" s="39">
        <v>-0.1</v>
      </c>
      <c r="E34" s="39"/>
      <c r="F34" s="39"/>
      <c r="G34" s="39"/>
      <c r="H34" s="39"/>
      <c r="I34" s="39"/>
      <c r="J34" s="39"/>
      <c r="K34" s="39">
        <v>4.4999999999999998E-2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</row>
    <row r="35" spans="1:24" x14ac:dyDescent="0.2">
      <c r="A35" s="1" t="s">
        <v>43</v>
      </c>
      <c r="C35" s="38"/>
      <c r="D35" s="39"/>
      <c r="E35" s="39"/>
      <c r="F35" s="39"/>
      <c r="G35" s="39">
        <v>5.0000000000000001E-3</v>
      </c>
      <c r="H35" s="39">
        <v>0.41</v>
      </c>
      <c r="I35" s="39"/>
      <c r="J35" s="39"/>
      <c r="K35" s="39"/>
      <c r="L35" s="39">
        <v>-0.02</v>
      </c>
      <c r="M35" s="39"/>
      <c r="N35" s="39"/>
      <c r="O35" s="39">
        <v>-7.8E-2</v>
      </c>
      <c r="P35" s="39"/>
      <c r="Q35" s="39"/>
      <c r="R35" s="39">
        <v>5.0000000000000001E-3</v>
      </c>
      <c r="S35" s="39"/>
      <c r="T35" s="39"/>
      <c r="U35" s="39"/>
      <c r="V35" s="39"/>
      <c r="W35" s="39"/>
      <c r="X35" s="40"/>
    </row>
    <row r="36" spans="1:24" x14ac:dyDescent="0.2">
      <c r="A36" s="1" t="s">
        <v>44</v>
      </c>
      <c r="C36" s="38"/>
      <c r="D36" s="39"/>
      <c r="E36" s="39">
        <v>0.09</v>
      </c>
      <c r="F36" s="39">
        <v>-0.105</v>
      </c>
      <c r="G36" s="39"/>
      <c r="H36" s="39"/>
      <c r="I36" s="39"/>
      <c r="J36" s="39"/>
      <c r="K36" s="39"/>
      <c r="L36" s="39"/>
      <c r="M36" s="39"/>
      <c r="N36" s="39">
        <v>0.01</v>
      </c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2">
      <c r="A37" s="1" t="s">
        <v>45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>
        <v>0.01</v>
      </c>
      <c r="N37" s="39"/>
      <c r="O37" s="39"/>
      <c r="P37" s="39"/>
      <c r="Q37" s="39">
        <v>-0.05</v>
      </c>
      <c r="R37" s="39"/>
      <c r="S37" s="39"/>
      <c r="T37" s="39"/>
      <c r="U37" s="39"/>
      <c r="V37" s="39"/>
      <c r="W37" s="39"/>
      <c r="X37" s="40"/>
    </row>
    <row r="38" spans="1:24" x14ac:dyDescent="0.2">
      <c r="A38" s="1" t="s">
        <v>46</v>
      </c>
      <c r="C38" s="38"/>
      <c r="D38" s="39"/>
      <c r="E38" s="39"/>
      <c r="F38" s="39"/>
      <c r="G38" s="39">
        <v>1.4999999999999999E-2</v>
      </c>
      <c r="H38" s="39"/>
      <c r="I38" s="39"/>
      <c r="J38" s="39"/>
      <c r="K38" s="39"/>
      <c r="L38" s="39"/>
      <c r="M38" s="39"/>
      <c r="N38" s="39"/>
      <c r="O38" s="39"/>
      <c r="P38" s="39">
        <v>8.5000000000000006E-2</v>
      </c>
      <c r="Q38" s="39"/>
      <c r="R38" s="39">
        <v>0.06</v>
      </c>
      <c r="S38" s="39"/>
      <c r="T38" s="39">
        <v>3.5000000000000003E-2</v>
      </c>
      <c r="U38" s="39"/>
      <c r="V38" s="39"/>
      <c r="W38" s="39"/>
      <c r="X38" s="40"/>
    </row>
    <row r="39" spans="1:24" x14ac:dyDescent="0.2">
      <c r="A39" s="1" t="s">
        <v>47</v>
      </c>
      <c r="C39" s="38"/>
      <c r="D39" s="39"/>
      <c r="E39" s="39"/>
      <c r="F39" s="39">
        <v>4.4999999999999998E-2</v>
      </c>
      <c r="G39" s="39"/>
      <c r="H39" s="39"/>
      <c r="I39" s="39"/>
      <c r="J39" s="39"/>
      <c r="K39" s="39"/>
      <c r="L39" s="39"/>
      <c r="M39" s="39"/>
      <c r="N39" s="39"/>
      <c r="O39" s="39"/>
      <c r="P39" s="39">
        <v>-7.4999999999999997E-2</v>
      </c>
      <c r="Q39" s="39"/>
      <c r="R39" s="39"/>
      <c r="S39" s="39"/>
      <c r="T39" s="39"/>
      <c r="U39" s="39"/>
      <c r="V39" s="39"/>
      <c r="W39" s="39"/>
      <c r="X39" s="40"/>
    </row>
    <row r="40" spans="1:24" x14ac:dyDescent="0.2">
      <c r="A40" s="1" t="s">
        <v>48</v>
      </c>
      <c r="C40" s="38"/>
      <c r="D40" s="39"/>
      <c r="E40" s="39">
        <v>3.5000000000000003E-2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0"/>
    </row>
    <row r="41" spans="1:24" x14ac:dyDescent="0.2">
      <c r="A41" s="1" t="s">
        <v>49</v>
      </c>
      <c r="C41" s="38"/>
      <c r="D41" s="39"/>
      <c r="E41" s="39"/>
      <c r="F41" s="39"/>
      <c r="G41" s="39">
        <v>-8.5000000000000006E-2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</row>
    <row r="42" spans="1:24" x14ac:dyDescent="0.2">
      <c r="A42" s="1" t="s">
        <v>50</v>
      </c>
      <c r="C42" s="38"/>
      <c r="D42" s="39"/>
      <c r="E42" s="39"/>
      <c r="F42" s="39"/>
      <c r="G42" s="39"/>
      <c r="H42" s="39">
        <v>3.5000000000000003E-2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</row>
    <row r="44" spans="1:24" hidden="1" x14ac:dyDescent="0.2"/>
    <row r="45" spans="1:24" hidden="1" x14ac:dyDescent="0.2"/>
    <row r="46" spans="1:24" hidden="1" x14ac:dyDescent="0.2"/>
    <row r="47" spans="1:24" hidden="1" x14ac:dyDescent="0.2"/>
    <row r="48" spans="1:24" hidden="1" x14ac:dyDescent="0.2"/>
    <row r="49" spans="1:24" ht="12.75" x14ac:dyDescent="0.2">
      <c r="B49" s="31" t="s">
        <v>150</v>
      </c>
    </row>
    <row r="50" spans="1:24" x14ac:dyDescent="0.2">
      <c r="C50" s="7">
        <f>C$10</f>
        <v>2001</v>
      </c>
      <c r="D50" s="7">
        <f t="shared" ref="D50:V50" si="15">D$10</f>
        <v>2002</v>
      </c>
      <c r="E50" s="7">
        <f t="shared" si="15"/>
        <v>2003</v>
      </c>
      <c r="F50" s="7">
        <f t="shared" si="15"/>
        <v>2004</v>
      </c>
      <c r="G50" s="7">
        <f t="shared" si="15"/>
        <v>2005</v>
      </c>
      <c r="H50" s="7">
        <f t="shared" si="15"/>
        <v>2006</v>
      </c>
      <c r="I50" s="7">
        <f t="shared" si="15"/>
        <v>2007</v>
      </c>
      <c r="J50" s="7">
        <f t="shared" si="15"/>
        <v>2008</v>
      </c>
      <c r="K50" s="7">
        <f t="shared" si="15"/>
        <v>2009</v>
      </c>
      <c r="L50" s="7">
        <f t="shared" si="15"/>
        <v>2010</v>
      </c>
      <c r="M50" s="7">
        <f t="shared" si="15"/>
        <v>2011</v>
      </c>
      <c r="N50" s="7">
        <f t="shared" si="15"/>
        <v>2012</v>
      </c>
      <c r="O50" s="7">
        <f t="shared" si="15"/>
        <v>2013</v>
      </c>
      <c r="P50" s="7">
        <f t="shared" si="15"/>
        <v>2014</v>
      </c>
      <c r="Q50" s="7">
        <f t="shared" si="15"/>
        <v>2015</v>
      </c>
      <c r="R50" s="7">
        <f t="shared" si="15"/>
        <v>2016</v>
      </c>
      <c r="S50" s="7">
        <f t="shared" si="15"/>
        <v>2017</v>
      </c>
      <c r="T50" s="7">
        <f t="shared" si="15"/>
        <v>2018</v>
      </c>
      <c r="U50" s="7">
        <f t="shared" si="15"/>
        <v>2019</v>
      </c>
      <c r="V50" s="7">
        <f t="shared" si="15"/>
        <v>2020</v>
      </c>
      <c r="W50" s="7"/>
    </row>
    <row r="51" spans="1:24" x14ac:dyDescent="0.2">
      <c r="A51" s="1" t="s">
        <v>54</v>
      </c>
      <c r="C51" s="45">
        <f>Unit*Calc!$D$261</f>
        <v>360.84899999999999</v>
      </c>
      <c r="D51" s="45">
        <f>Unit*Calc!$D$262</f>
        <v>335.82299999999998</v>
      </c>
      <c r="E51" s="45">
        <f>Unit*Calc!$D$263</f>
        <v>349.85500000000002</v>
      </c>
      <c r="F51" s="45">
        <f>Unit*Calc!$D$264</f>
        <v>353.91800000000001</v>
      </c>
      <c r="G51" s="45">
        <f>Unit*Calc!$D$265</f>
        <v>336.73900000000003</v>
      </c>
      <c r="H51" s="45">
        <f>Unit*Calc!$D$266</f>
        <v>407.34199999999998</v>
      </c>
      <c r="I51" s="45">
        <f>Unit*Calc!$D$267</f>
        <v>454.44900000000001</v>
      </c>
      <c r="J51" s="45">
        <f>Unit*Calc!$D$268</f>
        <v>422.51600000000002</v>
      </c>
      <c r="K51" s="45">
        <f>Unit*Calc!$D$269</f>
        <v>395.55</v>
      </c>
      <c r="L51" s="45">
        <f>Unit*Calc!$D$270</f>
        <v>375.56799999999998</v>
      </c>
      <c r="M51" s="45">
        <f>Unit*Calc!$D$271</f>
        <v>399.03700000000003</v>
      </c>
      <c r="N51" s="45">
        <f>Unit*Calc!$D$272</f>
        <v>427.75799999999998</v>
      </c>
      <c r="O51" s="45">
        <f>Unit*Calc!$D$273</f>
        <v>404.14800000000002</v>
      </c>
      <c r="P51" s="45">
        <f>Unit*Calc!$D$274</f>
        <v>398.18299999999999</v>
      </c>
      <c r="Q51" s="45">
        <f>Unit*Calc!$D$275</f>
        <v>402.452</v>
      </c>
      <c r="R51" s="45">
        <f>Unit*Calc!$D$276</f>
        <v>420.99200000000002</v>
      </c>
      <c r="S51" s="45">
        <f>Unit*Calc!$D$277</f>
        <v>96.659000000000006</v>
      </c>
      <c r="T51" s="45">
        <f>Unit*Calc!$D$278</f>
        <v>0</v>
      </c>
      <c r="U51" s="45">
        <f>Unit*Calc!$D$279</f>
        <v>0</v>
      </c>
      <c r="V51" s="45">
        <f>Unit*Calc!$D$280</f>
        <v>0</v>
      </c>
      <c r="W51" s="45"/>
      <c r="X51" s="45"/>
    </row>
    <row r="52" spans="1:24" x14ac:dyDescent="0.2">
      <c r="A52" s="1" t="s">
        <v>55</v>
      </c>
      <c r="C52" s="45">
        <f>Unit*Calc!$O$261</f>
        <v>360.86315863171529</v>
      </c>
      <c r="D52" s="45">
        <f>Unit*Calc!$O$262</f>
        <v>336.36648784690794</v>
      </c>
      <c r="E52" s="45">
        <f>Unit*Calc!$O$263</f>
        <v>349.57413969841593</v>
      </c>
      <c r="F52" s="45">
        <f>Unit*Calc!$O$264</f>
        <v>354.17792035787892</v>
      </c>
      <c r="G52" s="45">
        <f>Unit*Calc!$O$265</f>
        <v>337.06363750978835</v>
      </c>
      <c r="H52" s="45">
        <f>Unit*Calc!$O$266</f>
        <v>407.72470768897909</v>
      </c>
      <c r="I52" s="45">
        <f>Unit*Calc!$O$267</f>
        <v>453.89221083029349</v>
      </c>
      <c r="J52" s="45">
        <f>Unit*Calc!$O$268</f>
        <v>421.3727697030032</v>
      </c>
      <c r="K52" s="45">
        <f>Unit*Calc!$O$269</f>
        <v>395.06522724073659</v>
      </c>
      <c r="L52" s="45">
        <f>Unit*Calc!$O$270</f>
        <v>375.55648655094808</v>
      </c>
      <c r="M52" s="45">
        <f>Unit*Calc!$O$271</f>
        <v>399.1792371971838</v>
      </c>
      <c r="N52" s="45">
        <f>Unit*Calc!$O$272</f>
        <v>428.43990517606073</v>
      </c>
      <c r="O52" s="45">
        <f>Unit*Calc!$O$273</f>
        <v>403.96073201805427</v>
      </c>
      <c r="P52" s="45">
        <f>Unit*Calc!$O$274</f>
        <v>397.99900098561068</v>
      </c>
      <c r="Q52" s="45">
        <f>Unit*Calc!$O$275</f>
        <v>402.13635880159018</v>
      </c>
      <c r="R52" s="45">
        <f>Unit*Calc!$O$276</f>
        <v>421.3880960485281</v>
      </c>
      <c r="S52" s="41">
        <f>Unit*(Calc!$O$277+Calc!$Q$277)</f>
        <v>437.20449950096042</v>
      </c>
      <c r="T52" s="41">
        <f>Unit*(Calc!$O$278+Calc!$Q$278)</f>
        <v>444.39573295344974</v>
      </c>
      <c r="U52" s="45">
        <f>Unit*(Calc!$O$279+Calc!$Q$279)</f>
        <v>455.65142698723815</v>
      </c>
      <c r="V52" s="45">
        <f>Unit*(Calc!$O$280+Calc!$Q$280)</f>
        <v>458.54867149050659</v>
      </c>
      <c r="W52" s="45"/>
      <c r="X52" s="45"/>
    </row>
    <row r="53" spans="1:24" x14ac:dyDescent="0.2">
      <c r="A53" s="1" t="s">
        <v>56</v>
      </c>
      <c r="C53" s="41">
        <f t="shared" ref="C53:V53" si="16">C52-C51</f>
        <v>1.4158631715304182E-2</v>
      </c>
      <c r="D53" s="41">
        <f t="shared" si="16"/>
        <v>0.54348784690796492</v>
      </c>
      <c r="E53" s="41">
        <f t="shared" si="16"/>
        <v>-0.28086030158408448</v>
      </c>
      <c r="F53" s="41">
        <f t="shared" si="16"/>
        <v>0.25992035787891155</v>
      </c>
      <c r="G53" s="41">
        <f t="shared" si="16"/>
        <v>0.3246375097883174</v>
      </c>
      <c r="H53" s="41">
        <f t="shared" si="16"/>
        <v>0.38270768897911012</v>
      </c>
      <c r="I53" s="41">
        <f t="shared" si="16"/>
        <v>-0.55678916970651926</v>
      </c>
      <c r="J53" s="41">
        <f t="shared" si="16"/>
        <v>-1.1432302969968191</v>
      </c>
      <c r="K53" s="41">
        <f t="shared" si="16"/>
        <v>-0.48477275926342145</v>
      </c>
      <c r="L53" s="41">
        <f t="shared" si="16"/>
        <v>-1.151344905190399E-2</v>
      </c>
      <c r="M53" s="41">
        <f t="shared" si="16"/>
        <v>0.1422371971837606</v>
      </c>
      <c r="N53" s="41">
        <f t="shared" si="16"/>
        <v>0.68190517606075218</v>
      </c>
      <c r="O53" s="41">
        <f t="shared" si="16"/>
        <v>-0.18726798194575167</v>
      </c>
      <c r="P53" s="41">
        <f t="shared" si="16"/>
        <v>-0.18399901438931465</v>
      </c>
      <c r="Q53" s="41">
        <f t="shared" si="16"/>
        <v>-0.3156411984098213</v>
      </c>
      <c r="R53" s="41">
        <f t="shared" si="16"/>
        <v>0.39609604852807934</v>
      </c>
      <c r="S53" s="45">
        <f t="shared" si="16"/>
        <v>340.54549950096043</v>
      </c>
      <c r="T53" s="45">
        <f t="shared" si="16"/>
        <v>444.39573295344974</v>
      </c>
      <c r="U53" s="45">
        <f t="shared" si="16"/>
        <v>455.65142698723815</v>
      </c>
      <c r="V53" s="45">
        <f t="shared" si="16"/>
        <v>458.54867149050659</v>
      </c>
      <c r="W53" s="41"/>
      <c r="X53" s="41"/>
    </row>
    <row r="54" spans="1:24" x14ac:dyDescent="0.2">
      <c r="A54" s="1" t="s">
        <v>57</v>
      </c>
      <c r="C54" s="39">
        <f t="shared" ref="C54:V54" si="17">IF(C51=0,0,C53/C51)</f>
        <v>3.9236998620764316E-5</v>
      </c>
      <c r="D54" s="39">
        <f t="shared" si="17"/>
        <v>1.6183758911925774E-3</v>
      </c>
      <c r="E54" s="39">
        <f t="shared" si="17"/>
        <v>-8.0279058919862365E-4</v>
      </c>
      <c r="F54" s="39">
        <f t="shared" si="17"/>
        <v>7.3440841629674543E-4</v>
      </c>
      <c r="G54" s="39">
        <f t="shared" si="17"/>
        <v>9.6406270075137534E-4</v>
      </c>
      <c r="H54" s="39">
        <f t="shared" si="17"/>
        <v>9.3952425475180598E-4</v>
      </c>
      <c r="I54" s="39">
        <f t="shared" si="17"/>
        <v>-1.22519615997949E-3</v>
      </c>
      <c r="J54" s="39">
        <f t="shared" si="17"/>
        <v>-2.7057680584801971E-3</v>
      </c>
      <c r="K54" s="39">
        <f t="shared" si="17"/>
        <v>-1.2255663235075753E-3</v>
      </c>
      <c r="L54" s="39">
        <f t="shared" si="17"/>
        <v>-3.0656097036765619E-5</v>
      </c>
      <c r="M54" s="39">
        <f t="shared" si="17"/>
        <v>3.5645114910086179E-4</v>
      </c>
      <c r="N54" s="39">
        <f t="shared" si="17"/>
        <v>1.5941377509263467E-3</v>
      </c>
      <c r="O54" s="39">
        <f t="shared" si="17"/>
        <v>-4.6336486125318364E-4</v>
      </c>
      <c r="P54" s="39">
        <f t="shared" si="17"/>
        <v>-4.6209660982340949E-4</v>
      </c>
      <c r="Q54" s="39">
        <f t="shared" si="17"/>
        <v>-7.8429526604370536E-4</v>
      </c>
      <c r="R54" s="39">
        <f t="shared" si="17"/>
        <v>9.4086359961253259E-4</v>
      </c>
      <c r="S54" s="42">
        <f t="shared" si="17"/>
        <v>3.52316390094001</v>
      </c>
      <c r="T54" s="42">
        <f t="shared" si="17"/>
        <v>0</v>
      </c>
      <c r="U54" s="42">
        <f t="shared" si="17"/>
        <v>0</v>
      </c>
      <c r="V54" s="42">
        <f t="shared" si="17"/>
        <v>0</v>
      </c>
      <c r="W54" s="39"/>
      <c r="X54" s="39"/>
    </row>
    <row r="55" spans="1:24" x14ac:dyDescent="0.2">
      <c r="C55" s="1" t="s">
        <v>58</v>
      </c>
      <c r="D55" s="13">
        <v>1E-3</v>
      </c>
    </row>
    <row r="56" spans="1:24" x14ac:dyDescent="0.2">
      <c r="R56" s="43" t="s">
        <v>59</v>
      </c>
    </row>
    <row r="57" spans="1:24" x14ac:dyDescent="0.2">
      <c r="R57" s="44" t="s">
        <v>60</v>
      </c>
      <c r="S57" s="7" t="s">
        <v>61</v>
      </c>
    </row>
    <row r="58" spans="1:24" x14ac:dyDescent="0.2">
      <c r="A58" s="1" t="s">
        <v>54</v>
      </c>
      <c r="Q58" s="1" t="s">
        <v>54</v>
      </c>
      <c r="R58" s="1">
        <f>SUM(C51:R51)</f>
        <v>6245.179000000001</v>
      </c>
      <c r="S58" s="45">
        <f>Unit*Calc!$D$277</f>
        <v>96.659000000000006</v>
      </c>
    </row>
    <row r="59" spans="1:24" x14ac:dyDescent="0.2">
      <c r="A59" s="1" t="s">
        <v>55</v>
      </c>
      <c r="Q59" s="1" t="s">
        <v>55</v>
      </c>
      <c r="R59" s="1">
        <f>SUM(C52:R52)</f>
        <v>6244.7600762856955</v>
      </c>
      <c r="S59" s="45">
        <f>Unit*Calc!$O$277</f>
        <v>96.716052938347914</v>
      </c>
    </row>
    <row r="60" spans="1:24" x14ac:dyDescent="0.2">
      <c r="A60" s="1" t="s">
        <v>56</v>
      </c>
      <c r="Q60" s="1" t="s">
        <v>56</v>
      </c>
      <c r="R60" s="16">
        <f>R59-R58</f>
        <v>-0.41892371430549247</v>
      </c>
      <c r="S60" s="41">
        <f>S59-S58</f>
        <v>5.7052938347908366E-2</v>
      </c>
    </row>
    <row r="61" spans="1:24" x14ac:dyDescent="0.2">
      <c r="A61" s="1" t="s">
        <v>57</v>
      </c>
      <c r="Q61" s="1" t="s">
        <v>57</v>
      </c>
      <c r="R61" s="39">
        <f>IF(R58=0,0,R60/R58)</f>
        <v>-6.7079536760354249E-5</v>
      </c>
      <c r="S61" s="39">
        <f>IF(S58=0,0,S60/S58)</f>
        <v>5.9024962339676969E-4</v>
      </c>
    </row>
    <row r="69" spans="1:23" ht="12.75" x14ac:dyDescent="0.2">
      <c r="C69" s="31" t="s">
        <v>86</v>
      </c>
    </row>
    <row r="70" spans="1:23" x14ac:dyDescent="0.2">
      <c r="C70" s="7">
        <f>C$10</f>
        <v>2001</v>
      </c>
      <c r="D70" s="7">
        <f t="shared" ref="D70:W70" si="18">D$10</f>
        <v>2002</v>
      </c>
      <c r="E70" s="7">
        <f t="shared" si="18"/>
        <v>2003</v>
      </c>
      <c r="F70" s="7">
        <f t="shared" si="18"/>
        <v>2004</v>
      </c>
      <c r="G70" s="7">
        <f t="shared" si="18"/>
        <v>2005</v>
      </c>
      <c r="H70" s="7">
        <f t="shared" si="18"/>
        <v>2006</v>
      </c>
      <c r="I70" s="7">
        <f t="shared" si="18"/>
        <v>2007</v>
      </c>
      <c r="J70" s="7">
        <f t="shared" si="18"/>
        <v>2008</v>
      </c>
      <c r="K70" s="7">
        <f t="shared" si="18"/>
        <v>2009</v>
      </c>
      <c r="L70" s="7">
        <f t="shared" si="18"/>
        <v>2010</v>
      </c>
      <c r="M70" s="7">
        <f t="shared" si="18"/>
        <v>2011</v>
      </c>
      <c r="N70" s="7">
        <f t="shared" si="18"/>
        <v>2012</v>
      </c>
      <c r="O70" s="7">
        <f t="shared" si="18"/>
        <v>2013</v>
      </c>
      <c r="P70" s="7">
        <f t="shared" si="18"/>
        <v>2014</v>
      </c>
      <c r="Q70" s="7">
        <f t="shared" si="18"/>
        <v>2015</v>
      </c>
      <c r="R70" s="7">
        <f t="shared" si="18"/>
        <v>2016</v>
      </c>
      <c r="S70" s="7">
        <f t="shared" si="18"/>
        <v>2017</v>
      </c>
      <c r="T70" s="7">
        <f t="shared" si="18"/>
        <v>2018</v>
      </c>
      <c r="U70" s="7">
        <f t="shared" si="18"/>
        <v>2019</v>
      </c>
      <c r="V70" s="7">
        <f t="shared" si="18"/>
        <v>2020</v>
      </c>
      <c r="W70" s="7">
        <f t="shared" si="18"/>
        <v>0</v>
      </c>
    </row>
    <row r="71" spans="1:23" x14ac:dyDescent="0.2">
      <c r="A71" s="1" t="s">
        <v>39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x14ac:dyDescent="0.2">
      <c r="A72" s="1" t="s">
        <v>40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x14ac:dyDescent="0.2">
      <c r="A73" s="1" t="s">
        <v>41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x14ac:dyDescent="0.2">
      <c r="A74" s="1" t="s">
        <v>42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x14ac:dyDescent="0.2">
      <c r="A75" s="1" t="s">
        <v>43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x14ac:dyDescent="0.2">
      <c r="A76" s="1" t="s">
        <v>44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x14ac:dyDescent="0.2">
      <c r="A77" s="1" t="s">
        <v>45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x14ac:dyDescent="0.2">
      <c r="A78" s="1" t="s">
        <v>46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x14ac:dyDescent="0.2">
      <c r="A79" s="1" t="s">
        <v>47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x14ac:dyDescent="0.2">
      <c r="A80" s="1" t="s">
        <v>48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x14ac:dyDescent="0.2">
      <c r="A81" s="1" t="s">
        <v>49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x14ac:dyDescent="0.2">
      <c r="A82" s="1" t="s">
        <v>50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97" spans="1:23" ht="18" x14ac:dyDescent="0.25">
      <c r="A97" s="4" t="s">
        <v>32</v>
      </c>
    </row>
    <row r="99" spans="1:23" ht="12.75" x14ac:dyDescent="0.2">
      <c r="B99" s="31" t="s">
        <v>17</v>
      </c>
      <c r="C99" s="31"/>
    </row>
    <row r="100" spans="1:23" x14ac:dyDescent="0.2">
      <c r="C100" s="7">
        <f>C$10</f>
        <v>2001</v>
      </c>
      <c r="D100" s="7">
        <f t="shared" ref="D100:W100" si="19">D$10</f>
        <v>2002</v>
      </c>
      <c r="E100" s="7">
        <f t="shared" si="19"/>
        <v>2003</v>
      </c>
      <c r="F100" s="7">
        <f t="shared" si="19"/>
        <v>2004</v>
      </c>
      <c r="G100" s="7">
        <f t="shared" si="19"/>
        <v>2005</v>
      </c>
      <c r="H100" s="7">
        <f t="shared" si="19"/>
        <v>2006</v>
      </c>
      <c r="I100" s="7">
        <f t="shared" si="19"/>
        <v>2007</v>
      </c>
      <c r="J100" s="7">
        <f t="shared" si="19"/>
        <v>2008</v>
      </c>
      <c r="K100" s="7">
        <f t="shared" si="19"/>
        <v>2009</v>
      </c>
      <c r="L100" s="7">
        <f t="shared" si="19"/>
        <v>2010</v>
      </c>
      <c r="M100" s="7">
        <f t="shared" si="19"/>
        <v>2011</v>
      </c>
      <c r="N100" s="7">
        <f t="shared" si="19"/>
        <v>2012</v>
      </c>
      <c r="O100" s="7">
        <f t="shared" si="19"/>
        <v>2013</v>
      </c>
      <c r="P100" s="7">
        <f t="shared" si="19"/>
        <v>2014</v>
      </c>
      <c r="Q100" s="7">
        <f t="shared" si="19"/>
        <v>2015</v>
      </c>
      <c r="R100" s="7">
        <f t="shared" si="19"/>
        <v>2016</v>
      </c>
      <c r="S100" s="7">
        <f t="shared" si="19"/>
        <v>2017</v>
      </c>
      <c r="T100" s="7">
        <f t="shared" si="19"/>
        <v>2018</v>
      </c>
      <c r="U100" s="7">
        <f t="shared" si="19"/>
        <v>2019</v>
      </c>
      <c r="V100" s="7">
        <f t="shared" si="19"/>
        <v>2020</v>
      </c>
      <c r="W100" s="7">
        <f t="shared" si="19"/>
        <v>0</v>
      </c>
    </row>
    <row r="101" spans="1:23" x14ac:dyDescent="0.2">
      <c r="A101" s="1" t="s">
        <v>39</v>
      </c>
      <c r="C101" s="41">
        <f>Unit*Calc!$D11</f>
        <v>25.222000000000001</v>
      </c>
      <c r="D101" s="41">
        <f>Unit*Calc!$D23</f>
        <v>25.276</v>
      </c>
      <c r="E101" s="41">
        <f>Unit*Calc!$D35</f>
        <v>23.493000000000002</v>
      </c>
      <c r="F101" s="41">
        <f>Unit*Calc!$D47</f>
        <v>25.763999999999999</v>
      </c>
      <c r="G101" s="41">
        <f>Unit*Calc!$D59</f>
        <v>23.95</v>
      </c>
      <c r="H101" s="41">
        <f>Unit*Calc!$D71</f>
        <v>22.568999999999999</v>
      </c>
      <c r="I101" s="41">
        <f>Unit*Calc!$D83</f>
        <v>32.529000000000003</v>
      </c>
      <c r="J101" s="41">
        <f>Unit*Calc!$D95</f>
        <v>31.295999999999999</v>
      </c>
      <c r="K101" s="41">
        <f>Unit*Calc!$D107</f>
        <v>27.641000000000002</v>
      </c>
      <c r="L101" s="41">
        <f>Unit*Calc!$D119</f>
        <v>26.664000000000001</v>
      </c>
      <c r="M101" s="41">
        <f>Unit*Calc!$D131</f>
        <v>26.178000000000001</v>
      </c>
      <c r="N101" s="41">
        <f>Unit*Calc!$D143</f>
        <v>29.323</v>
      </c>
      <c r="O101" s="41">
        <f>Unit*Calc!$D155</f>
        <v>30.344000000000001</v>
      </c>
      <c r="P101" s="41">
        <f>Unit*Calc!$D167</f>
        <v>27.084</v>
      </c>
      <c r="Q101" s="41">
        <f>Unit*Calc!$D179</f>
        <v>28.225000000000001</v>
      </c>
      <c r="R101" s="41">
        <f>Unit*Calc!$D191</f>
        <v>27.609000000000002</v>
      </c>
      <c r="S101" s="41">
        <f>Unit*Calc!$D203</f>
        <v>31.131</v>
      </c>
      <c r="T101" s="41">
        <f>Unit*Calc!$D215</f>
        <v>0</v>
      </c>
      <c r="U101" s="41">
        <f>Unit*Calc!$D227</f>
        <v>0</v>
      </c>
      <c r="V101" s="41">
        <f>Unit*Calc!$D239</f>
        <v>0</v>
      </c>
    </row>
    <row r="102" spans="1:23" x14ac:dyDescent="0.2">
      <c r="A102" s="1" t="s">
        <v>40</v>
      </c>
      <c r="C102" s="41">
        <f>Unit*Calc!$D12</f>
        <v>24.343</v>
      </c>
      <c r="D102" s="41">
        <f>Unit*Calc!$D24</f>
        <v>24.327999999999999</v>
      </c>
      <c r="E102" s="41">
        <f>Unit*Calc!$D36</f>
        <v>22.432000000000002</v>
      </c>
      <c r="F102" s="41">
        <f>Unit*Calc!$D48</f>
        <v>25.882999999999999</v>
      </c>
      <c r="G102" s="41">
        <f>Unit*Calc!$D60</f>
        <v>22.956</v>
      </c>
      <c r="H102" s="41">
        <f>Unit*Calc!$D72</f>
        <v>21.402000000000001</v>
      </c>
      <c r="I102" s="41">
        <f>Unit*Calc!$D84</f>
        <v>31.024000000000001</v>
      </c>
      <c r="J102" s="41">
        <f>Unit*Calc!$D96</f>
        <v>31.286000000000001</v>
      </c>
      <c r="K102" s="41">
        <f>Unit*Calc!$D108</f>
        <v>26.737000000000002</v>
      </c>
      <c r="L102" s="41">
        <f>Unit*Calc!$D120</f>
        <v>26.138999999999999</v>
      </c>
      <c r="M102" s="41">
        <f>Unit*Calc!$D132</f>
        <v>25.155999999999999</v>
      </c>
      <c r="N102" s="41">
        <f>Unit*Calc!$D144</f>
        <v>29.004999999999999</v>
      </c>
      <c r="O102" s="41">
        <f>Unit*Calc!$D156</f>
        <v>29.187999999999999</v>
      </c>
      <c r="P102" s="41">
        <f>Unit*Calc!$D168</f>
        <v>26.423999999999999</v>
      </c>
      <c r="Q102" s="41">
        <f>Unit*Calc!$D180</f>
        <v>27.747</v>
      </c>
      <c r="R102" s="41">
        <f>Unit*Calc!$D192</f>
        <v>28.600999999999999</v>
      </c>
      <c r="S102" s="41">
        <f>Unit*Calc!$D204</f>
        <v>29.556000000000001</v>
      </c>
      <c r="T102" s="41">
        <f>Unit*Calc!$D216</f>
        <v>0</v>
      </c>
      <c r="U102" s="41">
        <f>Unit*Calc!$D228</f>
        <v>0</v>
      </c>
      <c r="V102" s="41">
        <f>Unit*Calc!$D240</f>
        <v>0</v>
      </c>
    </row>
    <row r="103" spans="1:23" x14ac:dyDescent="0.2">
      <c r="A103" s="1" t="s">
        <v>41</v>
      </c>
      <c r="C103" s="41">
        <f>Unit*Calc!$D13</f>
        <v>29.265000000000001</v>
      </c>
      <c r="D103" s="41">
        <f>Unit*Calc!$D25</f>
        <v>29.181000000000001</v>
      </c>
      <c r="E103" s="41">
        <f>Unit*Calc!$D37</f>
        <v>26.395</v>
      </c>
      <c r="F103" s="41">
        <f>Unit*Calc!$D49</f>
        <v>30.42</v>
      </c>
      <c r="G103" s="41">
        <f>Unit*Calc!$D61</f>
        <v>27.434000000000001</v>
      </c>
      <c r="H103" s="41">
        <f>Unit*Calc!$D73</f>
        <v>25.928000000000001</v>
      </c>
      <c r="I103" s="41">
        <f>Unit*Calc!$D85</f>
        <v>37.392000000000003</v>
      </c>
      <c r="J103" s="41">
        <f>Unit*Calc!$D97</f>
        <v>34.838999999999999</v>
      </c>
      <c r="K103" s="41">
        <f>Unit*Calc!$D109</f>
        <v>31.690999999999999</v>
      </c>
      <c r="L103" s="41">
        <f>Unit*Calc!$D121</f>
        <v>31.227</v>
      </c>
      <c r="M103" s="41">
        <f>Unit*Calc!$D133</f>
        <v>32.125999999999998</v>
      </c>
      <c r="N103" s="41">
        <f>Unit*Calc!$D145</f>
        <v>34.326999999999998</v>
      </c>
      <c r="O103" s="41">
        <f>Unit*Calc!$D157</f>
        <v>34.75</v>
      </c>
      <c r="P103" s="41">
        <f>Unit*Calc!$D169</f>
        <v>31.38</v>
      </c>
      <c r="Q103" s="41">
        <f>Unit*Calc!$D181</f>
        <v>33.17</v>
      </c>
      <c r="R103" s="41">
        <f>Unit*Calc!$D193</f>
        <v>33.061</v>
      </c>
      <c r="S103" s="41">
        <f>Unit*Calc!$D205</f>
        <v>35.972000000000001</v>
      </c>
      <c r="T103" s="41">
        <f>Unit*Calc!$D217</f>
        <v>0</v>
      </c>
      <c r="U103" s="41">
        <f>Unit*Calc!$D229</f>
        <v>0</v>
      </c>
      <c r="V103" s="41">
        <f>Unit*Calc!$D241</f>
        <v>0</v>
      </c>
    </row>
    <row r="104" spans="1:23" x14ac:dyDescent="0.2">
      <c r="A104" s="1" t="s">
        <v>42</v>
      </c>
      <c r="C104" s="41">
        <f>Unit*Calc!$D14</f>
        <v>32.527000000000001</v>
      </c>
      <c r="D104" s="41">
        <f>Unit*Calc!$D26</f>
        <v>29.405000000000001</v>
      </c>
      <c r="E104" s="41">
        <f>Unit*Calc!$D38</f>
        <v>29.818000000000001</v>
      </c>
      <c r="F104" s="41">
        <f>Unit*Calc!$D50</f>
        <v>34.520000000000003</v>
      </c>
      <c r="G104" s="41">
        <f>Unit*Calc!$D62</f>
        <v>30.914000000000001</v>
      </c>
      <c r="H104" s="41">
        <f>Unit*Calc!$D74</f>
        <v>28.099</v>
      </c>
      <c r="I104" s="41">
        <f>Unit*Calc!$D86</f>
        <v>41.366999999999997</v>
      </c>
      <c r="J104" s="41">
        <f>Unit*Calc!$D98</f>
        <v>38.765000000000001</v>
      </c>
      <c r="K104" s="41">
        <f>Unit*Calc!$D110</f>
        <v>37.061999999999998</v>
      </c>
      <c r="L104" s="41">
        <f>Unit*Calc!$D122</f>
        <v>35.634</v>
      </c>
      <c r="M104" s="41">
        <f>Unit*Calc!$D134</f>
        <v>36.529000000000003</v>
      </c>
      <c r="N104" s="41">
        <f>Unit*Calc!$D146</f>
        <v>37.792999999999999</v>
      </c>
      <c r="O104" s="41">
        <f>Unit*Calc!$D158</f>
        <v>38.957000000000001</v>
      </c>
      <c r="P104" s="41">
        <f>Unit*Calc!$D170</f>
        <v>35.472000000000001</v>
      </c>
      <c r="Q104" s="41">
        <f>Unit*Calc!$D182</f>
        <v>37.341999999999999</v>
      </c>
      <c r="R104" s="41">
        <f>Unit*Calc!$D194</f>
        <v>37.033000000000001</v>
      </c>
      <c r="S104" s="41">
        <f>Unit*Calc!$D206</f>
        <v>0</v>
      </c>
      <c r="T104" s="41">
        <f>Unit*Calc!$D218</f>
        <v>0</v>
      </c>
      <c r="U104" s="41">
        <f>Unit*Calc!$D230</f>
        <v>0</v>
      </c>
      <c r="V104" s="41">
        <f>Unit*Calc!$D242</f>
        <v>0</v>
      </c>
    </row>
    <row r="105" spans="1:23" x14ac:dyDescent="0.2">
      <c r="A105" s="1" t="s">
        <v>43</v>
      </c>
      <c r="C105" s="41">
        <f>Unit*Calc!$D15</f>
        <v>34.018000000000001</v>
      </c>
      <c r="D105" s="41">
        <f>Unit*Calc!$D27</f>
        <v>31.251000000000001</v>
      </c>
      <c r="E105" s="41">
        <f>Unit*Calc!$D39</f>
        <v>31.888000000000002</v>
      </c>
      <c r="F105" s="41">
        <f>Unit*Calc!$D51</f>
        <v>34.683999999999997</v>
      </c>
      <c r="G105" s="41">
        <f>Unit*Calc!$D63</f>
        <v>32.143000000000001</v>
      </c>
      <c r="H105" s="41">
        <f>Unit*Calc!$D75</f>
        <v>42.323999999999998</v>
      </c>
      <c r="I105" s="41">
        <f>Unit*Calc!$D87</f>
        <v>43.256</v>
      </c>
      <c r="J105" s="41">
        <f>Unit*Calc!$D99</f>
        <v>40.922000000000004</v>
      </c>
      <c r="K105" s="41">
        <f>Unit*Calc!$D111</f>
        <v>38.329000000000001</v>
      </c>
      <c r="L105" s="41">
        <f>Unit*Calc!$D123</f>
        <v>34.494</v>
      </c>
      <c r="M105" s="41">
        <f>Unit*Calc!$D135</f>
        <v>37.616999999999997</v>
      </c>
      <c r="N105" s="41">
        <f>Unit*Calc!$D147</f>
        <v>40.021000000000001</v>
      </c>
      <c r="O105" s="41">
        <f>Unit*Calc!$D159</f>
        <v>38.100999999999999</v>
      </c>
      <c r="P105" s="41">
        <f>Unit*Calc!$D171</f>
        <v>37.788000000000004</v>
      </c>
      <c r="Q105" s="41">
        <f>Unit*Calc!$D183</f>
        <v>39.221000000000004</v>
      </c>
      <c r="R105" s="41">
        <f>Unit*Calc!$D195</f>
        <v>38.811999999999998</v>
      </c>
      <c r="S105" s="41">
        <f>Unit*Calc!$D207</f>
        <v>0</v>
      </c>
      <c r="T105" s="41">
        <f>Unit*Calc!$D219</f>
        <v>0</v>
      </c>
      <c r="U105" s="41">
        <f>Unit*Calc!$D231</f>
        <v>0</v>
      </c>
      <c r="V105" s="41">
        <f>Unit*Calc!$D243</f>
        <v>0</v>
      </c>
    </row>
    <row r="106" spans="1:23" x14ac:dyDescent="0.2">
      <c r="A106" s="1" t="s">
        <v>44</v>
      </c>
      <c r="C106" s="41">
        <f>Unit*Calc!$D16</f>
        <v>35.191000000000003</v>
      </c>
      <c r="D106" s="41">
        <f>Unit*Calc!$D28</f>
        <v>30.893000000000001</v>
      </c>
      <c r="E106" s="41">
        <f>Unit*Calc!$D40</f>
        <v>34.613</v>
      </c>
      <c r="F106" s="41">
        <f>Unit*Calc!$D52</f>
        <v>32.674999999999997</v>
      </c>
      <c r="G106" s="41">
        <f>Unit*Calc!$D64</f>
        <v>32.802999999999997</v>
      </c>
      <c r="H106" s="41">
        <f>Unit*Calc!$D76</f>
        <v>44.026000000000003</v>
      </c>
      <c r="I106" s="41">
        <f>Unit*Calc!$D88</f>
        <v>44.185000000000002</v>
      </c>
      <c r="J106" s="41">
        <f>Unit*Calc!$D100</f>
        <v>41.002000000000002</v>
      </c>
      <c r="K106" s="41">
        <f>Unit*Calc!$D112</f>
        <v>39.411000000000001</v>
      </c>
      <c r="L106" s="41">
        <f>Unit*Calc!$D124</f>
        <v>36.283000000000001</v>
      </c>
      <c r="M106" s="41">
        <f>Unit*Calc!$D136</f>
        <v>38.794000000000004</v>
      </c>
      <c r="N106" s="41">
        <f>Unit*Calc!$D148</f>
        <v>41.503999999999998</v>
      </c>
      <c r="O106" s="41">
        <f>Unit*Calc!$D160</f>
        <v>37.35</v>
      </c>
      <c r="P106" s="41">
        <f>Unit*Calc!$D172</f>
        <v>38.231999999999999</v>
      </c>
      <c r="Q106" s="41">
        <f>Unit*Calc!$D184</f>
        <v>40.51</v>
      </c>
      <c r="R106" s="41">
        <f>Unit*Calc!$D196</f>
        <v>39.67</v>
      </c>
      <c r="S106" s="41">
        <f>Unit*Calc!$D208</f>
        <v>0</v>
      </c>
      <c r="T106" s="41">
        <f>Unit*Calc!$D220</f>
        <v>0</v>
      </c>
      <c r="U106" s="41">
        <f>Unit*Calc!$D232</f>
        <v>0</v>
      </c>
      <c r="V106" s="41">
        <f>Unit*Calc!$D244</f>
        <v>0</v>
      </c>
    </row>
    <row r="107" spans="1:23" x14ac:dyDescent="0.2">
      <c r="A107" s="1" t="s">
        <v>45</v>
      </c>
      <c r="C107" s="41">
        <f>Unit*Calc!$D17</f>
        <v>34.587000000000003</v>
      </c>
      <c r="D107" s="41">
        <f>Unit*Calc!$D29</f>
        <v>31.243000000000002</v>
      </c>
      <c r="E107" s="41">
        <f>Unit*Calc!$D41</f>
        <v>34.363</v>
      </c>
      <c r="F107" s="41">
        <f>Unit*Calc!$D53</f>
        <v>32.46</v>
      </c>
      <c r="G107" s="41">
        <f>Unit*Calc!$D65</f>
        <v>33.026000000000003</v>
      </c>
      <c r="H107" s="41">
        <f>Unit*Calc!$D77</f>
        <v>42.408000000000001</v>
      </c>
      <c r="I107" s="41">
        <f>Unit*Calc!$D89</f>
        <v>43.544000000000004</v>
      </c>
      <c r="J107" s="41">
        <f>Unit*Calc!$D101</f>
        <v>40.186</v>
      </c>
      <c r="K107" s="41">
        <f>Unit*Calc!$D113</f>
        <v>38.128</v>
      </c>
      <c r="L107" s="41">
        <f>Unit*Calc!$D125</f>
        <v>36.084000000000003</v>
      </c>
      <c r="M107" s="41">
        <f>Unit*Calc!$D137</f>
        <v>39.332999999999998</v>
      </c>
      <c r="N107" s="41">
        <f>Unit*Calc!$D149</f>
        <v>41.06</v>
      </c>
      <c r="O107" s="41">
        <f>Unit*Calc!$D161</f>
        <v>37.344000000000001</v>
      </c>
      <c r="P107" s="41">
        <f>Unit*Calc!$D173</f>
        <v>37.832000000000001</v>
      </c>
      <c r="Q107" s="41">
        <f>Unit*Calc!$D185</f>
        <v>37.582000000000001</v>
      </c>
      <c r="R107" s="41">
        <f>Unit*Calc!$D197</f>
        <v>40.176000000000002</v>
      </c>
      <c r="S107" s="41">
        <f>Unit*Calc!$D209</f>
        <v>0</v>
      </c>
      <c r="T107" s="41">
        <f>Unit*Calc!$D221</f>
        <v>0</v>
      </c>
      <c r="U107" s="41">
        <f>Unit*Calc!$D233</f>
        <v>0</v>
      </c>
      <c r="V107" s="41">
        <f>Unit*Calc!$D245</f>
        <v>0</v>
      </c>
    </row>
    <row r="108" spans="1:23" x14ac:dyDescent="0.2">
      <c r="A108" s="1" t="s">
        <v>46</v>
      </c>
      <c r="C108" s="41">
        <f>Unit*Calc!$D18</f>
        <v>35.667000000000002</v>
      </c>
      <c r="D108" s="41">
        <f>Unit*Calc!$D30</f>
        <v>32.407000000000004</v>
      </c>
      <c r="E108" s="41">
        <f>Unit*Calc!$D42</f>
        <v>35.289000000000001</v>
      </c>
      <c r="F108" s="41">
        <f>Unit*Calc!$D54</f>
        <v>32.486000000000004</v>
      </c>
      <c r="G108" s="41">
        <f>Unit*Calc!$D66</f>
        <v>33.722999999999999</v>
      </c>
      <c r="H108" s="41">
        <f>Unit*Calc!$D78</f>
        <v>43.609000000000002</v>
      </c>
      <c r="I108" s="41">
        <f>Unit*Calc!$D90</f>
        <v>44.838999999999999</v>
      </c>
      <c r="J108" s="41">
        <f>Unit*Calc!$D102</f>
        <v>40.826999999999998</v>
      </c>
      <c r="K108" s="41">
        <f>Unit*Calc!$D114</f>
        <v>38.432000000000002</v>
      </c>
      <c r="L108" s="41">
        <f>Unit*Calc!$D126</f>
        <v>36.231999999999999</v>
      </c>
      <c r="M108" s="41">
        <f>Unit*Calc!$D138</f>
        <v>39.767000000000003</v>
      </c>
      <c r="N108" s="41">
        <f>Unit*Calc!$D150</f>
        <v>42.758000000000003</v>
      </c>
      <c r="O108" s="41">
        <f>Unit*Calc!$D162</f>
        <v>38.667000000000002</v>
      </c>
      <c r="P108" s="41">
        <f>Unit*Calc!$D174</f>
        <v>42.276000000000003</v>
      </c>
      <c r="Q108" s="41">
        <f>Unit*Calc!$D186</f>
        <v>38.387</v>
      </c>
      <c r="R108" s="41">
        <f>Unit*Calc!$D198</f>
        <v>43.392000000000003</v>
      </c>
      <c r="S108" s="41">
        <f>Unit*Calc!$D210</f>
        <v>0</v>
      </c>
      <c r="T108" s="41">
        <f>Unit*Calc!$D222</f>
        <v>0</v>
      </c>
      <c r="U108" s="41">
        <f>Unit*Calc!$D234</f>
        <v>0</v>
      </c>
      <c r="V108" s="41">
        <f>Unit*Calc!$D246</f>
        <v>0</v>
      </c>
    </row>
    <row r="109" spans="1:23" x14ac:dyDescent="0.2">
      <c r="A109" s="1" t="s">
        <v>47</v>
      </c>
      <c r="C109" s="41">
        <f>Unit*Calc!$D19</f>
        <v>28.583000000000002</v>
      </c>
      <c r="D109" s="41">
        <f>Unit*Calc!$D31</f>
        <v>26.929000000000002</v>
      </c>
      <c r="E109" s="41">
        <f>Unit*Calc!$D43</f>
        <v>29.618000000000002</v>
      </c>
      <c r="F109" s="41">
        <f>Unit*Calc!$D55</f>
        <v>28.183</v>
      </c>
      <c r="G109" s="41">
        <f>Unit*Calc!$D67</f>
        <v>28.465</v>
      </c>
      <c r="H109" s="41">
        <f>Unit*Calc!$D79</f>
        <v>36.191000000000003</v>
      </c>
      <c r="I109" s="41">
        <f>Unit*Calc!$D91</f>
        <v>35.564999999999998</v>
      </c>
      <c r="J109" s="41">
        <f>Unit*Calc!$D103</f>
        <v>33.758000000000003</v>
      </c>
      <c r="K109" s="41">
        <f>Unit*Calc!$D115</f>
        <v>31.881</v>
      </c>
      <c r="L109" s="41">
        <f>Unit*Calc!$D127</f>
        <v>30.054000000000002</v>
      </c>
      <c r="M109" s="41">
        <f>Unit*Calc!$D139</f>
        <v>33.448</v>
      </c>
      <c r="N109" s="41">
        <f>Unit*Calc!$D151</f>
        <v>34.161000000000001</v>
      </c>
      <c r="O109" s="41">
        <f>Unit*Calc!$D163</f>
        <v>31.739000000000001</v>
      </c>
      <c r="P109" s="41">
        <f>Unit*Calc!$D175</f>
        <v>32.816000000000003</v>
      </c>
      <c r="Q109" s="41">
        <f>Unit*Calc!$D187</f>
        <v>31.984000000000002</v>
      </c>
      <c r="R109" s="41">
        <f>Unit*Calc!$D199</f>
        <v>36.186</v>
      </c>
      <c r="S109" s="41">
        <f>Unit*Calc!$D211</f>
        <v>0</v>
      </c>
      <c r="T109" s="41">
        <f>Unit*Calc!$D223</f>
        <v>0</v>
      </c>
      <c r="U109" s="41">
        <f>Unit*Calc!$D235</f>
        <v>0</v>
      </c>
      <c r="V109" s="41">
        <f>Unit*Calc!$D247</f>
        <v>0</v>
      </c>
    </row>
    <row r="110" spans="1:23" x14ac:dyDescent="0.2">
      <c r="A110" s="1" t="s">
        <v>48</v>
      </c>
      <c r="C110" s="41">
        <f>Unit*Calc!$D20</f>
        <v>25.490000000000002</v>
      </c>
      <c r="D110" s="41">
        <f>Unit*Calc!$D32</f>
        <v>23.446999999999999</v>
      </c>
      <c r="E110" s="41">
        <f>Unit*Calc!$D44</f>
        <v>26.589000000000002</v>
      </c>
      <c r="F110" s="41">
        <f>Unit*Calc!$D56</f>
        <v>24.408000000000001</v>
      </c>
      <c r="G110" s="41">
        <f>Unit*Calc!$D68</f>
        <v>24.006</v>
      </c>
      <c r="H110" s="41">
        <f>Unit*Calc!$D80</f>
        <v>30.975999999999999</v>
      </c>
      <c r="I110" s="41">
        <f>Unit*Calc!$D92</f>
        <v>31.682000000000002</v>
      </c>
      <c r="J110" s="41">
        <f>Unit*Calc!$D104</f>
        <v>29.472000000000001</v>
      </c>
      <c r="K110" s="41">
        <f>Unit*Calc!$D116</f>
        <v>27.997</v>
      </c>
      <c r="L110" s="41">
        <f>Unit*Calc!$D128</f>
        <v>26.201000000000001</v>
      </c>
      <c r="M110" s="41">
        <f>Unit*Calc!$D140</f>
        <v>28.446999999999999</v>
      </c>
      <c r="N110" s="41">
        <f>Unit*Calc!$D152</f>
        <v>30.521000000000001</v>
      </c>
      <c r="O110" s="41">
        <f>Unit*Calc!$D164</f>
        <v>27.733000000000001</v>
      </c>
      <c r="P110" s="41">
        <f>Unit*Calc!$D176</f>
        <v>28.818000000000001</v>
      </c>
      <c r="Q110" s="41">
        <f>Unit*Calc!$D188</f>
        <v>28.344999999999999</v>
      </c>
      <c r="R110" s="41">
        <f>Unit*Calc!$D200</f>
        <v>30.558</v>
      </c>
      <c r="S110" s="41">
        <f>Unit*Calc!$D212</f>
        <v>0</v>
      </c>
      <c r="T110" s="41">
        <f>Unit*Calc!$D224</f>
        <v>0</v>
      </c>
      <c r="U110" s="41">
        <f>Unit*Calc!$D236</f>
        <v>0</v>
      </c>
      <c r="V110" s="41">
        <f>Unit*Calc!$D248</f>
        <v>0</v>
      </c>
    </row>
    <row r="111" spans="1:23" x14ac:dyDescent="0.2">
      <c r="A111" s="1" t="s">
        <v>49</v>
      </c>
      <c r="C111" s="41">
        <f>Unit*Calc!$D21</f>
        <v>26.342000000000002</v>
      </c>
      <c r="D111" s="41">
        <f>Unit*Calc!$D33</f>
        <v>24.208000000000002</v>
      </c>
      <c r="E111" s="41">
        <f>Unit*Calc!$D45</f>
        <v>25.923999999999999</v>
      </c>
      <c r="F111" s="41">
        <f>Unit*Calc!$D57</f>
        <v>25.145</v>
      </c>
      <c r="G111" s="41">
        <f>Unit*Calc!$D69</f>
        <v>22.373999999999999</v>
      </c>
      <c r="H111" s="41">
        <f>Unit*Calc!$D81</f>
        <v>31.827000000000002</v>
      </c>
      <c r="I111" s="41">
        <f>Unit*Calc!$D93</f>
        <v>32.646999999999998</v>
      </c>
      <c r="J111" s="41">
        <f>Unit*Calc!$D105</f>
        <v>28.449000000000002</v>
      </c>
      <c r="K111" s="41">
        <f>Unit*Calc!$D117</f>
        <v>27.954000000000001</v>
      </c>
      <c r="L111" s="41">
        <f>Unit*Calc!$D129</f>
        <v>26.902000000000001</v>
      </c>
      <c r="M111" s="41">
        <f>Unit*Calc!$D141</f>
        <v>29.228999999999999</v>
      </c>
      <c r="N111" s="41">
        <f>Unit*Calc!$D153</f>
        <v>31.687000000000001</v>
      </c>
      <c r="O111" s="41">
        <f>Unit*Calc!$D165</f>
        <v>28.225999999999999</v>
      </c>
      <c r="P111" s="41">
        <f>Unit*Calc!$D177</f>
        <v>28.233000000000001</v>
      </c>
      <c r="Q111" s="41">
        <f>Unit*Calc!$D189</f>
        <v>28.643000000000001</v>
      </c>
      <c r="R111" s="41">
        <f>Unit*Calc!$D201</f>
        <v>31.406000000000002</v>
      </c>
      <c r="S111" s="41">
        <f>Unit*Calc!$D213</f>
        <v>0</v>
      </c>
      <c r="T111" s="41">
        <f>Unit*Calc!$D225</f>
        <v>0</v>
      </c>
      <c r="U111" s="41">
        <f>Unit*Calc!$D237</f>
        <v>0</v>
      </c>
      <c r="V111" s="41">
        <f>Unit*Calc!$D249</f>
        <v>0</v>
      </c>
    </row>
    <row r="112" spans="1:23" x14ac:dyDescent="0.2">
      <c r="A112" s="1" t="s">
        <v>50</v>
      </c>
      <c r="C112" s="41">
        <f>Unit*Calc!$D22</f>
        <v>29.614000000000001</v>
      </c>
      <c r="D112" s="41">
        <f>Unit*Calc!$D34</f>
        <v>27.254999999999999</v>
      </c>
      <c r="E112" s="41">
        <f>Unit*Calc!$D46</f>
        <v>29.433</v>
      </c>
      <c r="F112" s="41">
        <f>Unit*Calc!$D58</f>
        <v>27.29</v>
      </c>
      <c r="G112" s="41">
        <f>Unit*Calc!$D70</f>
        <v>24.945</v>
      </c>
      <c r="H112" s="41">
        <f>Unit*Calc!$D82</f>
        <v>37.983000000000004</v>
      </c>
      <c r="I112" s="41">
        <f>Unit*Calc!$D94</f>
        <v>36.419000000000004</v>
      </c>
      <c r="J112" s="41">
        <f>Unit*Calc!$D106</f>
        <v>31.714000000000002</v>
      </c>
      <c r="K112" s="41">
        <f>Unit*Calc!$D118</f>
        <v>30.286999999999999</v>
      </c>
      <c r="L112" s="41">
        <f>Unit*Calc!$D130</f>
        <v>29.654</v>
      </c>
      <c r="M112" s="41">
        <f>Unit*Calc!$D142</f>
        <v>32.413000000000004</v>
      </c>
      <c r="N112" s="41">
        <f>Unit*Calc!$D154</f>
        <v>35.597999999999999</v>
      </c>
      <c r="O112" s="41">
        <f>Unit*Calc!$D166</f>
        <v>31.749000000000002</v>
      </c>
      <c r="P112" s="41">
        <f>Unit*Calc!$D178</f>
        <v>31.827999999999999</v>
      </c>
      <c r="Q112" s="41">
        <f>Unit*Calc!$D190</f>
        <v>31.295999999999999</v>
      </c>
      <c r="R112" s="41">
        <f>Unit*Calc!$D202</f>
        <v>34.488</v>
      </c>
      <c r="S112" s="41">
        <f>Unit*Calc!$D214</f>
        <v>0</v>
      </c>
      <c r="T112" s="41">
        <f>Unit*Calc!$D226</f>
        <v>0</v>
      </c>
      <c r="U112" s="41">
        <f>Unit*Calc!$D238</f>
        <v>0</v>
      </c>
      <c r="V112" s="41">
        <f>Unit*Calc!$D250</f>
        <v>0</v>
      </c>
    </row>
    <row r="119" spans="1:23" ht="12.75" x14ac:dyDescent="0.2">
      <c r="B119" s="31" t="s">
        <v>101</v>
      </c>
      <c r="C119" s="31"/>
    </row>
    <row r="120" spans="1:23" x14ac:dyDescent="0.2">
      <c r="C120" s="7">
        <f>C$10</f>
        <v>2001</v>
      </c>
      <c r="D120" s="7">
        <f t="shared" ref="D120:W120" si="20">D$10</f>
        <v>2002</v>
      </c>
      <c r="E120" s="7">
        <f t="shared" si="20"/>
        <v>2003</v>
      </c>
      <c r="F120" s="7">
        <f t="shared" si="20"/>
        <v>2004</v>
      </c>
      <c r="G120" s="7">
        <f t="shared" si="20"/>
        <v>2005</v>
      </c>
      <c r="H120" s="7">
        <f t="shared" si="20"/>
        <v>2006</v>
      </c>
      <c r="I120" s="7">
        <f t="shared" si="20"/>
        <v>2007</v>
      </c>
      <c r="J120" s="7">
        <f t="shared" si="20"/>
        <v>2008</v>
      </c>
      <c r="K120" s="7">
        <f t="shared" si="20"/>
        <v>2009</v>
      </c>
      <c r="L120" s="7">
        <f t="shared" si="20"/>
        <v>2010</v>
      </c>
      <c r="M120" s="7">
        <f t="shared" si="20"/>
        <v>2011</v>
      </c>
      <c r="N120" s="7">
        <f t="shared" si="20"/>
        <v>2012</v>
      </c>
      <c r="O120" s="7">
        <f t="shared" si="20"/>
        <v>2013</v>
      </c>
      <c r="P120" s="7">
        <f t="shared" si="20"/>
        <v>2014</v>
      </c>
      <c r="Q120" s="7">
        <f t="shared" si="20"/>
        <v>2015</v>
      </c>
      <c r="R120" s="7">
        <f t="shared" si="20"/>
        <v>2016</v>
      </c>
      <c r="S120" s="7">
        <f t="shared" si="20"/>
        <v>2017</v>
      </c>
      <c r="T120" s="7">
        <f t="shared" si="20"/>
        <v>2018</v>
      </c>
      <c r="U120" s="7">
        <f t="shared" si="20"/>
        <v>2019</v>
      </c>
      <c r="V120" s="7">
        <f t="shared" si="20"/>
        <v>2020</v>
      </c>
      <c r="W120" s="7">
        <f t="shared" si="20"/>
        <v>0</v>
      </c>
    </row>
    <row r="121" spans="1:23" x14ac:dyDescent="0.2">
      <c r="A121" s="1" t="s">
        <v>39</v>
      </c>
      <c r="C121" s="39">
        <f>C11/12+C31</f>
        <v>0</v>
      </c>
      <c r="D121" s="39">
        <f t="shared" ref="D121:W121" si="21">D11/12+D31</f>
        <v>-5.0000000000000001E-3</v>
      </c>
      <c r="E121" s="39">
        <f t="shared" si="21"/>
        <v>0</v>
      </c>
      <c r="F121" s="39">
        <f t="shared" si="21"/>
        <v>0</v>
      </c>
      <c r="G121" s="39">
        <f t="shared" si="21"/>
        <v>-0.03</v>
      </c>
      <c r="H121" s="39">
        <f t="shared" si="21"/>
        <v>0</v>
      </c>
      <c r="I121" s="39">
        <f t="shared" si="21"/>
        <v>-2.9166666666666668E-3</v>
      </c>
      <c r="J121" s="39">
        <f t="shared" si="21"/>
        <v>-7.4999999999999997E-3</v>
      </c>
      <c r="K121" s="39">
        <f t="shared" si="21"/>
        <v>-9.1666666666666667E-3</v>
      </c>
      <c r="L121" s="39">
        <f t="shared" si="21"/>
        <v>-5.4166666666666669E-3</v>
      </c>
      <c r="M121" s="39">
        <f t="shared" si="21"/>
        <v>0</v>
      </c>
      <c r="N121" s="39">
        <f t="shared" si="21"/>
        <v>2.9166666666666668E-3</v>
      </c>
      <c r="O121" s="39">
        <f t="shared" si="21"/>
        <v>-1.5416666666666665E-2</v>
      </c>
      <c r="P121" s="39">
        <f t="shared" si="21"/>
        <v>-1.3416666666666665E-2</v>
      </c>
      <c r="Q121" s="39">
        <f t="shared" si="21"/>
        <v>3.3333333333333335E-3</v>
      </c>
      <c r="R121" s="39">
        <f t="shared" si="21"/>
        <v>3.3333333333333335E-3</v>
      </c>
      <c r="S121" s="39">
        <f t="shared" si="21"/>
        <v>-8.0000000000000002E-3</v>
      </c>
      <c r="T121" s="39">
        <f t="shared" si="21"/>
        <v>0</v>
      </c>
      <c r="U121" s="39">
        <f t="shared" si="21"/>
        <v>8.3333333333333339E-4</v>
      </c>
      <c r="V121" s="39">
        <f t="shared" si="21"/>
        <v>8.3333333333333339E-4</v>
      </c>
      <c r="W121" s="39">
        <f t="shared" si="21"/>
        <v>0</v>
      </c>
    </row>
    <row r="122" spans="1:23" x14ac:dyDescent="0.2">
      <c r="A122" s="1" t="s">
        <v>40</v>
      </c>
      <c r="C122" s="39">
        <f t="shared" ref="C122:W132" si="22">C12/12+C32</f>
        <v>0</v>
      </c>
      <c r="D122" s="39">
        <f t="shared" si="22"/>
        <v>0</v>
      </c>
      <c r="E122" s="39">
        <f t="shared" si="22"/>
        <v>-0.02</v>
      </c>
      <c r="F122" s="39">
        <f t="shared" si="22"/>
        <v>0</v>
      </c>
      <c r="G122" s="39">
        <f t="shared" si="22"/>
        <v>0</v>
      </c>
      <c r="H122" s="39">
        <f t="shared" si="22"/>
        <v>0</v>
      </c>
      <c r="I122" s="39">
        <f t="shared" si="22"/>
        <v>-2.9166666666666668E-3</v>
      </c>
      <c r="J122" s="39">
        <f t="shared" si="22"/>
        <v>-7.4999999999999997E-3</v>
      </c>
      <c r="K122" s="39">
        <f t="shared" si="22"/>
        <v>-9.1666666666666667E-3</v>
      </c>
      <c r="L122" s="39">
        <f t="shared" si="22"/>
        <v>-5.4166666666666669E-3</v>
      </c>
      <c r="M122" s="39">
        <f t="shared" si="22"/>
        <v>0</v>
      </c>
      <c r="N122" s="39">
        <f t="shared" si="22"/>
        <v>2.9166666666666668E-3</v>
      </c>
      <c r="O122" s="39">
        <f t="shared" si="22"/>
        <v>-4.1666666666666669E-4</v>
      </c>
      <c r="P122" s="39">
        <f t="shared" si="22"/>
        <v>4.1666666666666666E-3</v>
      </c>
      <c r="Q122" s="39">
        <f t="shared" si="22"/>
        <v>3.3333333333333335E-3</v>
      </c>
      <c r="R122" s="39">
        <f t="shared" si="22"/>
        <v>3.3333333333333335E-3</v>
      </c>
      <c r="S122" s="39">
        <f t="shared" si="22"/>
        <v>0</v>
      </c>
      <c r="T122" s="39">
        <f t="shared" si="22"/>
        <v>0</v>
      </c>
      <c r="U122" s="39">
        <f t="shared" si="22"/>
        <v>8.3333333333333339E-4</v>
      </c>
      <c r="V122" s="39">
        <f t="shared" si="22"/>
        <v>8.3333333333333339E-4</v>
      </c>
      <c r="W122" s="39">
        <f t="shared" si="22"/>
        <v>0</v>
      </c>
    </row>
    <row r="123" spans="1:23" x14ac:dyDescent="0.2">
      <c r="A123" s="1" t="s">
        <v>41</v>
      </c>
      <c r="C123" s="39">
        <f t="shared" si="22"/>
        <v>0</v>
      </c>
      <c r="D123" s="39">
        <f t="shared" si="22"/>
        <v>0</v>
      </c>
      <c r="E123" s="39">
        <f t="shared" si="22"/>
        <v>0</v>
      </c>
      <c r="F123" s="39">
        <f t="shared" si="22"/>
        <v>0</v>
      </c>
      <c r="G123" s="39">
        <f t="shared" si="22"/>
        <v>0</v>
      </c>
      <c r="H123" s="39">
        <f t="shared" si="22"/>
        <v>0</v>
      </c>
      <c r="I123" s="39">
        <f t="shared" si="22"/>
        <v>-2.9166666666666668E-3</v>
      </c>
      <c r="J123" s="39">
        <f t="shared" si="22"/>
        <v>-7.4999999999999997E-3</v>
      </c>
      <c r="K123" s="39">
        <f t="shared" si="22"/>
        <v>-9.1666666666666667E-3</v>
      </c>
      <c r="L123" s="39">
        <f t="shared" si="22"/>
        <v>-5.4166666666666669E-3</v>
      </c>
      <c r="M123" s="39">
        <f t="shared" si="22"/>
        <v>6.2E-2</v>
      </c>
      <c r="N123" s="39">
        <f t="shared" si="22"/>
        <v>1.4916666666666667E-2</v>
      </c>
      <c r="O123" s="39">
        <f t="shared" si="22"/>
        <v>-4.1666666666666669E-4</v>
      </c>
      <c r="P123" s="39">
        <f t="shared" si="22"/>
        <v>4.1666666666666666E-3</v>
      </c>
      <c r="Q123" s="39">
        <f t="shared" si="22"/>
        <v>3.3333333333333335E-3</v>
      </c>
      <c r="R123" s="39">
        <f t="shared" si="22"/>
        <v>3.3333333333333335E-3</v>
      </c>
      <c r="S123" s="39">
        <f t="shared" si="22"/>
        <v>0</v>
      </c>
      <c r="T123" s="39">
        <f t="shared" si="22"/>
        <v>0</v>
      </c>
      <c r="U123" s="39">
        <f t="shared" si="22"/>
        <v>8.3333333333333339E-4</v>
      </c>
      <c r="V123" s="39">
        <f t="shared" si="22"/>
        <v>8.3333333333333339E-4</v>
      </c>
      <c r="W123" s="39">
        <f t="shared" si="22"/>
        <v>0</v>
      </c>
    </row>
    <row r="124" spans="1:23" x14ac:dyDescent="0.2">
      <c r="A124" s="1" t="s">
        <v>42</v>
      </c>
      <c r="C124" s="39">
        <f t="shared" si="22"/>
        <v>0.01</v>
      </c>
      <c r="D124" s="39">
        <f t="shared" si="22"/>
        <v>-9.5000000000000001E-2</v>
      </c>
      <c r="E124" s="39">
        <f t="shared" si="22"/>
        <v>0</v>
      </c>
      <c r="F124" s="39">
        <f t="shared" si="22"/>
        <v>0</v>
      </c>
      <c r="G124" s="39">
        <f t="shared" si="22"/>
        <v>0</v>
      </c>
      <c r="H124" s="39">
        <f t="shared" si="22"/>
        <v>0</v>
      </c>
      <c r="I124" s="39">
        <f t="shared" si="22"/>
        <v>-2.9166666666666668E-3</v>
      </c>
      <c r="J124" s="39">
        <f t="shared" si="22"/>
        <v>-7.4999999999999997E-3</v>
      </c>
      <c r="K124" s="39">
        <f t="shared" si="22"/>
        <v>3.5833333333333328E-2</v>
      </c>
      <c r="L124" s="39">
        <f t="shared" si="22"/>
        <v>-5.4166666666666669E-3</v>
      </c>
      <c r="M124" s="39">
        <f t="shared" si="22"/>
        <v>2.9166666666666668E-3</v>
      </c>
      <c r="N124" s="39">
        <f t="shared" si="22"/>
        <v>2.9166666666666668E-3</v>
      </c>
      <c r="O124" s="39">
        <f t="shared" si="22"/>
        <v>-4.1666666666666669E-4</v>
      </c>
      <c r="P124" s="39">
        <f t="shared" si="22"/>
        <v>4.1666666666666666E-3</v>
      </c>
      <c r="Q124" s="39">
        <f t="shared" si="22"/>
        <v>3.3333333333333335E-3</v>
      </c>
      <c r="R124" s="39">
        <f t="shared" si="22"/>
        <v>3.3333333333333335E-3</v>
      </c>
      <c r="S124" s="39">
        <f t="shared" si="22"/>
        <v>0</v>
      </c>
      <c r="T124" s="39">
        <f t="shared" si="22"/>
        <v>0</v>
      </c>
      <c r="U124" s="39">
        <f t="shared" si="22"/>
        <v>8.3333333333333339E-4</v>
      </c>
      <c r="V124" s="39">
        <f t="shared" si="22"/>
        <v>8.3333333333333339E-4</v>
      </c>
      <c r="W124" s="39">
        <f t="shared" si="22"/>
        <v>0</v>
      </c>
    </row>
    <row r="125" spans="1:23" x14ac:dyDescent="0.2">
      <c r="A125" s="1" t="s">
        <v>43</v>
      </c>
      <c r="C125" s="39">
        <f t="shared" si="22"/>
        <v>0</v>
      </c>
      <c r="D125" s="39">
        <f t="shared" si="22"/>
        <v>5.0000000000000001E-3</v>
      </c>
      <c r="E125" s="39">
        <f t="shared" si="22"/>
        <v>0</v>
      </c>
      <c r="F125" s="39">
        <f t="shared" si="22"/>
        <v>0</v>
      </c>
      <c r="G125" s="39">
        <f t="shared" si="22"/>
        <v>5.0000000000000001E-3</v>
      </c>
      <c r="H125" s="39">
        <f t="shared" si="22"/>
        <v>0.41</v>
      </c>
      <c r="I125" s="39">
        <f t="shared" si="22"/>
        <v>-2.9166666666666668E-3</v>
      </c>
      <c r="J125" s="39">
        <f t="shared" si="22"/>
        <v>-7.4999999999999997E-3</v>
      </c>
      <c r="K125" s="39">
        <f t="shared" si="22"/>
        <v>-5.4166666666666669E-3</v>
      </c>
      <c r="L125" s="39">
        <f t="shared" si="22"/>
        <v>-0.02</v>
      </c>
      <c r="M125" s="39">
        <f t="shared" si="22"/>
        <v>2.9166666666666668E-3</v>
      </c>
      <c r="N125" s="39">
        <f t="shared" si="22"/>
        <v>2.9166666666666668E-3</v>
      </c>
      <c r="O125" s="39">
        <f t="shared" si="22"/>
        <v>-7.8416666666666662E-2</v>
      </c>
      <c r="P125" s="39">
        <f t="shared" si="22"/>
        <v>4.1666666666666666E-3</v>
      </c>
      <c r="Q125" s="39">
        <f t="shared" si="22"/>
        <v>3.3333333333333335E-3</v>
      </c>
      <c r="R125" s="39">
        <f t="shared" si="22"/>
        <v>8.3333333333333332E-3</v>
      </c>
      <c r="S125" s="39">
        <f t="shared" si="22"/>
        <v>0</v>
      </c>
      <c r="T125" s="39">
        <f t="shared" si="22"/>
        <v>0</v>
      </c>
      <c r="U125" s="39">
        <f t="shared" si="22"/>
        <v>8.3333333333333339E-4</v>
      </c>
      <c r="V125" s="39">
        <f t="shared" si="22"/>
        <v>8.3333333333333339E-4</v>
      </c>
      <c r="W125" s="39">
        <f t="shared" si="22"/>
        <v>0</v>
      </c>
    </row>
    <row r="126" spans="1:23" x14ac:dyDescent="0.2">
      <c r="A126" s="1" t="s">
        <v>44</v>
      </c>
      <c r="C126" s="39">
        <f t="shared" si="22"/>
        <v>0</v>
      </c>
      <c r="D126" s="39">
        <f t="shared" si="22"/>
        <v>5.0000000000000001E-3</v>
      </c>
      <c r="E126" s="39">
        <f t="shared" si="22"/>
        <v>0.09</v>
      </c>
      <c r="F126" s="39">
        <f t="shared" si="22"/>
        <v>-0.105</v>
      </c>
      <c r="G126" s="39">
        <f t="shared" si="22"/>
        <v>0</v>
      </c>
      <c r="H126" s="39">
        <f t="shared" si="22"/>
        <v>0</v>
      </c>
      <c r="I126" s="39">
        <f t="shared" si="22"/>
        <v>-2.9166666666666668E-3</v>
      </c>
      <c r="J126" s="39">
        <f t="shared" si="22"/>
        <v>-7.4999999999999997E-3</v>
      </c>
      <c r="K126" s="39">
        <f t="shared" si="22"/>
        <v>-5.4166666666666669E-3</v>
      </c>
      <c r="L126" s="39">
        <f t="shared" si="22"/>
        <v>0</v>
      </c>
      <c r="M126" s="39">
        <f t="shared" si="22"/>
        <v>2.9166666666666668E-3</v>
      </c>
      <c r="N126" s="39">
        <f t="shared" si="22"/>
        <v>1.2916666666666667E-2</v>
      </c>
      <c r="O126" s="39">
        <f t="shared" si="22"/>
        <v>-4.1666666666666669E-4</v>
      </c>
      <c r="P126" s="39">
        <f t="shared" si="22"/>
        <v>4.1666666666666666E-3</v>
      </c>
      <c r="Q126" s="39">
        <f t="shared" si="22"/>
        <v>3.3333333333333335E-3</v>
      </c>
      <c r="R126" s="39">
        <f t="shared" si="22"/>
        <v>3.3333333333333335E-3</v>
      </c>
      <c r="S126" s="39">
        <f t="shared" si="22"/>
        <v>0</v>
      </c>
      <c r="T126" s="39">
        <f t="shared" si="22"/>
        <v>0</v>
      </c>
      <c r="U126" s="39">
        <f t="shared" si="22"/>
        <v>8.3333333333333339E-4</v>
      </c>
      <c r="V126" s="39">
        <f t="shared" si="22"/>
        <v>8.3333333333333339E-4</v>
      </c>
      <c r="W126" s="39">
        <f t="shared" si="22"/>
        <v>0</v>
      </c>
    </row>
    <row r="127" spans="1:23" x14ac:dyDescent="0.2">
      <c r="A127" s="1" t="s">
        <v>45</v>
      </c>
      <c r="C127" s="39">
        <f t="shared" si="22"/>
        <v>0</v>
      </c>
      <c r="D127" s="39">
        <f t="shared" si="22"/>
        <v>5.0000000000000001E-3</v>
      </c>
      <c r="E127" s="39">
        <f t="shared" si="22"/>
        <v>0</v>
      </c>
      <c r="F127" s="39">
        <f t="shared" si="22"/>
        <v>0</v>
      </c>
      <c r="G127" s="39">
        <f t="shared" si="22"/>
        <v>0</v>
      </c>
      <c r="H127" s="39">
        <f t="shared" si="22"/>
        <v>0</v>
      </c>
      <c r="I127" s="39">
        <f t="shared" si="22"/>
        <v>-2.9166666666666668E-3</v>
      </c>
      <c r="J127" s="39">
        <f t="shared" si="22"/>
        <v>-7.4999999999999997E-3</v>
      </c>
      <c r="K127" s="39">
        <f t="shared" si="22"/>
        <v>-5.4166666666666669E-3</v>
      </c>
      <c r="L127" s="39">
        <f t="shared" si="22"/>
        <v>0</v>
      </c>
      <c r="M127" s="39">
        <f t="shared" si="22"/>
        <v>1.2916666666666667E-2</v>
      </c>
      <c r="N127" s="39">
        <f t="shared" si="22"/>
        <v>2.9166666666666668E-3</v>
      </c>
      <c r="O127" s="39">
        <f t="shared" si="22"/>
        <v>-4.1666666666666669E-4</v>
      </c>
      <c r="P127" s="39">
        <f t="shared" si="22"/>
        <v>4.1666666666666666E-3</v>
      </c>
      <c r="Q127" s="39">
        <f t="shared" si="22"/>
        <v>-4.6666666666666669E-2</v>
      </c>
      <c r="R127" s="39">
        <f t="shared" si="22"/>
        <v>3.3333333333333335E-3</v>
      </c>
      <c r="S127" s="39">
        <f t="shared" si="22"/>
        <v>0</v>
      </c>
      <c r="T127" s="39">
        <f t="shared" si="22"/>
        <v>8.3333333333333339E-4</v>
      </c>
      <c r="U127" s="39">
        <f t="shared" si="22"/>
        <v>8.3333333333333339E-4</v>
      </c>
      <c r="V127" s="39">
        <f t="shared" si="22"/>
        <v>8.3333333333333339E-4</v>
      </c>
      <c r="W127" s="39">
        <f t="shared" si="22"/>
        <v>0</v>
      </c>
    </row>
    <row r="128" spans="1:23" x14ac:dyDescent="0.2">
      <c r="A128" s="1" t="s">
        <v>46</v>
      </c>
      <c r="C128" s="39">
        <f t="shared" si="22"/>
        <v>0</v>
      </c>
      <c r="D128" s="39">
        <f t="shared" si="22"/>
        <v>5.0000000000000001E-3</v>
      </c>
      <c r="E128" s="39">
        <f t="shared" si="22"/>
        <v>0</v>
      </c>
      <c r="F128" s="39">
        <f t="shared" si="22"/>
        <v>0</v>
      </c>
      <c r="G128" s="39">
        <f t="shared" si="22"/>
        <v>1.4999999999999999E-2</v>
      </c>
      <c r="H128" s="39">
        <f t="shared" si="22"/>
        <v>0</v>
      </c>
      <c r="I128" s="39">
        <f t="shared" si="22"/>
        <v>-2.9166666666666668E-3</v>
      </c>
      <c r="J128" s="39">
        <f t="shared" si="22"/>
        <v>-7.4999999999999997E-3</v>
      </c>
      <c r="K128" s="39">
        <f t="shared" si="22"/>
        <v>-5.4166666666666669E-3</v>
      </c>
      <c r="L128" s="39">
        <f t="shared" si="22"/>
        <v>0</v>
      </c>
      <c r="M128" s="39">
        <f t="shared" si="22"/>
        <v>2.9166666666666668E-3</v>
      </c>
      <c r="N128" s="39">
        <f t="shared" si="22"/>
        <v>2.9166666666666668E-3</v>
      </c>
      <c r="O128" s="39">
        <f t="shared" si="22"/>
        <v>-4.1666666666666669E-4</v>
      </c>
      <c r="P128" s="39">
        <f t="shared" si="22"/>
        <v>8.9166666666666672E-2</v>
      </c>
      <c r="Q128" s="39">
        <f t="shared" si="22"/>
        <v>3.3333333333333335E-3</v>
      </c>
      <c r="R128" s="39">
        <f t="shared" si="22"/>
        <v>6.3333333333333325E-2</v>
      </c>
      <c r="S128" s="39">
        <f t="shared" si="22"/>
        <v>0</v>
      </c>
      <c r="T128" s="39">
        <f t="shared" si="22"/>
        <v>3.5833333333333335E-2</v>
      </c>
      <c r="U128" s="39">
        <f t="shared" si="22"/>
        <v>8.3333333333333339E-4</v>
      </c>
      <c r="V128" s="39">
        <f t="shared" si="22"/>
        <v>8.3333333333333339E-4</v>
      </c>
      <c r="W128" s="39">
        <f t="shared" si="22"/>
        <v>0</v>
      </c>
    </row>
    <row r="129" spans="1:23" x14ac:dyDescent="0.2">
      <c r="A129" s="1" t="s">
        <v>47</v>
      </c>
      <c r="C129" s="39">
        <f t="shared" si="22"/>
        <v>0</v>
      </c>
      <c r="D129" s="39">
        <f t="shared" si="22"/>
        <v>5.0000000000000001E-3</v>
      </c>
      <c r="E129" s="39">
        <f t="shared" si="22"/>
        <v>0</v>
      </c>
      <c r="F129" s="39">
        <f t="shared" si="22"/>
        <v>4.4999999999999998E-2</v>
      </c>
      <c r="G129" s="39">
        <f t="shared" si="22"/>
        <v>0</v>
      </c>
      <c r="H129" s="39">
        <f t="shared" si="22"/>
        <v>0</v>
      </c>
      <c r="I129" s="39">
        <f t="shared" si="22"/>
        <v>-2.9166666666666668E-3</v>
      </c>
      <c r="J129" s="39">
        <f t="shared" si="22"/>
        <v>-7.4999999999999997E-3</v>
      </c>
      <c r="K129" s="39">
        <f t="shared" si="22"/>
        <v>-5.4166666666666669E-3</v>
      </c>
      <c r="L129" s="39">
        <f t="shared" si="22"/>
        <v>0</v>
      </c>
      <c r="M129" s="39">
        <f t="shared" si="22"/>
        <v>2.9166666666666668E-3</v>
      </c>
      <c r="N129" s="39">
        <f t="shared" si="22"/>
        <v>2.9166666666666668E-3</v>
      </c>
      <c r="O129" s="39">
        <f t="shared" si="22"/>
        <v>-4.1666666666666669E-4</v>
      </c>
      <c r="P129" s="39">
        <f t="shared" si="22"/>
        <v>-7.0833333333333331E-2</v>
      </c>
      <c r="Q129" s="39">
        <f t="shared" si="22"/>
        <v>3.3333333333333335E-3</v>
      </c>
      <c r="R129" s="39">
        <f t="shared" si="22"/>
        <v>0</v>
      </c>
      <c r="S129" s="39">
        <f t="shared" si="22"/>
        <v>0</v>
      </c>
      <c r="T129" s="39">
        <f t="shared" si="22"/>
        <v>8.3333333333333339E-4</v>
      </c>
      <c r="U129" s="39">
        <f t="shared" si="22"/>
        <v>8.3333333333333339E-4</v>
      </c>
      <c r="V129" s="39">
        <f t="shared" si="22"/>
        <v>8.3333333333333339E-4</v>
      </c>
      <c r="W129" s="39">
        <f t="shared" si="22"/>
        <v>0</v>
      </c>
    </row>
    <row r="130" spans="1:23" x14ac:dyDescent="0.2">
      <c r="A130" s="1" t="s">
        <v>48</v>
      </c>
      <c r="C130" s="39">
        <f t="shared" si="22"/>
        <v>0</v>
      </c>
      <c r="D130" s="39">
        <f t="shared" si="22"/>
        <v>5.0000000000000001E-3</v>
      </c>
      <c r="E130" s="39">
        <f t="shared" si="22"/>
        <v>3.5000000000000003E-2</v>
      </c>
      <c r="F130" s="39">
        <f t="shared" si="22"/>
        <v>0</v>
      </c>
      <c r="G130" s="39">
        <f t="shared" si="22"/>
        <v>0</v>
      </c>
      <c r="H130" s="39">
        <f t="shared" si="22"/>
        <v>0</v>
      </c>
      <c r="I130" s="39">
        <f t="shared" si="22"/>
        <v>-2.9166666666666668E-3</v>
      </c>
      <c r="J130" s="39">
        <f t="shared" si="22"/>
        <v>-7.4999999999999997E-3</v>
      </c>
      <c r="K130" s="39">
        <f t="shared" si="22"/>
        <v>-5.4166666666666669E-3</v>
      </c>
      <c r="L130" s="39">
        <f t="shared" si="22"/>
        <v>0</v>
      </c>
      <c r="M130" s="39">
        <f t="shared" si="22"/>
        <v>2.9166666666666668E-3</v>
      </c>
      <c r="N130" s="39">
        <f t="shared" si="22"/>
        <v>2.9166666666666668E-3</v>
      </c>
      <c r="O130" s="39">
        <f t="shared" si="22"/>
        <v>-4.1666666666666669E-4</v>
      </c>
      <c r="P130" s="39">
        <f t="shared" si="22"/>
        <v>3.3333333333333335E-3</v>
      </c>
      <c r="Q130" s="39">
        <f t="shared" si="22"/>
        <v>3.3333333333333335E-3</v>
      </c>
      <c r="R130" s="39">
        <f t="shared" si="22"/>
        <v>0</v>
      </c>
      <c r="S130" s="39">
        <f t="shared" si="22"/>
        <v>0</v>
      </c>
      <c r="T130" s="39">
        <f t="shared" si="22"/>
        <v>8.3333333333333339E-4</v>
      </c>
      <c r="U130" s="39">
        <f t="shared" si="22"/>
        <v>8.3333333333333339E-4</v>
      </c>
      <c r="V130" s="39">
        <f t="shared" si="22"/>
        <v>8.3333333333333339E-4</v>
      </c>
      <c r="W130" s="39">
        <f t="shared" si="22"/>
        <v>0</v>
      </c>
    </row>
    <row r="131" spans="1:23" x14ac:dyDescent="0.2">
      <c r="A131" s="1" t="s">
        <v>49</v>
      </c>
      <c r="C131" s="39">
        <f t="shared" si="22"/>
        <v>0</v>
      </c>
      <c r="D131" s="39">
        <f t="shared" si="22"/>
        <v>5.0000000000000001E-3</v>
      </c>
      <c r="E131" s="39">
        <f t="shared" si="22"/>
        <v>0</v>
      </c>
      <c r="F131" s="39">
        <f t="shared" si="22"/>
        <v>0</v>
      </c>
      <c r="G131" s="39">
        <f t="shared" si="22"/>
        <v>-8.5000000000000006E-2</v>
      </c>
      <c r="H131" s="39">
        <f t="shared" si="22"/>
        <v>0</v>
      </c>
      <c r="I131" s="39">
        <f t="shared" si="22"/>
        <v>-2.9166666666666668E-3</v>
      </c>
      <c r="J131" s="39">
        <f t="shared" si="22"/>
        <v>-9.1666666666666667E-3</v>
      </c>
      <c r="K131" s="39">
        <f t="shared" si="22"/>
        <v>-5.4166666666666669E-3</v>
      </c>
      <c r="L131" s="39">
        <f t="shared" si="22"/>
        <v>0</v>
      </c>
      <c r="M131" s="39">
        <f t="shared" si="22"/>
        <v>2.9166666666666668E-3</v>
      </c>
      <c r="N131" s="39">
        <f t="shared" si="22"/>
        <v>2.9166666666666668E-3</v>
      </c>
      <c r="O131" s="39">
        <f t="shared" si="22"/>
        <v>-4.1666666666666669E-4</v>
      </c>
      <c r="P131" s="39">
        <f t="shared" si="22"/>
        <v>3.3333333333333335E-3</v>
      </c>
      <c r="Q131" s="39">
        <f t="shared" si="22"/>
        <v>3.3333333333333335E-3</v>
      </c>
      <c r="R131" s="39">
        <f t="shared" si="22"/>
        <v>0</v>
      </c>
      <c r="S131" s="39">
        <f t="shared" si="22"/>
        <v>0</v>
      </c>
      <c r="T131" s="39">
        <f t="shared" si="22"/>
        <v>8.3333333333333339E-4</v>
      </c>
      <c r="U131" s="39">
        <f t="shared" si="22"/>
        <v>8.3333333333333339E-4</v>
      </c>
      <c r="V131" s="39">
        <f t="shared" si="22"/>
        <v>8.3333333333333339E-4</v>
      </c>
      <c r="W131" s="39">
        <f t="shared" si="22"/>
        <v>0</v>
      </c>
    </row>
    <row r="132" spans="1:23" x14ac:dyDescent="0.2">
      <c r="A132" s="1" t="s">
        <v>50</v>
      </c>
      <c r="C132" s="39">
        <f t="shared" si="22"/>
        <v>0</v>
      </c>
      <c r="D132" s="39">
        <f t="shared" si="22"/>
        <v>5.0000000000000001E-3</v>
      </c>
      <c r="E132" s="39">
        <f t="shared" si="22"/>
        <v>0</v>
      </c>
      <c r="F132" s="39">
        <f t="shared" si="22"/>
        <v>0</v>
      </c>
      <c r="G132" s="39">
        <f t="shared" si="22"/>
        <v>0</v>
      </c>
      <c r="H132" s="39">
        <f t="shared" si="22"/>
        <v>3.5000000000000003E-2</v>
      </c>
      <c r="I132" s="39">
        <f t="shared" si="22"/>
        <v>-7.4999999999999997E-3</v>
      </c>
      <c r="J132" s="39">
        <f t="shared" si="22"/>
        <v>-9.1666666666666667E-3</v>
      </c>
      <c r="K132" s="39">
        <f t="shared" si="22"/>
        <v>-5.4166666666666669E-3</v>
      </c>
      <c r="L132" s="39">
        <f t="shared" si="22"/>
        <v>0</v>
      </c>
      <c r="M132" s="39">
        <f t="shared" si="22"/>
        <v>2.9166666666666668E-3</v>
      </c>
      <c r="N132" s="39">
        <f t="shared" si="22"/>
        <v>2.9166666666666668E-3</v>
      </c>
      <c r="O132" s="39">
        <f t="shared" si="22"/>
        <v>-4.1666666666666669E-4</v>
      </c>
      <c r="P132" s="39">
        <f t="shared" si="22"/>
        <v>3.3333333333333335E-3</v>
      </c>
      <c r="Q132" s="39">
        <f t="shared" si="22"/>
        <v>3.3333333333333335E-3</v>
      </c>
      <c r="R132" s="39">
        <f t="shared" si="22"/>
        <v>0</v>
      </c>
      <c r="S132" s="39">
        <f t="shared" si="22"/>
        <v>0</v>
      </c>
      <c r="T132" s="39">
        <f t="shared" si="22"/>
        <v>8.3333333333333339E-4</v>
      </c>
      <c r="U132" s="39">
        <f t="shared" si="22"/>
        <v>8.3333333333333339E-4</v>
      </c>
      <c r="V132" s="39">
        <f t="shared" si="22"/>
        <v>8.3333333333333339E-4</v>
      </c>
      <c r="W132" s="39">
        <f t="shared" si="22"/>
        <v>0</v>
      </c>
    </row>
    <row r="139" spans="1:23" ht="12.75" x14ac:dyDescent="0.2">
      <c r="B139" s="31" t="s">
        <v>102</v>
      </c>
      <c r="C139" s="31"/>
    </row>
    <row r="140" spans="1:23" x14ac:dyDescent="0.2">
      <c r="C140" s="7">
        <f>C$10</f>
        <v>2001</v>
      </c>
      <c r="D140" s="7">
        <f t="shared" ref="D140:W140" si="23">D$10</f>
        <v>2002</v>
      </c>
      <c r="E140" s="7">
        <f t="shared" si="23"/>
        <v>2003</v>
      </c>
      <c r="F140" s="7">
        <f t="shared" si="23"/>
        <v>2004</v>
      </c>
      <c r="G140" s="7">
        <f t="shared" si="23"/>
        <v>2005</v>
      </c>
      <c r="H140" s="7">
        <f t="shared" si="23"/>
        <v>2006</v>
      </c>
      <c r="I140" s="7">
        <f t="shared" si="23"/>
        <v>2007</v>
      </c>
      <c r="J140" s="7">
        <f t="shared" si="23"/>
        <v>2008</v>
      </c>
      <c r="K140" s="7">
        <f t="shared" si="23"/>
        <v>2009</v>
      </c>
      <c r="L140" s="7">
        <f t="shared" si="23"/>
        <v>2010</v>
      </c>
      <c r="M140" s="7">
        <f t="shared" si="23"/>
        <v>2011</v>
      </c>
      <c r="N140" s="7">
        <f t="shared" si="23"/>
        <v>2012</v>
      </c>
      <c r="O140" s="7">
        <f t="shared" si="23"/>
        <v>2013</v>
      </c>
      <c r="P140" s="7">
        <f t="shared" si="23"/>
        <v>2014</v>
      </c>
      <c r="Q140" s="7">
        <f t="shared" si="23"/>
        <v>2015</v>
      </c>
      <c r="R140" s="7">
        <f t="shared" si="23"/>
        <v>2016</v>
      </c>
      <c r="S140" s="7">
        <f t="shared" si="23"/>
        <v>2017</v>
      </c>
      <c r="T140" s="7">
        <f t="shared" si="23"/>
        <v>2018</v>
      </c>
      <c r="U140" s="7">
        <f t="shared" si="23"/>
        <v>2019</v>
      </c>
      <c r="V140" s="7">
        <f t="shared" si="23"/>
        <v>2020</v>
      </c>
      <c r="W140" s="7">
        <f t="shared" si="23"/>
        <v>0</v>
      </c>
    </row>
    <row r="141" spans="1:23" x14ac:dyDescent="0.2">
      <c r="A141" s="1" t="s">
        <v>39</v>
      </c>
      <c r="C141" s="39">
        <f>C121</f>
        <v>0</v>
      </c>
      <c r="D141" s="39">
        <f t="shared" ref="D141:W141" si="24">D121</f>
        <v>-5.0000000000000001E-3</v>
      </c>
      <c r="E141" s="39">
        <f t="shared" si="24"/>
        <v>0</v>
      </c>
      <c r="F141" s="39">
        <f t="shared" si="24"/>
        <v>0</v>
      </c>
      <c r="G141" s="39">
        <f t="shared" si="24"/>
        <v>-0.03</v>
      </c>
      <c r="H141" s="39">
        <f t="shared" si="24"/>
        <v>0</v>
      </c>
      <c r="I141" s="39">
        <f t="shared" si="24"/>
        <v>-2.9166666666666668E-3</v>
      </c>
      <c r="J141" s="39">
        <f t="shared" si="24"/>
        <v>-7.4999999999999997E-3</v>
      </c>
      <c r="K141" s="39">
        <f t="shared" si="24"/>
        <v>-9.1666666666666667E-3</v>
      </c>
      <c r="L141" s="39">
        <f t="shared" si="24"/>
        <v>-5.4166666666666669E-3</v>
      </c>
      <c r="M141" s="39">
        <f t="shared" si="24"/>
        <v>0</v>
      </c>
      <c r="N141" s="39">
        <f t="shared" si="24"/>
        <v>2.9166666666666668E-3</v>
      </c>
      <c r="O141" s="39">
        <f t="shared" si="24"/>
        <v>-1.5416666666666665E-2</v>
      </c>
      <c r="P141" s="39">
        <f t="shared" si="24"/>
        <v>-1.3416666666666665E-2</v>
      </c>
      <c r="Q141" s="39">
        <f t="shared" si="24"/>
        <v>3.3333333333333335E-3</v>
      </c>
      <c r="R141" s="39">
        <f t="shared" si="24"/>
        <v>3.3333333333333335E-3</v>
      </c>
      <c r="S141" s="39">
        <f t="shared" si="24"/>
        <v>-8.0000000000000002E-3</v>
      </c>
      <c r="T141" s="39">
        <f t="shared" si="24"/>
        <v>0</v>
      </c>
      <c r="U141" s="39">
        <f t="shared" si="24"/>
        <v>8.3333333333333339E-4</v>
      </c>
      <c r="V141" s="39">
        <f t="shared" si="24"/>
        <v>8.3333333333333339E-4</v>
      </c>
      <c r="W141" s="39">
        <f t="shared" si="24"/>
        <v>0</v>
      </c>
    </row>
    <row r="142" spans="1:23" x14ac:dyDescent="0.2">
      <c r="A142" s="1" t="s">
        <v>40</v>
      </c>
      <c r="C142" s="39">
        <f>(1+C141)*(1+C122)-1</f>
        <v>0</v>
      </c>
      <c r="D142" s="39">
        <f t="shared" ref="D142:W152" si="25">(1+D141)*(1+D122)-1</f>
        <v>-5.0000000000000044E-3</v>
      </c>
      <c r="E142" s="39">
        <f t="shared" si="25"/>
        <v>-2.0000000000000018E-2</v>
      </c>
      <c r="F142" s="39">
        <f t="shared" si="25"/>
        <v>0</v>
      </c>
      <c r="G142" s="39">
        <f t="shared" si="25"/>
        <v>-3.0000000000000027E-2</v>
      </c>
      <c r="H142" s="39">
        <f t="shared" si="25"/>
        <v>0</v>
      </c>
      <c r="I142" s="39">
        <f t="shared" si="25"/>
        <v>-5.8248263888889262E-3</v>
      </c>
      <c r="J142" s="39">
        <f t="shared" si="25"/>
        <v>-1.4943749999999922E-2</v>
      </c>
      <c r="K142" s="39">
        <f t="shared" si="25"/>
        <v>-1.8249305555555484E-2</v>
      </c>
      <c r="L142" s="39">
        <f t="shared" si="25"/>
        <v>-1.0803993055555461E-2</v>
      </c>
      <c r="M142" s="39">
        <f t="shared" si="25"/>
        <v>0</v>
      </c>
      <c r="N142" s="39">
        <f t="shared" si="25"/>
        <v>5.8418402777777878E-3</v>
      </c>
      <c r="O142" s="39">
        <f t="shared" si="25"/>
        <v>-1.5826909722222116E-2</v>
      </c>
      <c r="P142" s="39">
        <f t="shared" si="25"/>
        <v>-9.3059027777777636E-3</v>
      </c>
      <c r="Q142" s="39">
        <f t="shared" si="25"/>
        <v>6.6777777777780045E-3</v>
      </c>
      <c r="R142" s="39">
        <f t="shared" si="25"/>
        <v>6.6777777777780045E-3</v>
      </c>
      <c r="S142" s="39">
        <f t="shared" si="25"/>
        <v>-8.0000000000000071E-3</v>
      </c>
      <c r="T142" s="39">
        <f t="shared" si="25"/>
        <v>0</v>
      </c>
      <c r="U142" s="39">
        <f t="shared" si="25"/>
        <v>1.6673611111108766E-3</v>
      </c>
      <c r="V142" s="39">
        <f t="shared" si="25"/>
        <v>1.6673611111108766E-3</v>
      </c>
      <c r="W142" s="39">
        <f t="shared" si="25"/>
        <v>0</v>
      </c>
    </row>
    <row r="143" spans="1:23" x14ac:dyDescent="0.2">
      <c r="A143" s="1" t="s">
        <v>41</v>
      </c>
      <c r="C143" s="39">
        <f t="shared" ref="C143:C152" si="26">(1+C142)*(1+C123)-1</f>
        <v>0</v>
      </c>
      <c r="D143" s="39">
        <f t="shared" si="25"/>
        <v>-5.0000000000000044E-3</v>
      </c>
      <c r="E143" s="39">
        <f t="shared" si="25"/>
        <v>-2.0000000000000018E-2</v>
      </c>
      <c r="F143" s="39">
        <f t="shared" si="25"/>
        <v>0</v>
      </c>
      <c r="G143" s="39">
        <f t="shared" si="25"/>
        <v>-3.0000000000000027E-2</v>
      </c>
      <c r="H143" s="39">
        <f t="shared" si="25"/>
        <v>0</v>
      </c>
      <c r="I143" s="39">
        <f t="shared" si="25"/>
        <v>-8.7245039785880385E-3</v>
      </c>
      <c r="J143" s="39">
        <f t="shared" si="25"/>
        <v>-2.2331671874999848E-2</v>
      </c>
      <c r="K143" s="39">
        <f t="shared" si="25"/>
        <v>-2.7248686921296228E-2</v>
      </c>
      <c r="L143" s="39">
        <f t="shared" si="25"/>
        <v>-1.616213809317113E-2</v>
      </c>
      <c r="M143" s="39">
        <f t="shared" si="25"/>
        <v>6.2000000000000055E-2</v>
      </c>
      <c r="N143" s="39">
        <f t="shared" si="25"/>
        <v>2.0845647728588101E-2</v>
      </c>
      <c r="O143" s="39">
        <f t="shared" si="25"/>
        <v>-1.6236981843171128E-2</v>
      </c>
      <c r="P143" s="39">
        <f t="shared" si="25"/>
        <v>-5.1780107060185321E-3</v>
      </c>
      <c r="Q143" s="39">
        <f t="shared" si="25"/>
        <v>1.0033370370370776E-2</v>
      </c>
      <c r="R143" s="39">
        <f t="shared" si="25"/>
        <v>1.0033370370370776E-2</v>
      </c>
      <c r="S143" s="39">
        <f t="shared" si="25"/>
        <v>-8.0000000000000071E-3</v>
      </c>
      <c r="T143" s="39">
        <f t="shared" si="25"/>
        <v>0</v>
      </c>
      <c r="U143" s="39">
        <f t="shared" si="25"/>
        <v>2.5020839120366567E-3</v>
      </c>
      <c r="V143" s="39">
        <f t="shared" si="25"/>
        <v>2.5020839120366567E-3</v>
      </c>
      <c r="W143" s="39">
        <f t="shared" si="25"/>
        <v>0</v>
      </c>
    </row>
    <row r="144" spans="1:23" x14ac:dyDescent="0.2">
      <c r="A144" s="1" t="s">
        <v>42</v>
      </c>
      <c r="C144" s="39">
        <f t="shared" si="26"/>
        <v>1.0000000000000009E-2</v>
      </c>
      <c r="D144" s="39">
        <f t="shared" si="25"/>
        <v>-9.9524999999999975E-2</v>
      </c>
      <c r="E144" s="39">
        <f t="shared" si="25"/>
        <v>-2.0000000000000018E-2</v>
      </c>
      <c r="F144" s="39">
        <f t="shared" si="25"/>
        <v>0</v>
      </c>
      <c r="G144" s="39">
        <f t="shared" si="25"/>
        <v>-3.0000000000000027E-2</v>
      </c>
      <c r="H144" s="39">
        <f t="shared" si="25"/>
        <v>0</v>
      </c>
      <c r="I144" s="39">
        <f t="shared" si="25"/>
        <v>-1.1615724175317199E-2</v>
      </c>
      <c r="J144" s="39">
        <f t="shared" si="25"/>
        <v>-2.9664184335937316E-2</v>
      </c>
      <c r="K144" s="39">
        <f t="shared" si="25"/>
        <v>7.6082351306907547E-3</v>
      </c>
      <c r="L144" s="39">
        <f t="shared" si="25"/>
        <v>-2.1491259845166422E-2</v>
      </c>
      <c r="M144" s="39">
        <f t="shared" si="25"/>
        <v>6.509750000000003E-2</v>
      </c>
      <c r="N144" s="39">
        <f t="shared" si="25"/>
        <v>2.3823114201129814E-2</v>
      </c>
      <c r="O144" s="39">
        <f t="shared" si="25"/>
        <v>-1.6646883100736476E-2</v>
      </c>
      <c r="P144" s="39">
        <f t="shared" si="25"/>
        <v>-1.0329190839603042E-3</v>
      </c>
      <c r="Q144" s="39">
        <f t="shared" si="25"/>
        <v>1.3400148271605516E-2</v>
      </c>
      <c r="R144" s="39">
        <f t="shared" si="25"/>
        <v>1.3400148271605516E-2</v>
      </c>
      <c r="S144" s="39">
        <f t="shared" si="25"/>
        <v>-8.0000000000000071E-3</v>
      </c>
      <c r="T144" s="39">
        <f t="shared" si="25"/>
        <v>0</v>
      </c>
      <c r="U144" s="39">
        <f t="shared" si="25"/>
        <v>3.3375023152966143E-3</v>
      </c>
      <c r="V144" s="39">
        <f t="shared" si="25"/>
        <v>3.3375023152966143E-3</v>
      </c>
      <c r="W144" s="39">
        <f t="shared" si="25"/>
        <v>0</v>
      </c>
    </row>
    <row r="145" spans="1:23" x14ac:dyDescent="0.2">
      <c r="A145" s="1" t="s">
        <v>43</v>
      </c>
      <c r="C145" s="39">
        <f t="shared" si="26"/>
        <v>1.0000000000000009E-2</v>
      </c>
      <c r="D145" s="39">
        <f t="shared" si="25"/>
        <v>-9.5022625000000027E-2</v>
      </c>
      <c r="E145" s="39">
        <f t="shared" si="25"/>
        <v>-2.0000000000000018E-2</v>
      </c>
      <c r="F145" s="39">
        <f t="shared" si="25"/>
        <v>0</v>
      </c>
      <c r="G145" s="39">
        <f t="shared" si="25"/>
        <v>-2.5150000000000117E-2</v>
      </c>
      <c r="H145" s="39">
        <f t="shared" si="25"/>
        <v>0.40999999999999992</v>
      </c>
      <c r="I145" s="39">
        <f t="shared" si="25"/>
        <v>-1.4498511646472534E-2</v>
      </c>
      <c r="J145" s="39">
        <f t="shared" si="25"/>
        <v>-3.6941702953417699E-2</v>
      </c>
      <c r="K145" s="39">
        <f t="shared" si="25"/>
        <v>2.1503571903995766E-3</v>
      </c>
      <c r="L145" s="39">
        <f t="shared" si="25"/>
        <v>-4.1061434648263062E-2</v>
      </c>
      <c r="M145" s="39">
        <f t="shared" si="25"/>
        <v>6.8204034375000111E-2</v>
      </c>
      <c r="N145" s="39">
        <f t="shared" si="25"/>
        <v>2.6809264950883094E-2</v>
      </c>
      <c r="O145" s="39">
        <f t="shared" si="25"/>
        <v>-9.3758156684253802E-2</v>
      </c>
      <c r="P145" s="39">
        <f t="shared" si="25"/>
        <v>3.1294437531899089E-3</v>
      </c>
      <c r="Q145" s="39">
        <f t="shared" si="25"/>
        <v>1.677814876584427E-2</v>
      </c>
      <c r="R145" s="39">
        <f t="shared" si="25"/>
        <v>2.1845149507202288E-2</v>
      </c>
      <c r="S145" s="39">
        <f t="shared" si="25"/>
        <v>-8.0000000000000071E-3</v>
      </c>
      <c r="T145" s="39">
        <f t="shared" si="25"/>
        <v>0</v>
      </c>
      <c r="U145" s="39">
        <f t="shared" si="25"/>
        <v>4.1736169005592849E-3</v>
      </c>
      <c r="V145" s="39">
        <f t="shared" si="25"/>
        <v>4.1736169005592849E-3</v>
      </c>
      <c r="W145" s="39">
        <f t="shared" si="25"/>
        <v>0</v>
      </c>
    </row>
    <row r="146" spans="1:23" x14ac:dyDescent="0.2">
      <c r="A146" s="1" t="s">
        <v>44</v>
      </c>
      <c r="C146" s="39">
        <f t="shared" si="26"/>
        <v>1.0000000000000009E-2</v>
      </c>
      <c r="D146" s="39">
        <f t="shared" si="25"/>
        <v>-9.0497738125000171E-2</v>
      </c>
      <c r="E146" s="39">
        <f t="shared" si="25"/>
        <v>6.8200000000000038E-2</v>
      </c>
      <c r="F146" s="39">
        <f t="shared" si="25"/>
        <v>-0.10499999999999998</v>
      </c>
      <c r="G146" s="39">
        <f t="shared" si="25"/>
        <v>-2.5150000000000117E-2</v>
      </c>
      <c r="H146" s="39">
        <f t="shared" si="25"/>
        <v>0.40999999999999992</v>
      </c>
      <c r="I146" s="39">
        <f t="shared" si="25"/>
        <v>-1.737289098750372E-2</v>
      </c>
      <c r="J146" s="39">
        <f t="shared" si="25"/>
        <v>-4.4164640181266979E-2</v>
      </c>
      <c r="K146" s="39">
        <f t="shared" si="25"/>
        <v>-3.2779572443817351E-3</v>
      </c>
      <c r="L146" s="39">
        <f t="shared" si="25"/>
        <v>-4.1061434648263062E-2</v>
      </c>
      <c r="M146" s="39">
        <f t="shared" si="25"/>
        <v>7.1319629475260493E-2</v>
      </c>
      <c r="N146" s="39">
        <f t="shared" si="25"/>
        <v>4.0072217956498735E-2</v>
      </c>
      <c r="O146" s="39">
        <f t="shared" si="25"/>
        <v>-9.413575745230196E-2</v>
      </c>
      <c r="P146" s="39">
        <f t="shared" si="25"/>
        <v>7.3091497688282381E-3</v>
      </c>
      <c r="Q146" s="39">
        <f t="shared" si="25"/>
        <v>2.0167409261730551E-2</v>
      </c>
      <c r="R146" s="39">
        <f t="shared" si="25"/>
        <v>2.525130000555964E-2</v>
      </c>
      <c r="S146" s="39">
        <f t="shared" si="25"/>
        <v>-8.0000000000000071E-3</v>
      </c>
      <c r="T146" s="39">
        <f t="shared" si="25"/>
        <v>0</v>
      </c>
      <c r="U146" s="39">
        <f t="shared" si="25"/>
        <v>5.0104282479763729E-3</v>
      </c>
      <c r="V146" s="39">
        <f t="shared" si="25"/>
        <v>5.0104282479763729E-3</v>
      </c>
      <c r="W146" s="39">
        <f t="shared" si="25"/>
        <v>0</v>
      </c>
    </row>
    <row r="147" spans="1:23" x14ac:dyDescent="0.2">
      <c r="A147" s="1" t="s">
        <v>45</v>
      </c>
      <c r="C147" s="39">
        <f t="shared" si="26"/>
        <v>1.0000000000000009E-2</v>
      </c>
      <c r="D147" s="39">
        <f t="shared" si="25"/>
        <v>-8.5950226815625252E-2</v>
      </c>
      <c r="E147" s="39">
        <f t="shared" si="25"/>
        <v>6.8200000000000038E-2</v>
      </c>
      <c r="F147" s="39">
        <f t="shared" si="25"/>
        <v>-0.10499999999999998</v>
      </c>
      <c r="G147" s="39">
        <f t="shared" si="25"/>
        <v>-2.5150000000000117E-2</v>
      </c>
      <c r="H147" s="39">
        <f t="shared" si="25"/>
        <v>0.40999999999999992</v>
      </c>
      <c r="I147" s="39">
        <f t="shared" si="25"/>
        <v>-2.0238886722123484E-2</v>
      </c>
      <c r="J147" s="39">
        <f t="shared" si="25"/>
        <v>-5.1333405379907382E-2</v>
      </c>
      <c r="K147" s="39">
        <f t="shared" si="25"/>
        <v>-8.6768683093079169E-3</v>
      </c>
      <c r="L147" s="39">
        <f t="shared" si="25"/>
        <v>-4.1061434648263062E-2</v>
      </c>
      <c r="M147" s="39">
        <f t="shared" si="25"/>
        <v>8.5157508022649209E-2</v>
      </c>
      <c r="N147" s="39">
        <f t="shared" si="25"/>
        <v>4.310576192553861E-2</v>
      </c>
      <c r="O147" s="39">
        <f t="shared" si="25"/>
        <v>-9.4513200886696791E-2</v>
      </c>
      <c r="P147" s="39">
        <f t="shared" si="25"/>
        <v>1.1506271226198406E-2</v>
      </c>
      <c r="Q147" s="39">
        <f t="shared" si="25"/>
        <v>-2.7440403170483463E-2</v>
      </c>
      <c r="R147" s="39">
        <f t="shared" si="25"/>
        <v>2.8668804338911613E-2</v>
      </c>
      <c r="S147" s="39">
        <f t="shared" si="25"/>
        <v>-8.0000000000000071E-3</v>
      </c>
      <c r="T147" s="39">
        <f t="shared" si="25"/>
        <v>8.3333333333324155E-4</v>
      </c>
      <c r="U147" s="39">
        <f t="shared" si="25"/>
        <v>5.8479369381829738E-3</v>
      </c>
      <c r="V147" s="39">
        <f t="shared" si="25"/>
        <v>5.8479369381829738E-3</v>
      </c>
      <c r="W147" s="39">
        <f t="shared" si="25"/>
        <v>0</v>
      </c>
    </row>
    <row r="148" spans="1:23" x14ac:dyDescent="0.2">
      <c r="A148" s="1" t="s">
        <v>46</v>
      </c>
      <c r="C148" s="39">
        <f t="shared" si="26"/>
        <v>1.0000000000000009E-2</v>
      </c>
      <c r="D148" s="39">
        <f t="shared" si="25"/>
        <v>-8.137997794970353E-2</v>
      </c>
      <c r="E148" s="39">
        <f t="shared" si="25"/>
        <v>6.8200000000000038E-2</v>
      </c>
      <c r="F148" s="39">
        <f t="shared" si="25"/>
        <v>-0.10499999999999998</v>
      </c>
      <c r="G148" s="39">
        <f t="shared" si="25"/>
        <v>-1.052725000000021E-2</v>
      </c>
      <c r="H148" s="39">
        <f t="shared" si="25"/>
        <v>0.40999999999999992</v>
      </c>
      <c r="I148" s="39">
        <f t="shared" si="25"/>
        <v>-2.3096523302517324E-2</v>
      </c>
      <c r="J148" s="39">
        <f t="shared" si="25"/>
        <v>-5.8448404839558044E-2</v>
      </c>
      <c r="K148" s="39">
        <f t="shared" si="25"/>
        <v>-1.4046535272632443E-2</v>
      </c>
      <c r="L148" s="39">
        <f t="shared" si="25"/>
        <v>-4.1061434648263062E-2</v>
      </c>
      <c r="M148" s="39">
        <f t="shared" si="25"/>
        <v>8.832255075438189E-2</v>
      </c>
      <c r="N148" s="39">
        <f t="shared" si="25"/>
        <v>4.6148153731154773E-2</v>
      </c>
      <c r="O148" s="39">
        <f t="shared" si="25"/>
        <v>-9.4890487052993966E-2</v>
      </c>
      <c r="P148" s="39">
        <f t="shared" si="25"/>
        <v>0.10169891374386775</v>
      </c>
      <c r="Q148" s="39">
        <f t="shared" si="25"/>
        <v>-2.4198537847718304E-2</v>
      </c>
      <c r="R148" s="39">
        <f t="shared" si="25"/>
        <v>9.3817828613709242E-2</v>
      </c>
      <c r="S148" s="39">
        <f t="shared" si="25"/>
        <v>-8.0000000000000071E-3</v>
      </c>
      <c r="T148" s="39">
        <f t="shared" si="25"/>
        <v>3.6696527777777765E-2</v>
      </c>
      <c r="U148" s="39">
        <f t="shared" si="25"/>
        <v>6.6861435522980184E-3</v>
      </c>
      <c r="V148" s="39">
        <f t="shared" si="25"/>
        <v>6.6861435522980184E-3</v>
      </c>
      <c r="W148" s="39">
        <f t="shared" si="25"/>
        <v>0</v>
      </c>
    </row>
    <row r="149" spans="1:23" x14ac:dyDescent="0.2">
      <c r="A149" s="1" t="s">
        <v>47</v>
      </c>
      <c r="C149" s="39">
        <f t="shared" si="26"/>
        <v>1.0000000000000009E-2</v>
      </c>
      <c r="D149" s="39">
        <f t="shared" si="25"/>
        <v>-7.678687783945215E-2</v>
      </c>
      <c r="E149" s="39">
        <f t="shared" si="25"/>
        <v>6.8200000000000038E-2</v>
      </c>
      <c r="F149" s="39">
        <f t="shared" si="25"/>
        <v>-6.4725000000000033E-2</v>
      </c>
      <c r="G149" s="39">
        <f t="shared" si="25"/>
        <v>-1.052725000000021E-2</v>
      </c>
      <c r="H149" s="39">
        <f t="shared" si="25"/>
        <v>0.40999999999999992</v>
      </c>
      <c r="I149" s="39">
        <f t="shared" si="25"/>
        <v>-2.5945825109551679E-2</v>
      </c>
      <c r="J149" s="39">
        <f t="shared" si="25"/>
        <v>-6.5510041803261365E-2</v>
      </c>
      <c r="K149" s="39">
        <f t="shared" si="25"/>
        <v>-1.9387116539905658E-2</v>
      </c>
      <c r="L149" s="39">
        <f t="shared" si="25"/>
        <v>-4.1061434648263062E-2</v>
      </c>
      <c r="M149" s="39">
        <f t="shared" si="25"/>
        <v>9.1496824860748838E-2</v>
      </c>
      <c r="N149" s="39">
        <f t="shared" si="25"/>
        <v>4.9199419179537296E-2</v>
      </c>
      <c r="O149" s="39">
        <f t="shared" si="25"/>
        <v>-9.5267616016721846E-2</v>
      </c>
      <c r="P149" s="39">
        <f t="shared" si="25"/>
        <v>2.3661907353677236E-2</v>
      </c>
      <c r="Q149" s="39">
        <f t="shared" si="25"/>
        <v>-2.0945866307210625E-2</v>
      </c>
      <c r="R149" s="39">
        <f t="shared" si="25"/>
        <v>9.3817828613709242E-2</v>
      </c>
      <c r="S149" s="39">
        <f t="shared" si="25"/>
        <v>-8.0000000000000071E-3</v>
      </c>
      <c r="T149" s="39">
        <f t="shared" si="25"/>
        <v>3.756044155092586E-2</v>
      </c>
      <c r="U149" s="39">
        <f t="shared" si="25"/>
        <v>7.5250486719249388E-3</v>
      </c>
      <c r="V149" s="39">
        <f t="shared" si="25"/>
        <v>7.5250486719249388E-3</v>
      </c>
      <c r="W149" s="39">
        <f t="shared" si="25"/>
        <v>0</v>
      </c>
    </row>
    <row r="150" spans="1:23" x14ac:dyDescent="0.2">
      <c r="A150" s="1" t="s">
        <v>48</v>
      </c>
      <c r="C150" s="39">
        <f t="shared" si="26"/>
        <v>1.0000000000000009E-2</v>
      </c>
      <c r="D150" s="39">
        <f t="shared" si="25"/>
        <v>-7.2170812228649517E-2</v>
      </c>
      <c r="E150" s="39">
        <f t="shared" si="25"/>
        <v>0.10558699999999988</v>
      </c>
      <c r="F150" s="39">
        <f t="shared" si="25"/>
        <v>-6.4725000000000033E-2</v>
      </c>
      <c r="G150" s="39">
        <f t="shared" si="25"/>
        <v>-1.052725000000021E-2</v>
      </c>
      <c r="H150" s="39">
        <f t="shared" si="25"/>
        <v>0.40999999999999992</v>
      </c>
      <c r="I150" s="39">
        <f t="shared" si="25"/>
        <v>-2.87868164529822E-2</v>
      </c>
      <c r="J150" s="39">
        <f t="shared" si="25"/>
        <v>-7.2518716489736845E-2</v>
      </c>
      <c r="K150" s="39">
        <f t="shared" si="25"/>
        <v>-2.4698769658647812E-2</v>
      </c>
      <c r="L150" s="39">
        <f t="shared" si="25"/>
        <v>-4.1061434648263062E-2</v>
      </c>
      <c r="M150" s="39">
        <f t="shared" si="25"/>
        <v>9.468035726659263E-2</v>
      </c>
      <c r="N150" s="39">
        <f t="shared" si="25"/>
        <v>5.2259584152144267E-2</v>
      </c>
      <c r="O150" s="39">
        <f t="shared" si="25"/>
        <v>-9.5644587843381479E-2</v>
      </c>
      <c r="P150" s="39">
        <f t="shared" si="25"/>
        <v>2.7074113711522907E-2</v>
      </c>
      <c r="Q150" s="39">
        <f t="shared" si="25"/>
        <v>-1.7682352528234579E-2</v>
      </c>
      <c r="R150" s="39">
        <f t="shared" si="25"/>
        <v>9.3817828613709242E-2</v>
      </c>
      <c r="S150" s="39">
        <f t="shared" si="25"/>
        <v>-8.0000000000000071E-3</v>
      </c>
      <c r="T150" s="39">
        <f t="shared" si="25"/>
        <v>3.8425075252218166E-2</v>
      </c>
      <c r="U150" s="39">
        <f t="shared" si="25"/>
        <v>8.3646528791514463E-3</v>
      </c>
      <c r="V150" s="39">
        <f t="shared" si="25"/>
        <v>8.3646528791514463E-3</v>
      </c>
      <c r="W150" s="39">
        <f t="shared" si="25"/>
        <v>0</v>
      </c>
    </row>
    <row r="151" spans="1:23" x14ac:dyDescent="0.2">
      <c r="A151" s="1" t="s">
        <v>49</v>
      </c>
      <c r="C151" s="39">
        <f t="shared" si="26"/>
        <v>1.0000000000000009E-2</v>
      </c>
      <c r="D151" s="39">
        <f t="shared" si="25"/>
        <v>-6.7531666289792902E-2</v>
      </c>
      <c r="E151" s="39">
        <f t="shared" si="25"/>
        <v>0.10558699999999988</v>
      </c>
      <c r="F151" s="39">
        <f t="shared" si="25"/>
        <v>-6.4725000000000033E-2</v>
      </c>
      <c r="G151" s="39">
        <f t="shared" si="25"/>
        <v>-9.4632433750000189E-2</v>
      </c>
      <c r="H151" s="39">
        <f t="shared" si="25"/>
        <v>0.40999999999999992</v>
      </c>
      <c r="I151" s="39">
        <f t="shared" si="25"/>
        <v>-3.1619521571661036E-2</v>
      </c>
      <c r="J151" s="39">
        <f t="shared" si="25"/>
        <v>-8.1020628255247584E-2</v>
      </c>
      <c r="K151" s="39">
        <f t="shared" si="25"/>
        <v>-2.9981651322996794E-2</v>
      </c>
      <c r="L151" s="39">
        <f t="shared" si="25"/>
        <v>-4.1061434648263062E-2</v>
      </c>
      <c r="M151" s="39">
        <f t="shared" si="25"/>
        <v>9.7873174975286803E-2</v>
      </c>
      <c r="N151" s="39">
        <f t="shared" si="25"/>
        <v>5.5328674605921391E-2</v>
      </c>
      <c r="O151" s="39">
        <f t="shared" si="25"/>
        <v>-9.6021402598446715E-2</v>
      </c>
      <c r="P151" s="39">
        <f t="shared" si="25"/>
        <v>3.0497694090561467E-2</v>
      </c>
      <c r="Q151" s="39">
        <f t="shared" si="25"/>
        <v>-1.4407960369995254E-2</v>
      </c>
      <c r="R151" s="39">
        <f t="shared" si="25"/>
        <v>9.3817828613709242E-2</v>
      </c>
      <c r="S151" s="39">
        <f t="shared" si="25"/>
        <v>-8.0000000000000071E-3</v>
      </c>
      <c r="T151" s="39">
        <f t="shared" si="25"/>
        <v>3.9290429481595002E-2</v>
      </c>
      <c r="U151" s="39">
        <f t="shared" si="25"/>
        <v>9.2049567565506418E-3</v>
      </c>
      <c r="V151" s="39">
        <f t="shared" si="25"/>
        <v>9.2049567565506418E-3</v>
      </c>
      <c r="W151" s="39">
        <f t="shared" si="25"/>
        <v>0</v>
      </c>
    </row>
    <row r="152" spans="1:23" x14ac:dyDescent="0.2">
      <c r="A152" s="1" t="s">
        <v>50</v>
      </c>
      <c r="C152" s="39">
        <f t="shared" si="26"/>
        <v>1.0000000000000009E-2</v>
      </c>
      <c r="D152" s="39">
        <f t="shared" si="25"/>
        <v>-6.2869324621241951E-2</v>
      </c>
      <c r="E152" s="39">
        <f t="shared" si="25"/>
        <v>0.10558699999999988</v>
      </c>
      <c r="F152" s="39">
        <f t="shared" si="25"/>
        <v>-6.4725000000000033E-2</v>
      </c>
      <c r="G152" s="39">
        <f t="shared" si="25"/>
        <v>-9.4632433750000189E-2</v>
      </c>
      <c r="H152" s="39">
        <f t="shared" si="25"/>
        <v>0.4593499999999997</v>
      </c>
      <c r="I152" s="39">
        <f t="shared" si="25"/>
        <v>-3.8882375159873583E-2</v>
      </c>
      <c r="J152" s="39">
        <f t="shared" si="25"/>
        <v>-8.9444605829574475E-2</v>
      </c>
      <c r="K152" s="39">
        <f t="shared" si="25"/>
        <v>-3.5235917378330539E-2</v>
      </c>
      <c r="L152" s="39">
        <f t="shared" si="25"/>
        <v>-4.1061434648263062E-2</v>
      </c>
      <c r="M152" s="39">
        <f t="shared" si="25"/>
        <v>0.10107530506896478</v>
      </c>
      <c r="N152" s="39">
        <f t="shared" si="25"/>
        <v>5.8406716573522033E-2</v>
      </c>
      <c r="O152" s="39">
        <f t="shared" si="25"/>
        <v>-9.6398060347363979E-2</v>
      </c>
      <c r="P152" s="39">
        <f t="shared" si="25"/>
        <v>3.3932686404196666E-2</v>
      </c>
      <c r="Q152" s="39">
        <f t="shared" si="25"/>
        <v>-1.1122653571228547E-2</v>
      </c>
      <c r="R152" s="39">
        <f t="shared" si="25"/>
        <v>9.3817828613709242E-2</v>
      </c>
      <c r="S152" s="39">
        <f t="shared" si="25"/>
        <v>-8.0000000000000071E-3</v>
      </c>
      <c r="T152" s="39">
        <f t="shared" si="25"/>
        <v>4.0156504839496288E-2</v>
      </c>
      <c r="U152" s="39">
        <f t="shared" si="25"/>
        <v>1.0045960887181016E-2</v>
      </c>
      <c r="V152" s="39">
        <f t="shared" si="25"/>
        <v>1.0045960887181016E-2</v>
      </c>
      <c r="W152" s="39">
        <f t="shared" si="25"/>
        <v>0</v>
      </c>
    </row>
    <row r="153" spans="1:23" x14ac:dyDescent="0.2">
      <c r="A153" s="21" t="s">
        <v>87</v>
      </c>
      <c r="B153" s="63"/>
      <c r="C153" s="67">
        <f>AVERAGE(C141:C152)</f>
        <v>7.5000000000000067E-3</v>
      </c>
      <c r="D153" s="67">
        <f t="shared" ref="D153:W153" si="27">AVERAGE(D141:D152)</f>
        <v>-6.2227854072455457E-2</v>
      </c>
      <c r="E153" s="67">
        <f t="shared" si="27"/>
        <v>4.2463416666666642E-2</v>
      </c>
      <c r="F153" s="67">
        <f t="shared" si="27"/>
        <v>-4.7825000000000006E-2</v>
      </c>
      <c r="G153" s="67">
        <f t="shared" si="27"/>
        <v>-3.4691384791666786E-2</v>
      </c>
      <c r="H153" s="67">
        <f t="shared" si="27"/>
        <v>0.27744583333333334</v>
      </c>
      <c r="I153" s="67">
        <f t="shared" si="27"/>
        <v>-1.9126922680178866E-2</v>
      </c>
      <c r="J153" s="67">
        <f t="shared" si="27"/>
        <v>-4.7818479328575615E-2</v>
      </c>
      <c r="K153" s="67">
        <f t="shared" si="27"/>
        <v>-1.5017573545719245E-2</v>
      </c>
      <c r="L153" s="67">
        <f t="shared" si="27"/>
        <v>-3.1863794570555347E-2</v>
      </c>
      <c r="M153" s="67">
        <f t="shared" si="27"/>
        <v>6.8768907066573737E-2</v>
      </c>
      <c r="N153" s="67">
        <f t="shared" si="27"/>
        <v>3.5396421829113546E-2</v>
      </c>
      <c r="O153" s="67">
        <f t="shared" si="27"/>
        <v>-6.8729725851246412E-2</v>
      </c>
      <c r="P153" s="67">
        <f t="shared" si="27"/>
        <v>1.7489723401468277E-2</v>
      </c>
      <c r="Q153" s="67">
        <f t="shared" si="27"/>
        <v>-3.7839655011840273E-3</v>
      </c>
      <c r="R153" s="67">
        <f t="shared" si="27"/>
        <v>4.8191585556108946E-2</v>
      </c>
      <c r="S153" s="67">
        <f t="shared" si="27"/>
        <v>-8.0000000000000071E-3</v>
      </c>
      <c r="T153" s="67">
        <f t="shared" si="27"/>
        <v>1.608019268627886E-2</v>
      </c>
      <c r="U153" s="67">
        <f t="shared" si="27"/>
        <v>5.4332521254668474E-3</v>
      </c>
      <c r="V153" s="67">
        <f t="shared" si="27"/>
        <v>5.4332521254668474E-3</v>
      </c>
      <c r="W153" s="68">
        <f t="shared" si="27"/>
        <v>0</v>
      </c>
    </row>
    <row r="159" spans="1:23" ht="12.75" x14ac:dyDescent="0.2">
      <c r="B159" s="31" t="s">
        <v>103</v>
      </c>
      <c r="C159" s="31"/>
    </row>
    <row r="160" spans="1:23" x14ac:dyDescent="0.2">
      <c r="C160" s="7">
        <f>C$10</f>
        <v>2001</v>
      </c>
      <c r="D160" s="7">
        <f t="shared" ref="D160:W160" si="28">D$10</f>
        <v>2002</v>
      </c>
      <c r="E160" s="7">
        <f t="shared" si="28"/>
        <v>2003</v>
      </c>
      <c r="F160" s="7">
        <f t="shared" si="28"/>
        <v>2004</v>
      </c>
      <c r="G160" s="7">
        <f t="shared" si="28"/>
        <v>2005</v>
      </c>
      <c r="H160" s="7">
        <f t="shared" si="28"/>
        <v>2006</v>
      </c>
      <c r="I160" s="7">
        <f t="shared" si="28"/>
        <v>2007</v>
      </c>
      <c r="J160" s="7">
        <f t="shared" si="28"/>
        <v>2008</v>
      </c>
      <c r="K160" s="7">
        <f t="shared" si="28"/>
        <v>2009</v>
      </c>
      <c r="L160" s="7">
        <f t="shared" si="28"/>
        <v>2010</v>
      </c>
      <c r="M160" s="7">
        <f t="shared" si="28"/>
        <v>2011</v>
      </c>
      <c r="N160" s="7">
        <f t="shared" si="28"/>
        <v>2012</v>
      </c>
      <c r="O160" s="7">
        <f t="shared" si="28"/>
        <v>2013</v>
      </c>
      <c r="P160" s="7">
        <f t="shared" si="28"/>
        <v>2014</v>
      </c>
      <c r="Q160" s="7">
        <f t="shared" si="28"/>
        <v>2015</v>
      </c>
      <c r="R160" s="7">
        <f t="shared" si="28"/>
        <v>2016</v>
      </c>
      <c r="S160" s="7">
        <f t="shared" si="28"/>
        <v>2017</v>
      </c>
      <c r="T160" s="7">
        <f t="shared" si="28"/>
        <v>2018</v>
      </c>
      <c r="U160" s="7">
        <f t="shared" si="28"/>
        <v>2019</v>
      </c>
      <c r="V160" s="7">
        <f t="shared" si="28"/>
        <v>2020</v>
      </c>
      <c r="W160" s="7">
        <f t="shared" si="28"/>
        <v>0</v>
      </c>
    </row>
    <row r="161" spans="1:23" x14ac:dyDescent="0.2">
      <c r="A161" s="1" t="s">
        <v>39</v>
      </c>
      <c r="C161" s="39">
        <f>C141-C$153</f>
        <v>-7.5000000000000067E-3</v>
      </c>
      <c r="D161" s="39">
        <f t="shared" ref="D161:W161" si="29">D141-D$153</f>
        <v>5.722785407245546E-2</v>
      </c>
      <c r="E161" s="39">
        <f t="shared" si="29"/>
        <v>-4.2463416666666642E-2</v>
      </c>
      <c r="F161" s="39">
        <f t="shared" si="29"/>
        <v>4.7825000000000006E-2</v>
      </c>
      <c r="G161" s="39">
        <f t="shared" si="29"/>
        <v>4.6913847916667875E-3</v>
      </c>
      <c r="H161" s="39">
        <f t="shared" si="29"/>
        <v>-0.27744583333333334</v>
      </c>
      <c r="I161" s="39">
        <f t="shared" si="29"/>
        <v>1.6210256013512198E-2</v>
      </c>
      <c r="J161" s="39">
        <f t="shared" si="29"/>
        <v>4.0318479328575615E-2</v>
      </c>
      <c r="K161" s="39">
        <f t="shared" si="29"/>
        <v>5.8509068790525785E-3</v>
      </c>
      <c r="L161" s="39">
        <f t="shared" si="29"/>
        <v>2.644712790388868E-2</v>
      </c>
      <c r="M161" s="39">
        <f t="shared" si="29"/>
        <v>-6.8768907066573737E-2</v>
      </c>
      <c r="N161" s="39">
        <f t="shared" si="29"/>
        <v>-3.2479755162446881E-2</v>
      </c>
      <c r="O161" s="39">
        <f t="shared" si="29"/>
        <v>5.331305918457975E-2</v>
      </c>
      <c r="P161" s="39">
        <f t="shared" si="29"/>
        <v>-3.0906390068134941E-2</v>
      </c>
      <c r="Q161" s="39">
        <f t="shared" si="29"/>
        <v>7.1172988345173608E-3</v>
      </c>
      <c r="R161" s="39">
        <f t="shared" si="29"/>
        <v>-4.4858252222775612E-2</v>
      </c>
      <c r="S161" s="39">
        <f t="shared" si="29"/>
        <v>0</v>
      </c>
      <c r="T161" s="39">
        <f t="shared" si="29"/>
        <v>-1.608019268627886E-2</v>
      </c>
      <c r="U161" s="39">
        <f t="shared" si="29"/>
        <v>-4.5999187921335139E-3</v>
      </c>
      <c r="V161" s="39">
        <f t="shared" si="29"/>
        <v>-4.5999187921335139E-3</v>
      </c>
      <c r="W161" s="39">
        <f t="shared" si="29"/>
        <v>0</v>
      </c>
    </row>
    <row r="162" spans="1:23" x14ac:dyDescent="0.2">
      <c r="A162" s="1" t="s">
        <v>40</v>
      </c>
      <c r="C162" s="39">
        <f t="shared" ref="C162:W172" si="30">C142-C$153</f>
        <v>-7.5000000000000067E-3</v>
      </c>
      <c r="D162" s="39">
        <f t="shared" si="30"/>
        <v>5.7227854072455453E-2</v>
      </c>
      <c r="E162" s="39">
        <f t="shared" si="30"/>
        <v>-6.246341666666666E-2</v>
      </c>
      <c r="F162" s="39">
        <f t="shared" si="30"/>
        <v>4.7825000000000006E-2</v>
      </c>
      <c r="G162" s="39">
        <f t="shared" si="30"/>
        <v>4.6913847916667598E-3</v>
      </c>
      <c r="H162" s="39">
        <f t="shared" si="30"/>
        <v>-0.27744583333333334</v>
      </c>
      <c r="I162" s="39">
        <f t="shared" si="30"/>
        <v>1.3302096291289939E-2</v>
      </c>
      <c r="J162" s="39">
        <f t="shared" si="30"/>
        <v>3.2874729328575693E-2</v>
      </c>
      <c r="K162" s="39">
        <f t="shared" si="30"/>
        <v>-3.2317320098362388E-3</v>
      </c>
      <c r="L162" s="39">
        <f t="shared" si="30"/>
        <v>2.1059801514999886E-2</v>
      </c>
      <c r="M162" s="39">
        <f t="shared" si="30"/>
        <v>-6.8768907066573737E-2</v>
      </c>
      <c r="N162" s="39">
        <f t="shared" si="30"/>
        <v>-2.9554581551335758E-2</v>
      </c>
      <c r="O162" s="39">
        <f t="shared" si="30"/>
        <v>5.2902816129024297E-2</v>
      </c>
      <c r="P162" s="39">
        <f t="shared" si="30"/>
        <v>-2.6795626179246041E-2</v>
      </c>
      <c r="Q162" s="39">
        <f t="shared" si="30"/>
        <v>1.0461743278962031E-2</v>
      </c>
      <c r="R162" s="39">
        <f t="shared" si="30"/>
        <v>-4.1513807778330941E-2</v>
      </c>
      <c r="S162" s="39">
        <f t="shared" si="30"/>
        <v>0</v>
      </c>
      <c r="T162" s="39">
        <f t="shared" si="30"/>
        <v>-1.608019268627886E-2</v>
      </c>
      <c r="U162" s="39">
        <f t="shared" si="30"/>
        <v>-3.7658910143559708E-3</v>
      </c>
      <c r="V162" s="39">
        <f t="shared" si="30"/>
        <v>-3.7658910143559708E-3</v>
      </c>
      <c r="W162" s="39">
        <f t="shared" si="30"/>
        <v>0</v>
      </c>
    </row>
    <row r="163" spans="1:23" x14ac:dyDescent="0.2">
      <c r="A163" s="1" t="s">
        <v>41</v>
      </c>
      <c r="C163" s="39">
        <f t="shared" si="30"/>
        <v>-7.5000000000000067E-3</v>
      </c>
      <c r="D163" s="39">
        <f t="shared" si="30"/>
        <v>5.7227854072455453E-2</v>
      </c>
      <c r="E163" s="39">
        <f t="shared" si="30"/>
        <v>-6.246341666666666E-2</v>
      </c>
      <c r="F163" s="39">
        <f t="shared" si="30"/>
        <v>4.7825000000000006E-2</v>
      </c>
      <c r="G163" s="39">
        <f t="shared" si="30"/>
        <v>4.6913847916667598E-3</v>
      </c>
      <c r="H163" s="39">
        <f t="shared" si="30"/>
        <v>-0.27744583333333334</v>
      </c>
      <c r="I163" s="39">
        <f t="shared" si="30"/>
        <v>1.0402418701590827E-2</v>
      </c>
      <c r="J163" s="39">
        <f t="shared" si="30"/>
        <v>2.5486807453575767E-2</v>
      </c>
      <c r="K163" s="39">
        <f t="shared" si="30"/>
        <v>-1.2231113375576983E-2</v>
      </c>
      <c r="L163" s="39">
        <f t="shared" si="30"/>
        <v>1.5701656477384217E-2</v>
      </c>
      <c r="M163" s="39">
        <f t="shared" si="30"/>
        <v>-6.7689070665736817E-3</v>
      </c>
      <c r="N163" s="39">
        <f t="shared" si="30"/>
        <v>-1.4550774100525445E-2</v>
      </c>
      <c r="O163" s="39">
        <f t="shared" si="30"/>
        <v>5.2492744008075284E-2</v>
      </c>
      <c r="P163" s="39">
        <f t="shared" si="30"/>
        <v>-2.266773410748681E-2</v>
      </c>
      <c r="Q163" s="39">
        <f t="shared" si="30"/>
        <v>1.3817335871554802E-2</v>
      </c>
      <c r="R163" s="39">
        <f t="shared" si="30"/>
        <v>-3.815821518573817E-2</v>
      </c>
      <c r="S163" s="39">
        <f t="shared" si="30"/>
        <v>0</v>
      </c>
      <c r="T163" s="39">
        <f t="shared" si="30"/>
        <v>-1.608019268627886E-2</v>
      </c>
      <c r="U163" s="39">
        <f t="shared" si="30"/>
        <v>-2.9311682134301907E-3</v>
      </c>
      <c r="V163" s="39">
        <f t="shared" si="30"/>
        <v>-2.9311682134301907E-3</v>
      </c>
      <c r="W163" s="39">
        <f t="shared" si="30"/>
        <v>0</v>
      </c>
    </row>
    <row r="164" spans="1:23" x14ac:dyDescent="0.2">
      <c r="A164" s="1" t="s">
        <v>42</v>
      </c>
      <c r="C164" s="39">
        <f t="shared" si="30"/>
        <v>2.5000000000000022E-3</v>
      </c>
      <c r="D164" s="39">
        <f t="shared" si="30"/>
        <v>-3.7297145927544517E-2</v>
      </c>
      <c r="E164" s="39">
        <f t="shared" si="30"/>
        <v>-6.246341666666666E-2</v>
      </c>
      <c r="F164" s="39">
        <f t="shared" si="30"/>
        <v>4.7825000000000006E-2</v>
      </c>
      <c r="G164" s="39">
        <f t="shared" si="30"/>
        <v>4.6913847916667598E-3</v>
      </c>
      <c r="H164" s="39">
        <f t="shared" si="30"/>
        <v>-0.27744583333333334</v>
      </c>
      <c r="I164" s="39">
        <f t="shared" si="30"/>
        <v>7.5111985048616665E-3</v>
      </c>
      <c r="J164" s="39">
        <f t="shared" si="30"/>
        <v>1.8154294992638299E-2</v>
      </c>
      <c r="K164" s="39">
        <f t="shared" si="30"/>
        <v>2.2625808676410002E-2</v>
      </c>
      <c r="L164" s="39">
        <f t="shared" si="30"/>
        <v>1.0372534725388925E-2</v>
      </c>
      <c r="M164" s="39">
        <f t="shared" si="30"/>
        <v>-3.6714070665737064E-3</v>
      </c>
      <c r="N164" s="39">
        <f t="shared" si="30"/>
        <v>-1.1573307627983732E-2</v>
      </c>
      <c r="O164" s="39">
        <f t="shared" si="30"/>
        <v>5.2082842750509936E-2</v>
      </c>
      <c r="P164" s="39">
        <f t="shared" si="30"/>
        <v>-1.8522642485428582E-2</v>
      </c>
      <c r="Q164" s="39">
        <f t="shared" si="30"/>
        <v>1.7184113772789545E-2</v>
      </c>
      <c r="R164" s="39">
        <f t="shared" si="30"/>
        <v>-3.4791437284503429E-2</v>
      </c>
      <c r="S164" s="39">
        <f t="shared" si="30"/>
        <v>0</v>
      </c>
      <c r="T164" s="39">
        <f t="shared" si="30"/>
        <v>-1.608019268627886E-2</v>
      </c>
      <c r="U164" s="39">
        <f t="shared" si="30"/>
        <v>-2.095749810170233E-3</v>
      </c>
      <c r="V164" s="39">
        <f t="shared" si="30"/>
        <v>-2.095749810170233E-3</v>
      </c>
      <c r="W164" s="39">
        <f t="shared" si="30"/>
        <v>0</v>
      </c>
    </row>
    <row r="165" spans="1:23" x14ac:dyDescent="0.2">
      <c r="A165" s="1" t="s">
        <v>43</v>
      </c>
      <c r="C165" s="39">
        <f t="shared" si="30"/>
        <v>2.5000000000000022E-3</v>
      </c>
      <c r="D165" s="39">
        <f t="shared" si="30"/>
        <v>-3.279477092754457E-2</v>
      </c>
      <c r="E165" s="39">
        <f t="shared" si="30"/>
        <v>-6.246341666666666E-2</v>
      </c>
      <c r="F165" s="39">
        <f t="shared" si="30"/>
        <v>4.7825000000000006E-2</v>
      </c>
      <c r="G165" s="39">
        <f t="shared" si="30"/>
        <v>9.5413847916666697E-3</v>
      </c>
      <c r="H165" s="39">
        <f t="shared" si="30"/>
        <v>0.13255416666666658</v>
      </c>
      <c r="I165" s="39">
        <f t="shared" si="30"/>
        <v>4.6284110337063318E-3</v>
      </c>
      <c r="J165" s="39">
        <f t="shared" si="30"/>
        <v>1.0876776375157916E-2</v>
      </c>
      <c r="K165" s="39">
        <f t="shared" si="30"/>
        <v>1.7167930736118824E-2</v>
      </c>
      <c r="L165" s="39">
        <f t="shared" si="30"/>
        <v>-9.1976400777077152E-3</v>
      </c>
      <c r="M165" s="39">
        <f t="shared" si="30"/>
        <v>-5.6487269157362574E-4</v>
      </c>
      <c r="N165" s="39">
        <f t="shared" si="30"/>
        <v>-8.5871568782304522E-3</v>
      </c>
      <c r="O165" s="39">
        <f t="shared" si="30"/>
        <v>-2.502843083300739E-2</v>
      </c>
      <c r="P165" s="39">
        <f t="shared" si="30"/>
        <v>-1.4360279648278369E-2</v>
      </c>
      <c r="Q165" s="39">
        <f t="shared" si="30"/>
        <v>2.0562114267028298E-2</v>
      </c>
      <c r="R165" s="39">
        <f t="shared" si="30"/>
        <v>-2.6346436048906657E-2</v>
      </c>
      <c r="S165" s="39">
        <f t="shared" si="30"/>
        <v>0</v>
      </c>
      <c r="T165" s="39">
        <f t="shared" si="30"/>
        <v>-1.608019268627886E-2</v>
      </c>
      <c r="U165" s="39">
        <f t="shared" si="30"/>
        <v>-1.2596352249075625E-3</v>
      </c>
      <c r="V165" s="39">
        <f t="shared" si="30"/>
        <v>-1.2596352249075625E-3</v>
      </c>
      <c r="W165" s="39">
        <f t="shared" si="30"/>
        <v>0</v>
      </c>
    </row>
    <row r="166" spans="1:23" x14ac:dyDescent="0.2">
      <c r="A166" s="1" t="s">
        <v>44</v>
      </c>
      <c r="C166" s="39">
        <f t="shared" si="30"/>
        <v>2.5000000000000022E-3</v>
      </c>
      <c r="D166" s="39">
        <f t="shared" si="30"/>
        <v>-2.8269884052544714E-2</v>
      </c>
      <c r="E166" s="39">
        <f t="shared" si="30"/>
        <v>2.5736583333333396E-2</v>
      </c>
      <c r="F166" s="39">
        <f t="shared" si="30"/>
        <v>-5.7174999999999976E-2</v>
      </c>
      <c r="G166" s="39">
        <f t="shared" si="30"/>
        <v>9.5413847916666697E-3</v>
      </c>
      <c r="H166" s="39">
        <f t="shared" si="30"/>
        <v>0.13255416666666658</v>
      </c>
      <c r="I166" s="39">
        <f t="shared" si="30"/>
        <v>1.7540316926751461E-3</v>
      </c>
      <c r="J166" s="39">
        <f t="shared" si="30"/>
        <v>3.6538391473086365E-3</v>
      </c>
      <c r="K166" s="39">
        <f t="shared" si="30"/>
        <v>1.173961630133751E-2</v>
      </c>
      <c r="L166" s="39">
        <f t="shared" si="30"/>
        <v>-9.1976400777077152E-3</v>
      </c>
      <c r="M166" s="39">
        <f t="shared" si="30"/>
        <v>2.5507224086867564E-3</v>
      </c>
      <c r="N166" s="39">
        <f t="shared" si="30"/>
        <v>4.6757961273851886E-3</v>
      </c>
      <c r="O166" s="39">
        <f t="shared" si="30"/>
        <v>-2.5406031601055548E-2</v>
      </c>
      <c r="P166" s="39">
        <f t="shared" si="30"/>
        <v>-1.0180573632640039E-2</v>
      </c>
      <c r="Q166" s="39">
        <f t="shared" si="30"/>
        <v>2.395137476291458E-2</v>
      </c>
      <c r="R166" s="39">
        <f t="shared" si="30"/>
        <v>-2.2940285550549305E-2</v>
      </c>
      <c r="S166" s="39">
        <f t="shared" si="30"/>
        <v>0</v>
      </c>
      <c r="T166" s="39">
        <f t="shared" si="30"/>
        <v>-1.608019268627886E-2</v>
      </c>
      <c r="U166" s="39">
        <f t="shared" si="30"/>
        <v>-4.228238774904745E-4</v>
      </c>
      <c r="V166" s="39">
        <f t="shared" si="30"/>
        <v>-4.228238774904745E-4</v>
      </c>
      <c r="W166" s="39">
        <f t="shared" si="30"/>
        <v>0</v>
      </c>
    </row>
    <row r="167" spans="1:23" x14ac:dyDescent="0.2">
      <c r="A167" s="1" t="s">
        <v>45</v>
      </c>
      <c r="C167" s="39">
        <f t="shared" si="30"/>
        <v>2.5000000000000022E-3</v>
      </c>
      <c r="D167" s="39">
        <f t="shared" si="30"/>
        <v>-2.3722372743169795E-2</v>
      </c>
      <c r="E167" s="39">
        <f t="shared" si="30"/>
        <v>2.5736583333333396E-2</v>
      </c>
      <c r="F167" s="39">
        <f t="shared" si="30"/>
        <v>-5.7174999999999976E-2</v>
      </c>
      <c r="G167" s="39">
        <f t="shared" si="30"/>
        <v>9.5413847916666697E-3</v>
      </c>
      <c r="H167" s="39">
        <f t="shared" si="30"/>
        <v>0.13255416666666658</v>
      </c>
      <c r="I167" s="39">
        <f t="shared" si="30"/>
        <v>-1.1119640419446179E-3</v>
      </c>
      <c r="J167" s="39">
        <f t="shared" si="30"/>
        <v>-3.5149260513317668E-3</v>
      </c>
      <c r="K167" s="39">
        <f t="shared" si="30"/>
        <v>6.3407052364113283E-3</v>
      </c>
      <c r="L167" s="39">
        <f t="shared" si="30"/>
        <v>-9.1976400777077152E-3</v>
      </c>
      <c r="M167" s="39">
        <f t="shared" si="30"/>
        <v>1.6388600956075472E-2</v>
      </c>
      <c r="N167" s="39">
        <f t="shared" si="30"/>
        <v>7.7093400964250644E-3</v>
      </c>
      <c r="O167" s="39">
        <f t="shared" si="30"/>
        <v>-2.5783475035450379E-2</v>
      </c>
      <c r="P167" s="39">
        <f t="shared" si="30"/>
        <v>-5.9834521752698717E-3</v>
      </c>
      <c r="Q167" s="39">
        <f t="shared" si="30"/>
        <v>-2.3656437669299434E-2</v>
      </c>
      <c r="R167" s="39">
        <f t="shared" si="30"/>
        <v>-1.9522781217197333E-2</v>
      </c>
      <c r="S167" s="39">
        <f t="shared" si="30"/>
        <v>0</v>
      </c>
      <c r="T167" s="39">
        <f t="shared" si="30"/>
        <v>-1.5246859352945619E-2</v>
      </c>
      <c r="U167" s="39">
        <f t="shared" si="30"/>
        <v>4.146848127161264E-4</v>
      </c>
      <c r="V167" s="39">
        <f t="shared" si="30"/>
        <v>4.146848127161264E-4</v>
      </c>
      <c r="W167" s="39">
        <f t="shared" si="30"/>
        <v>0</v>
      </c>
    </row>
    <row r="168" spans="1:23" x14ac:dyDescent="0.2">
      <c r="A168" s="1" t="s">
        <v>46</v>
      </c>
      <c r="C168" s="39">
        <f t="shared" si="30"/>
        <v>2.5000000000000022E-3</v>
      </c>
      <c r="D168" s="39">
        <f t="shared" si="30"/>
        <v>-1.9152123877248073E-2</v>
      </c>
      <c r="E168" s="39">
        <f t="shared" si="30"/>
        <v>2.5736583333333396E-2</v>
      </c>
      <c r="F168" s="39">
        <f t="shared" si="30"/>
        <v>-5.7174999999999976E-2</v>
      </c>
      <c r="G168" s="39">
        <f t="shared" si="30"/>
        <v>2.4164134791666576E-2</v>
      </c>
      <c r="H168" s="39">
        <f t="shared" si="30"/>
        <v>0.13255416666666658</v>
      </c>
      <c r="I168" s="39">
        <f t="shared" si="30"/>
        <v>-3.9696006223384588E-3</v>
      </c>
      <c r="J168" s="39">
        <f t="shared" si="30"/>
        <v>-1.0629925510982428E-2</v>
      </c>
      <c r="K168" s="39">
        <f t="shared" si="30"/>
        <v>9.7103827308680189E-4</v>
      </c>
      <c r="L168" s="39">
        <f t="shared" si="30"/>
        <v>-9.1976400777077152E-3</v>
      </c>
      <c r="M168" s="39">
        <f t="shared" si="30"/>
        <v>1.9553643687808153E-2</v>
      </c>
      <c r="N168" s="39">
        <f t="shared" si="30"/>
        <v>1.0751731902041227E-2</v>
      </c>
      <c r="O168" s="39">
        <f t="shared" si="30"/>
        <v>-2.6160761201747554E-2</v>
      </c>
      <c r="P168" s="39">
        <f t="shared" si="30"/>
        <v>8.4209190342399473E-2</v>
      </c>
      <c r="Q168" s="39">
        <f t="shared" si="30"/>
        <v>-2.0414572346534276E-2</v>
      </c>
      <c r="R168" s="39">
        <f t="shared" si="30"/>
        <v>4.5626243057600296E-2</v>
      </c>
      <c r="S168" s="39">
        <f t="shared" si="30"/>
        <v>0</v>
      </c>
      <c r="T168" s="39">
        <f t="shared" si="30"/>
        <v>2.0616335091498905E-2</v>
      </c>
      <c r="U168" s="39">
        <f t="shared" si="30"/>
        <v>1.252891426831171E-3</v>
      </c>
      <c r="V168" s="39">
        <f t="shared" si="30"/>
        <v>1.252891426831171E-3</v>
      </c>
      <c r="W168" s="39">
        <f t="shared" si="30"/>
        <v>0</v>
      </c>
    </row>
    <row r="169" spans="1:23" x14ac:dyDescent="0.2">
      <c r="A169" s="1" t="s">
        <v>47</v>
      </c>
      <c r="C169" s="39">
        <f t="shared" si="30"/>
        <v>2.5000000000000022E-3</v>
      </c>
      <c r="D169" s="39">
        <f t="shared" si="30"/>
        <v>-1.4559023766996693E-2</v>
      </c>
      <c r="E169" s="39">
        <f t="shared" si="30"/>
        <v>2.5736583333333396E-2</v>
      </c>
      <c r="F169" s="39">
        <f t="shared" si="30"/>
        <v>-1.6900000000000026E-2</v>
      </c>
      <c r="G169" s="39">
        <f t="shared" si="30"/>
        <v>2.4164134791666576E-2</v>
      </c>
      <c r="H169" s="39">
        <f t="shared" si="30"/>
        <v>0.13255416666666658</v>
      </c>
      <c r="I169" s="39">
        <f t="shared" si="30"/>
        <v>-6.8189024293728133E-3</v>
      </c>
      <c r="J169" s="39">
        <f t="shared" si="30"/>
        <v>-1.769156247468575E-2</v>
      </c>
      <c r="K169" s="39">
        <f t="shared" si="30"/>
        <v>-4.3695429941864126E-3</v>
      </c>
      <c r="L169" s="39">
        <f t="shared" si="30"/>
        <v>-9.1976400777077152E-3</v>
      </c>
      <c r="M169" s="39">
        <f t="shared" si="30"/>
        <v>2.2727917794175101E-2</v>
      </c>
      <c r="N169" s="39">
        <f t="shared" si="30"/>
        <v>1.380299735042375E-2</v>
      </c>
      <c r="O169" s="39">
        <f t="shared" si="30"/>
        <v>-2.6537890165475433E-2</v>
      </c>
      <c r="P169" s="39">
        <f t="shared" si="30"/>
        <v>6.1721839522089587E-3</v>
      </c>
      <c r="Q169" s="39">
        <f t="shared" si="30"/>
        <v>-1.7161900806026597E-2</v>
      </c>
      <c r="R169" s="39">
        <f t="shared" si="30"/>
        <v>4.5626243057600296E-2</v>
      </c>
      <c r="S169" s="39">
        <f t="shared" si="30"/>
        <v>0</v>
      </c>
      <c r="T169" s="39">
        <f t="shared" si="30"/>
        <v>2.1480248864647E-2</v>
      </c>
      <c r="U169" s="39">
        <f t="shared" si="30"/>
        <v>2.0917965464580914E-3</v>
      </c>
      <c r="V169" s="39">
        <f t="shared" si="30"/>
        <v>2.0917965464580914E-3</v>
      </c>
      <c r="W169" s="39">
        <f t="shared" si="30"/>
        <v>0</v>
      </c>
    </row>
    <row r="170" spans="1:23" x14ac:dyDescent="0.2">
      <c r="A170" s="1" t="s">
        <v>48</v>
      </c>
      <c r="C170" s="39">
        <f t="shared" si="30"/>
        <v>2.5000000000000022E-3</v>
      </c>
      <c r="D170" s="39">
        <f t="shared" si="30"/>
        <v>-9.9429581561940594E-3</v>
      </c>
      <c r="E170" s="39">
        <f t="shared" si="30"/>
        <v>6.3123583333333233E-2</v>
      </c>
      <c r="F170" s="39">
        <f t="shared" si="30"/>
        <v>-1.6900000000000026E-2</v>
      </c>
      <c r="G170" s="39">
        <f t="shared" si="30"/>
        <v>2.4164134791666576E-2</v>
      </c>
      <c r="H170" s="39">
        <f t="shared" si="30"/>
        <v>0.13255416666666658</v>
      </c>
      <c r="I170" s="39">
        <f t="shared" si="30"/>
        <v>-9.6598937728033345E-3</v>
      </c>
      <c r="J170" s="39">
        <f t="shared" si="30"/>
        <v>-2.470023716116123E-2</v>
      </c>
      <c r="K170" s="39">
        <f t="shared" si="30"/>
        <v>-9.6811961129285671E-3</v>
      </c>
      <c r="L170" s="39">
        <f t="shared" si="30"/>
        <v>-9.1976400777077152E-3</v>
      </c>
      <c r="M170" s="39">
        <f t="shared" si="30"/>
        <v>2.5911450200018893E-2</v>
      </c>
      <c r="N170" s="39">
        <f t="shared" si="30"/>
        <v>1.6863162323030721E-2</v>
      </c>
      <c r="O170" s="39">
        <f t="shared" si="30"/>
        <v>-2.6914861992135067E-2</v>
      </c>
      <c r="P170" s="39">
        <f t="shared" si="30"/>
        <v>9.5843903100546295E-3</v>
      </c>
      <c r="Q170" s="39">
        <f t="shared" si="30"/>
        <v>-1.3898387027050553E-2</v>
      </c>
      <c r="R170" s="39">
        <f t="shared" si="30"/>
        <v>4.5626243057600296E-2</v>
      </c>
      <c r="S170" s="39">
        <f t="shared" si="30"/>
        <v>0</v>
      </c>
      <c r="T170" s="39">
        <f t="shared" si="30"/>
        <v>2.2344882565939306E-2</v>
      </c>
      <c r="U170" s="39">
        <f t="shared" si="30"/>
        <v>2.9314007536845989E-3</v>
      </c>
      <c r="V170" s="39">
        <f t="shared" si="30"/>
        <v>2.9314007536845989E-3</v>
      </c>
      <c r="W170" s="39">
        <f t="shared" si="30"/>
        <v>0</v>
      </c>
    </row>
    <row r="171" spans="1:23" x14ac:dyDescent="0.2">
      <c r="A171" s="1" t="s">
        <v>49</v>
      </c>
      <c r="C171" s="39">
        <f t="shared" si="30"/>
        <v>2.5000000000000022E-3</v>
      </c>
      <c r="D171" s="39">
        <f t="shared" si="30"/>
        <v>-5.3038122173374447E-3</v>
      </c>
      <c r="E171" s="39">
        <f t="shared" si="30"/>
        <v>6.3123583333333233E-2</v>
      </c>
      <c r="F171" s="39">
        <f t="shared" si="30"/>
        <v>-1.6900000000000026E-2</v>
      </c>
      <c r="G171" s="39">
        <f t="shared" si="30"/>
        <v>-5.9941048958333402E-2</v>
      </c>
      <c r="H171" s="39">
        <f t="shared" si="30"/>
        <v>0.13255416666666658</v>
      </c>
      <c r="I171" s="39">
        <f t="shared" si="30"/>
        <v>-1.249259889148217E-2</v>
      </c>
      <c r="J171" s="39">
        <f t="shared" si="30"/>
        <v>-3.3202148926671969E-2</v>
      </c>
      <c r="K171" s="39">
        <f t="shared" si="30"/>
        <v>-1.4964077777277549E-2</v>
      </c>
      <c r="L171" s="39">
        <f t="shared" si="30"/>
        <v>-9.1976400777077152E-3</v>
      </c>
      <c r="M171" s="39">
        <f t="shared" si="30"/>
        <v>2.9104267908713066E-2</v>
      </c>
      <c r="N171" s="39">
        <f t="shared" si="30"/>
        <v>1.9932252776807845E-2</v>
      </c>
      <c r="O171" s="39">
        <f t="shared" si="30"/>
        <v>-2.7291676747200302E-2</v>
      </c>
      <c r="P171" s="39">
        <f t="shared" si="30"/>
        <v>1.3007970689093189E-2</v>
      </c>
      <c r="Q171" s="39">
        <f t="shared" si="30"/>
        <v>-1.0623994868811227E-2</v>
      </c>
      <c r="R171" s="39">
        <f t="shared" si="30"/>
        <v>4.5626243057600296E-2</v>
      </c>
      <c r="S171" s="39">
        <f t="shared" si="30"/>
        <v>0</v>
      </c>
      <c r="T171" s="39">
        <f t="shared" si="30"/>
        <v>2.3210236795316141E-2</v>
      </c>
      <c r="U171" s="39">
        <f t="shared" si="30"/>
        <v>3.7717046310837945E-3</v>
      </c>
      <c r="V171" s="39">
        <f t="shared" si="30"/>
        <v>3.7717046310837945E-3</v>
      </c>
      <c r="W171" s="39">
        <f t="shared" si="30"/>
        <v>0</v>
      </c>
    </row>
    <row r="172" spans="1:23" x14ac:dyDescent="0.2">
      <c r="A172" s="1" t="s">
        <v>50</v>
      </c>
      <c r="C172" s="39">
        <f t="shared" si="30"/>
        <v>2.5000000000000022E-3</v>
      </c>
      <c r="D172" s="39">
        <f t="shared" si="30"/>
        <v>-6.4147054878649357E-4</v>
      </c>
      <c r="E172" s="39">
        <f t="shared" si="30"/>
        <v>6.3123583333333233E-2</v>
      </c>
      <c r="F172" s="39">
        <f t="shared" si="30"/>
        <v>-1.6900000000000026E-2</v>
      </c>
      <c r="G172" s="39">
        <f t="shared" si="30"/>
        <v>-5.9941048958333402E-2</v>
      </c>
      <c r="H172" s="39">
        <f t="shared" si="30"/>
        <v>0.18190416666666637</v>
      </c>
      <c r="I172" s="39">
        <f t="shared" si="30"/>
        <v>-1.9755452479694718E-2</v>
      </c>
      <c r="J172" s="39">
        <f t="shared" si="30"/>
        <v>-4.162612650099886E-2</v>
      </c>
      <c r="K172" s="39">
        <f t="shared" si="30"/>
        <v>-2.0218343832611292E-2</v>
      </c>
      <c r="L172" s="39">
        <f t="shared" si="30"/>
        <v>-9.1976400777077152E-3</v>
      </c>
      <c r="M172" s="39">
        <f t="shared" si="30"/>
        <v>3.2306398002391046E-2</v>
      </c>
      <c r="N172" s="39">
        <f t="shared" si="30"/>
        <v>2.3010294744408487E-2</v>
      </c>
      <c r="O172" s="39">
        <f t="shared" si="30"/>
        <v>-2.7668334496117566E-2</v>
      </c>
      <c r="P172" s="39">
        <f t="shared" si="30"/>
        <v>1.6442963002728388E-2</v>
      </c>
      <c r="Q172" s="39">
        <f t="shared" si="30"/>
        <v>-7.33868807004452E-3</v>
      </c>
      <c r="R172" s="39">
        <f t="shared" si="30"/>
        <v>4.5626243057600296E-2</v>
      </c>
      <c r="S172" s="39">
        <f t="shared" si="30"/>
        <v>0</v>
      </c>
      <c r="T172" s="39">
        <f t="shared" si="30"/>
        <v>2.4076312153217427E-2</v>
      </c>
      <c r="U172" s="39">
        <f t="shared" si="30"/>
        <v>4.6127087617141684E-3</v>
      </c>
      <c r="V172" s="39">
        <f t="shared" si="30"/>
        <v>4.6127087617141684E-3</v>
      </c>
      <c r="W172" s="39">
        <f t="shared" si="30"/>
        <v>0</v>
      </c>
    </row>
    <row r="173" spans="1:23" x14ac:dyDescent="0.2">
      <c r="A173" s="21" t="s">
        <v>87</v>
      </c>
      <c r="B173" s="63"/>
      <c r="C173" s="67">
        <f>AVERAGE(C161:C172)</f>
        <v>0</v>
      </c>
      <c r="D173" s="67">
        <f t="shared" ref="D173:W173" si="31">AVERAGE(D161:D172)</f>
        <v>0</v>
      </c>
      <c r="E173" s="67">
        <f t="shared" si="31"/>
        <v>0</v>
      </c>
      <c r="F173" s="67">
        <f t="shared" si="31"/>
        <v>0</v>
      </c>
      <c r="G173" s="67">
        <f t="shared" si="31"/>
        <v>0</v>
      </c>
      <c r="H173" s="67">
        <f t="shared" si="31"/>
        <v>-9.2518585385429716E-17</v>
      </c>
      <c r="I173" s="67">
        <f t="shared" si="31"/>
        <v>0</v>
      </c>
      <c r="J173" s="67">
        <f t="shared" si="31"/>
        <v>-1.0408340855860843E-17</v>
      </c>
      <c r="K173" s="67">
        <f t="shared" si="31"/>
        <v>0</v>
      </c>
      <c r="L173" s="67">
        <f t="shared" si="31"/>
        <v>0</v>
      </c>
      <c r="M173" s="67">
        <f t="shared" si="31"/>
        <v>0</v>
      </c>
      <c r="N173" s="67">
        <f t="shared" si="31"/>
        <v>4.6259292692714853E-18</v>
      </c>
      <c r="O173" s="67">
        <f t="shared" si="31"/>
        <v>8.0953762212251003E-18</v>
      </c>
      <c r="P173" s="67">
        <f t="shared" si="31"/>
        <v>0</v>
      </c>
      <c r="Q173" s="67">
        <f t="shared" si="31"/>
        <v>-8.6736173798840355E-19</v>
      </c>
      <c r="R173" s="67">
        <f t="shared" si="31"/>
        <v>0</v>
      </c>
      <c r="S173" s="67">
        <f t="shared" si="31"/>
        <v>0</v>
      </c>
      <c r="T173" s="67">
        <f t="shared" si="31"/>
        <v>0</v>
      </c>
      <c r="U173" s="67">
        <f t="shared" si="31"/>
        <v>0</v>
      </c>
      <c r="V173" s="67">
        <f t="shared" si="31"/>
        <v>0</v>
      </c>
      <c r="W173" s="68">
        <f t="shared" si="31"/>
        <v>0</v>
      </c>
    </row>
    <row r="179" spans="1:24" ht="12.75" x14ac:dyDescent="0.2">
      <c r="B179" s="31" t="s">
        <v>104</v>
      </c>
      <c r="C179" s="31"/>
    </row>
    <row r="180" spans="1:24" x14ac:dyDescent="0.2">
      <c r="C180" s="7">
        <f>C$10</f>
        <v>2001</v>
      </c>
      <c r="D180" s="7">
        <f t="shared" ref="D180:W180" si="32">D$10</f>
        <v>2002</v>
      </c>
      <c r="E180" s="7">
        <f t="shared" si="32"/>
        <v>2003</v>
      </c>
      <c r="F180" s="7">
        <f t="shared" si="32"/>
        <v>2004</v>
      </c>
      <c r="G180" s="7">
        <f t="shared" si="32"/>
        <v>2005</v>
      </c>
      <c r="H180" s="7">
        <f t="shared" si="32"/>
        <v>2006</v>
      </c>
      <c r="I180" s="7">
        <f t="shared" si="32"/>
        <v>2007</v>
      </c>
      <c r="J180" s="7">
        <f t="shared" si="32"/>
        <v>2008</v>
      </c>
      <c r="K180" s="7">
        <f t="shared" si="32"/>
        <v>2009</v>
      </c>
      <c r="L180" s="7">
        <f t="shared" si="32"/>
        <v>2010</v>
      </c>
      <c r="M180" s="7">
        <f t="shared" si="32"/>
        <v>2011</v>
      </c>
      <c r="N180" s="7">
        <f t="shared" si="32"/>
        <v>2012</v>
      </c>
      <c r="O180" s="7">
        <f t="shared" si="32"/>
        <v>2013</v>
      </c>
      <c r="P180" s="7">
        <f t="shared" si="32"/>
        <v>2014</v>
      </c>
      <c r="Q180" s="7">
        <f t="shared" si="32"/>
        <v>2015</v>
      </c>
      <c r="R180" s="7">
        <f t="shared" si="32"/>
        <v>2016</v>
      </c>
      <c r="S180" s="7">
        <f t="shared" si="32"/>
        <v>2017</v>
      </c>
      <c r="T180" s="7">
        <f t="shared" si="32"/>
        <v>2018</v>
      </c>
      <c r="U180" s="7">
        <f t="shared" si="32"/>
        <v>2019</v>
      </c>
      <c r="V180" s="7">
        <f t="shared" si="32"/>
        <v>2020</v>
      </c>
      <c r="W180" s="7">
        <f t="shared" si="32"/>
        <v>0</v>
      </c>
    </row>
    <row r="181" spans="1:24" x14ac:dyDescent="0.2">
      <c r="A181" s="1" t="s">
        <v>88</v>
      </c>
      <c r="C181" s="41">
        <f>C101/(1+C161)</f>
        <v>25.412594458438289</v>
      </c>
      <c r="D181" s="41">
        <f t="shared" ref="D181:W181" si="33">D101/(1+D161)</f>
        <v>23.907807482215414</v>
      </c>
      <c r="E181" s="41">
        <f t="shared" si="33"/>
        <v>24.534832829276585</v>
      </c>
      <c r="F181" s="41">
        <f t="shared" si="33"/>
        <v>24.588075298833296</v>
      </c>
      <c r="G181" s="41">
        <f t="shared" si="33"/>
        <v>23.83816599061042</v>
      </c>
      <c r="H181" s="41">
        <f t="shared" si="33"/>
        <v>31.235028515739881</v>
      </c>
      <c r="I181" s="41">
        <f t="shared" si="33"/>
        <v>32.010107955028822</v>
      </c>
      <c r="J181" s="41">
        <f t="shared" si="33"/>
        <v>30.083095342301835</v>
      </c>
      <c r="K181" s="41">
        <f t="shared" si="33"/>
        <v>27.480215816242893</v>
      </c>
      <c r="L181" s="41">
        <f t="shared" si="33"/>
        <v>25.976983397528375</v>
      </c>
      <c r="M181" s="41">
        <f t="shared" si="33"/>
        <v>28.11117476494255</v>
      </c>
      <c r="N181" s="41">
        <f t="shared" si="33"/>
        <v>30.307376157202103</v>
      </c>
      <c r="O181" s="41">
        <f t="shared" si="33"/>
        <v>28.808149424721599</v>
      </c>
      <c r="P181" s="41">
        <f t="shared" si="33"/>
        <v>27.947764511525587</v>
      </c>
      <c r="Q181" s="41">
        <f t="shared" si="33"/>
        <v>28.025533900235128</v>
      </c>
      <c r="R181" s="41">
        <f t="shared" si="33"/>
        <v>28.905657264223652</v>
      </c>
      <c r="S181" s="41">
        <f t="shared" si="33"/>
        <v>31.131</v>
      </c>
      <c r="T181" s="41">
        <f t="shared" si="33"/>
        <v>0</v>
      </c>
      <c r="U181" s="41">
        <f t="shared" si="33"/>
        <v>0</v>
      </c>
      <c r="V181" s="41">
        <f t="shared" si="33"/>
        <v>0</v>
      </c>
      <c r="W181" s="41">
        <f t="shared" si="33"/>
        <v>0</v>
      </c>
      <c r="X181" s="41"/>
    </row>
    <row r="182" spans="1:24" x14ac:dyDescent="0.2">
      <c r="A182" s="1" t="s">
        <v>89</v>
      </c>
      <c r="C182" s="41">
        <f t="shared" ref="C182:W192" si="34">C102/(1+C162)</f>
        <v>24.526952141057937</v>
      </c>
      <c r="D182" s="41">
        <f t="shared" si="34"/>
        <v>23.011122821147989</v>
      </c>
      <c r="E182" s="41">
        <f t="shared" si="34"/>
        <v>23.926533000178928</v>
      </c>
      <c r="F182" s="41">
        <f t="shared" si="34"/>
        <v>24.701643881373322</v>
      </c>
      <c r="G182" s="41">
        <f t="shared" si="34"/>
        <v>22.848807452210973</v>
      </c>
      <c r="H182" s="41">
        <f t="shared" si="34"/>
        <v>29.6199246884605</v>
      </c>
      <c r="I182" s="41">
        <f t="shared" si="34"/>
        <v>30.616733265971309</v>
      </c>
      <c r="J182" s="41">
        <f t="shared" si="34"/>
        <v>30.290217304800933</v>
      </c>
      <c r="K182" s="41">
        <f t="shared" si="34"/>
        <v>26.823686967795656</v>
      </c>
      <c r="L182" s="41">
        <f t="shared" si="34"/>
        <v>25.599871781472739</v>
      </c>
      <c r="M182" s="41">
        <f t="shared" si="34"/>
        <v>27.013702818660505</v>
      </c>
      <c r="N182" s="41">
        <f t="shared" si="34"/>
        <v>29.888337302232664</v>
      </c>
      <c r="O182" s="41">
        <f t="shared" si="34"/>
        <v>27.721456864660201</v>
      </c>
      <c r="P182" s="41">
        <f t="shared" si="34"/>
        <v>27.15154258530573</v>
      </c>
      <c r="Q182" s="41">
        <f t="shared" si="34"/>
        <v>27.459723423036888</v>
      </c>
      <c r="R182" s="41">
        <f t="shared" si="34"/>
        <v>29.839762150048216</v>
      </c>
      <c r="S182" s="41">
        <f t="shared" si="34"/>
        <v>29.556000000000001</v>
      </c>
      <c r="T182" s="41">
        <f t="shared" si="34"/>
        <v>0</v>
      </c>
      <c r="U182" s="41">
        <f t="shared" si="34"/>
        <v>0</v>
      </c>
      <c r="V182" s="41">
        <f t="shared" si="34"/>
        <v>0</v>
      </c>
      <c r="W182" s="41">
        <f t="shared" si="34"/>
        <v>0</v>
      </c>
      <c r="X182" s="41"/>
    </row>
    <row r="183" spans="1:24" x14ac:dyDescent="0.2">
      <c r="A183" s="1" t="s">
        <v>90</v>
      </c>
      <c r="C183" s="41">
        <f t="shared" si="34"/>
        <v>29.486146095717885</v>
      </c>
      <c r="D183" s="41">
        <f t="shared" si="34"/>
        <v>27.601429424692515</v>
      </c>
      <c r="E183" s="41">
        <f t="shared" si="34"/>
        <v>28.153568051877798</v>
      </c>
      <c r="F183" s="41">
        <f t="shared" si="34"/>
        <v>29.031565385441272</v>
      </c>
      <c r="G183" s="41">
        <f t="shared" si="34"/>
        <v>27.305897527616132</v>
      </c>
      <c r="H183" s="41">
        <f t="shared" si="34"/>
        <v>35.883814938903086</v>
      </c>
      <c r="I183" s="41">
        <f t="shared" si="34"/>
        <v>37.007037303068103</v>
      </c>
      <c r="J183" s="41">
        <f t="shared" si="34"/>
        <v>33.973133293162505</v>
      </c>
      <c r="K183" s="41">
        <f t="shared" si="34"/>
        <v>32.083415897315859</v>
      </c>
      <c r="L183" s="41">
        <f t="shared" si="34"/>
        <v>30.744264126042907</v>
      </c>
      <c r="M183" s="41">
        <f t="shared" si="34"/>
        <v>32.344939892204245</v>
      </c>
      <c r="N183" s="41">
        <f t="shared" si="34"/>
        <v>34.833859622415176</v>
      </c>
      <c r="O183" s="41">
        <f t="shared" si="34"/>
        <v>33.016854698366814</v>
      </c>
      <c r="P183" s="41">
        <f t="shared" si="34"/>
        <v>32.10781133000183</v>
      </c>
      <c r="Q183" s="41">
        <f t="shared" si="34"/>
        <v>32.717925435240794</v>
      </c>
      <c r="R183" s="41">
        <f t="shared" si="34"/>
        <v>34.372596950946878</v>
      </c>
      <c r="S183" s="41">
        <f t="shared" si="34"/>
        <v>35.972000000000001</v>
      </c>
      <c r="T183" s="41">
        <f t="shared" si="34"/>
        <v>0</v>
      </c>
      <c r="U183" s="41">
        <f t="shared" si="34"/>
        <v>0</v>
      </c>
      <c r="V183" s="41">
        <f t="shared" si="34"/>
        <v>0</v>
      </c>
      <c r="W183" s="41">
        <f t="shared" si="34"/>
        <v>0</v>
      </c>
      <c r="X183" s="41"/>
    </row>
    <row r="184" spans="1:24" x14ac:dyDescent="0.2">
      <c r="A184" s="1" t="s">
        <v>91</v>
      </c>
      <c r="C184" s="41">
        <f t="shared" si="34"/>
        <v>32.445885286783046</v>
      </c>
      <c r="D184" s="41">
        <f t="shared" si="34"/>
        <v>30.544211929579369</v>
      </c>
      <c r="E184" s="41">
        <f t="shared" si="34"/>
        <v>31.804625579499611</v>
      </c>
      <c r="F184" s="41">
        <f t="shared" si="34"/>
        <v>32.944432514971489</v>
      </c>
      <c r="G184" s="41">
        <f t="shared" si="34"/>
        <v>30.769647742535724</v>
      </c>
      <c r="H184" s="41">
        <f t="shared" si="34"/>
        <v>38.88843396977159</v>
      </c>
      <c r="I184" s="41">
        <f t="shared" si="34"/>
        <v>41.058600699811855</v>
      </c>
      <c r="J184" s="41">
        <f t="shared" si="34"/>
        <v>38.073797056742059</v>
      </c>
      <c r="K184" s="41">
        <f t="shared" si="34"/>
        <v>36.241995542797362</v>
      </c>
      <c r="L184" s="41">
        <f t="shared" si="34"/>
        <v>35.268179582578455</v>
      </c>
      <c r="M184" s="41">
        <f t="shared" si="34"/>
        <v>36.663607025921053</v>
      </c>
      <c r="N184" s="41">
        <f t="shared" si="34"/>
        <v>38.235511334993134</v>
      </c>
      <c r="O184" s="41">
        <f t="shared" si="34"/>
        <v>37.028452909804017</v>
      </c>
      <c r="P184" s="41">
        <f t="shared" si="34"/>
        <v>36.141434877139659</v>
      </c>
      <c r="Q184" s="41">
        <f t="shared" si="34"/>
        <v>36.711151397652635</v>
      </c>
      <c r="R184" s="41">
        <f t="shared" si="34"/>
        <v>38.367873463339542</v>
      </c>
      <c r="S184" s="41">
        <f t="shared" si="34"/>
        <v>0</v>
      </c>
      <c r="T184" s="41">
        <f t="shared" si="34"/>
        <v>0</v>
      </c>
      <c r="U184" s="41">
        <f t="shared" si="34"/>
        <v>0</v>
      </c>
      <c r="V184" s="41">
        <f t="shared" si="34"/>
        <v>0</v>
      </c>
      <c r="W184" s="41">
        <f t="shared" si="34"/>
        <v>0</v>
      </c>
      <c r="X184" s="41"/>
    </row>
    <row r="185" spans="1:24" x14ac:dyDescent="0.2">
      <c r="A185" s="1" t="s">
        <v>90</v>
      </c>
      <c r="C185" s="41">
        <f t="shared" si="34"/>
        <v>33.933167082294268</v>
      </c>
      <c r="D185" s="41">
        <f t="shared" si="34"/>
        <v>32.310619360453146</v>
      </c>
      <c r="E185" s="41">
        <f t="shared" si="34"/>
        <v>34.012539421795012</v>
      </c>
      <c r="F185" s="41">
        <f t="shared" si="34"/>
        <v>33.100947200152696</v>
      </c>
      <c r="G185" s="41">
        <f t="shared" si="34"/>
        <v>31.83920984738349</v>
      </c>
      <c r="H185" s="41">
        <f t="shared" si="34"/>
        <v>37.370398030999255</v>
      </c>
      <c r="I185" s="41">
        <f t="shared" si="34"/>
        <v>43.056715821417001</v>
      </c>
      <c r="J185" s="41">
        <f t="shared" si="34"/>
        <v>40.481689713695609</v>
      </c>
      <c r="K185" s="41">
        <f t="shared" si="34"/>
        <v>37.682076716930624</v>
      </c>
      <c r="L185" s="41">
        <f t="shared" si="34"/>
        <v>34.814208559924438</v>
      </c>
      <c r="M185" s="41">
        <f t="shared" si="34"/>
        <v>37.638260825698765</v>
      </c>
      <c r="N185" s="41">
        <f t="shared" si="34"/>
        <v>40.36764328569874</v>
      </c>
      <c r="O185" s="41">
        <f t="shared" si="34"/>
        <v>39.079088257469053</v>
      </c>
      <c r="P185" s="41">
        <f t="shared" si="34"/>
        <v>38.3385523328093</v>
      </c>
      <c r="Q185" s="41">
        <f t="shared" si="34"/>
        <v>38.4307818717812</v>
      </c>
      <c r="R185" s="41">
        <f t="shared" si="34"/>
        <v>39.86222763104837</v>
      </c>
      <c r="S185" s="41">
        <f t="shared" si="34"/>
        <v>0</v>
      </c>
      <c r="T185" s="41">
        <f t="shared" si="34"/>
        <v>0</v>
      </c>
      <c r="U185" s="41">
        <f t="shared" si="34"/>
        <v>0</v>
      </c>
      <c r="V185" s="41">
        <f t="shared" si="34"/>
        <v>0</v>
      </c>
      <c r="W185" s="41">
        <f t="shared" si="34"/>
        <v>0</v>
      </c>
      <c r="X185" s="41"/>
    </row>
    <row r="186" spans="1:24" x14ac:dyDescent="0.2">
      <c r="A186" s="1" t="s">
        <v>88</v>
      </c>
      <c r="C186" s="41">
        <f t="shared" si="34"/>
        <v>35.103241895261853</v>
      </c>
      <c r="D186" s="41">
        <f t="shared" si="34"/>
        <v>31.791749059746635</v>
      </c>
      <c r="E186" s="41">
        <f t="shared" si="34"/>
        <v>33.744531064221405</v>
      </c>
      <c r="F186" s="41">
        <f t="shared" si="34"/>
        <v>34.656484501365576</v>
      </c>
      <c r="G186" s="41">
        <f t="shared" si="34"/>
        <v>32.49297205063997</v>
      </c>
      <c r="H186" s="41">
        <f t="shared" si="34"/>
        <v>38.873195910423718</v>
      </c>
      <c r="I186" s="41">
        <f t="shared" si="34"/>
        <v>44.107633812404131</v>
      </c>
      <c r="J186" s="41">
        <f t="shared" si="34"/>
        <v>40.8527306933183</v>
      </c>
      <c r="K186" s="41">
        <f t="shared" si="34"/>
        <v>38.953698525789264</v>
      </c>
      <c r="L186" s="41">
        <f t="shared" si="34"/>
        <v>36.619815886233503</v>
      </c>
      <c r="M186" s="41">
        <f t="shared" si="34"/>
        <v>38.695299033644055</v>
      </c>
      <c r="N186" s="41">
        <f t="shared" si="34"/>
        <v>41.310838939268734</v>
      </c>
      <c r="O186" s="41">
        <f t="shared" si="34"/>
        <v>38.323651911532245</v>
      </c>
      <c r="P186" s="41">
        <f t="shared" si="34"/>
        <v>38.625226967217188</v>
      </c>
      <c r="Q186" s="41">
        <f t="shared" si="34"/>
        <v>39.562425519844311</v>
      </c>
      <c r="R186" s="41">
        <f t="shared" si="34"/>
        <v>40.601407890768556</v>
      </c>
      <c r="S186" s="41">
        <f t="shared" si="34"/>
        <v>0</v>
      </c>
      <c r="T186" s="41">
        <f t="shared" si="34"/>
        <v>0</v>
      </c>
      <c r="U186" s="41">
        <f t="shared" si="34"/>
        <v>0</v>
      </c>
      <c r="V186" s="41">
        <f t="shared" si="34"/>
        <v>0</v>
      </c>
      <c r="W186" s="41">
        <f t="shared" si="34"/>
        <v>0</v>
      </c>
      <c r="X186" s="41"/>
    </row>
    <row r="187" spans="1:24" x14ac:dyDescent="0.2">
      <c r="A187" s="1" t="s">
        <v>88</v>
      </c>
      <c r="C187" s="41">
        <f t="shared" si="34"/>
        <v>34.500748129675813</v>
      </c>
      <c r="D187" s="41">
        <f t="shared" si="34"/>
        <v>32.002167342282931</v>
      </c>
      <c r="E187" s="41">
        <f t="shared" si="34"/>
        <v>33.500803771988565</v>
      </c>
      <c r="F187" s="41">
        <f t="shared" si="34"/>
        <v>34.428446424309918</v>
      </c>
      <c r="G187" s="41">
        <f t="shared" si="34"/>
        <v>32.713864431437237</v>
      </c>
      <c r="H187" s="41">
        <f t="shared" si="34"/>
        <v>37.444566668996707</v>
      </c>
      <c r="I187" s="41">
        <f t="shared" si="34"/>
        <v>43.592473262767633</v>
      </c>
      <c r="J187" s="41">
        <f t="shared" si="34"/>
        <v>40.327749055747617</v>
      </c>
      <c r="K187" s="41">
        <f t="shared" si="34"/>
        <v>37.887764851013259</v>
      </c>
      <c r="L187" s="41">
        <f t="shared" si="34"/>
        <v>36.418968564860947</v>
      </c>
      <c r="M187" s="41">
        <f t="shared" si="34"/>
        <v>38.698781118758163</v>
      </c>
      <c r="N187" s="41">
        <f t="shared" si="34"/>
        <v>40.745876182978598</v>
      </c>
      <c r="O187" s="41">
        <f t="shared" si="34"/>
        <v>38.33234095609177</v>
      </c>
      <c r="P187" s="41">
        <f t="shared" si="34"/>
        <v>38.05972856567648</v>
      </c>
      <c r="Q187" s="41">
        <f t="shared" si="34"/>
        <v>38.492597739145516</v>
      </c>
      <c r="R187" s="41">
        <f t="shared" si="34"/>
        <v>40.975964795873416</v>
      </c>
      <c r="S187" s="41">
        <f t="shared" si="34"/>
        <v>0</v>
      </c>
      <c r="T187" s="41">
        <f t="shared" si="34"/>
        <v>0</v>
      </c>
      <c r="U187" s="41">
        <f t="shared" si="34"/>
        <v>0</v>
      </c>
      <c r="V187" s="41">
        <f t="shared" si="34"/>
        <v>0</v>
      </c>
      <c r="W187" s="41">
        <f t="shared" si="34"/>
        <v>0</v>
      </c>
      <c r="X187" s="41"/>
    </row>
    <row r="188" spans="1:24" x14ac:dyDescent="0.2">
      <c r="A188" s="1" t="s">
        <v>91</v>
      </c>
      <c r="C188" s="41">
        <f t="shared" si="34"/>
        <v>35.578054862842897</v>
      </c>
      <c r="D188" s="41">
        <f t="shared" si="34"/>
        <v>33.039781997697169</v>
      </c>
      <c r="E188" s="41">
        <f t="shared" si="34"/>
        <v>34.403569662419017</v>
      </c>
      <c r="F188" s="41">
        <f t="shared" si="34"/>
        <v>34.456023122000374</v>
      </c>
      <c r="G188" s="41">
        <f t="shared" si="34"/>
        <v>32.927339334002227</v>
      </c>
      <c r="H188" s="41">
        <f t="shared" si="34"/>
        <v>38.505001600364963</v>
      </c>
      <c r="I188" s="41">
        <f t="shared" si="34"/>
        <v>45.017702299062606</v>
      </c>
      <c r="J188" s="41">
        <f t="shared" si="34"/>
        <v>41.265650794103529</v>
      </c>
      <c r="K188" s="41">
        <f t="shared" si="34"/>
        <v>38.39471726005614</v>
      </c>
      <c r="L188" s="41">
        <f t="shared" si="34"/>
        <v>36.568342452112894</v>
      </c>
      <c r="M188" s="41">
        <f t="shared" si="34"/>
        <v>39.004323358758782</v>
      </c>
      <c r="N188" s="41">
        <f t="shared" si="34"/>
        <v>42.303167682470985</v>
      </c>
      <c r="O188" s="41">
        <f t="shared" si="34"/>
        <v>39.705732177845157</v>
      </c>
      <c r="P188" s="41">
        <f t="shared" si="34"/>
        <v>38.992475231324136</v>
      </c>
      <c r="Q188" s="41">
        <f t="shared" si="34"/>
        <v>39.186985551585437</v>
      </c>
      <c r="R188" s="41">
        <f t="shared" si="34"/>
        <v>41.498575889903023</v>
      </c>
      <c r="S188" s="41">
        <f t="shared" si="34"/>
        <v>0</v>
      </c>
      <c r="T188" s="41">
        <f t="shared" si="34"/>
        <v>0</v>
      </c>
      <c r="U188" s="41">
        <f t="shared" si="34"/>
        <v>0</v>
      </c>
      <c r="V188" s="41">
        <f t="shared" si="34"/>
        <v>0</v>
      </c>
      <c r="W188" s="41">
        <f t="shared" si="34"/>
        <v>0</v>
      </c>
      <c r="X188" s="41"/>
    </row>
    <row r="189" spans="1:24" x14ac:dyDescent="0.2">
      <c r="A189" s="1" t="s">
        <v>92</v>
      </c>
      <c r="C189" s="41">
        <f t="shared" si="34"/>
        <v>28.511720698254369</v>
      </c>
      <c r="D189" s="41">
        <f t="shared" si="34"/>
        <v>27.326852291996385</v>
      </c>
      <c r="E189" s="41">
        <f t="shared" si="34"/>
        <v>28.87485976540923</v>
      </c>
      <c r="F189" s="41">
        <f t="shared" si="34"/>
        <v>28.667480419082494</v>
      </c>
      <c r="G189" s="41">
        <f t="shared" si="34"/>
        <v>27.793396617809012</v>
      </c>
      <c r="H189" s="41">
        <f t="shared" si="34"/>
        <v>31.955204497209486</v>
      </c>
      <c r="I189" s="41">
        <f t="shared" si="34"/>
        <v>35.809179299720711</v>
      </c>
      <c r="J189" s="41">
        <f t="shared" si="34"/>
        <v>34.365988024133259</v>
      </c>
      <c r="K189" s="41">
        <f t="shared" si="34"/>
        <v>32.020916772550926</v>
      </c>
      <c r="L189" s="41">
        <f t="shared" si="34"/>
        <v>30.332991942365894</v>
      </c>
      <c r="M189" s="41">
        <f t="shared" si="34"/>
        <v>32.704690483213582</v>
      </c>
      <c r="N189" s="41">
        <f t="shared" si="34"/>
        <v>33.695895641736954</v>
      </c>
      <c r="O189" s="41">
        <f t="shared" si="34"/>
        <v>32.604247951052976</v>
      </c>
      <c r="P189" s="41">
        <f t="shared" si="34"/>
        <v>32.614696096149181</v>
      </c>
      <c r="Q189" s="41">
        <f t="shared" si="34"/>
        <v>32.542491002567075</v>
      </c>
      <c r="R189" s="41">
        <f t="shared" si="34"/>
        <v>34.607012056416636</v>
      </c>
      <c r="S189" s="41">
        <f t="shared" si="34"/>
        <v>0</v>
      </c>
      <c r="T189" s="41">
        <f t="shared" si="34"/>
        <v>0</v>
      </c>
      <c r="U189" s="41">
        <f t="shared" si="34"/>
        <v>0</v>
      </c>
      <c r="V189" s="41">
        <f t="shared" si="34"/>
        <v>0</v>
      </c>
      <c r="W189" s="41">
        <f t="shared" si="34"/>
        <v>0</v>
      </c>
      <c r="X189" s="41"/>
    </row>
    <row r="190" spans="1:24" x14ac:dyDescent="0.2">
      <c r="A190" s="1" t="s">
        <v>93</v>
      </c>
      <c r="C190" s="41">
        <f t="shared" si="34"/>
        <v>25.426433915211973</v>
      </c>
      <c r="D190" s="41">
        <f t="shared" si="34"/>
        <v>23.682473846490819</v>
      </c>
      <c r="E190" s="41">
        <f t="shared" si="34"/>
        <v>25.010262604308394</v>
      </c>
      <c r="F190" s="41">
        <f t="shared" si="34"/>
        <v>24.827586206896555</v>
      </c>
      <c r="G190" s="41">
        <f t="shared" si="34"/>
        <v>23.439602290782474</v>
      </c>
      <c r="H190" s="41">
        <f t="shared" si="34"/>
        <v>27.350568221534662</v>
      </c>
      <c r="I190" s="41">
        <f t="shared" si="34"/>
        <v>31.99102995100932</v>
      </c>
      <c r="J190" s="41">
        <f t="shared" si="34"/>
        <v>30.218401688333064</v>
      </c>
      <c r="K190" s="41">
        <f t="shared" si="34"/>
        <v>28.270694134161438</v>
      </c>
      <c r="L190" s="41">
        <f t="shared" si="34"/>
        <v>26.444224458705289</v>
      </c>
      <c r="M190" s="41">
        <f t="shared" si="34"/>
        <v>27.728513990611738</v>
      </c>
      <c r="N190" s="41">
        <f t="shared" si="34"/>
        <v>30.014854634201296</v>
      </c>
      <c r="O190" s="41">
        <f t="shared" si="34"/>
        <v>28.500075601581997</v>
      </c>
      <c r="P190" s="41">
        <f t="shared" si="34"/>
        <v>28.544419145733499</v>
      </c>
      <c r="Q190" s="41">
        <f t="shared" si="34"/>
        <v>28.744502216707716</v>
      </c>
      <c r="R190" s="41">
        <f t="shared" si="34"/>
        <v>29.224591676891048</v>
      </c>
      <c r="S190" s="41">
        <f t="shared" si="34"/>
        <v>0</v>
      </c>
      <c r="T190" s="41">
        <f t="shared" si="34"/>
        <v>0</v>
      </c>
      <c r="U190" s="41">
        <f t="shared" si="34"/>
        <v>0</v>
      </c>
      <c r="V190" s="41">
        <f t="shared" si="34"/>
        <v>0</v>
      </c>
      <c r="W190" s="41">
        <f t="shared" si="34"/>
        <v>0</v>
      </c>
      <c r="X190" s="41"/>
    </row>
    <row r="191" spans="1:24" x14ac:dyDescent="0.2">
      <c r="A191" s="1" t="s">
        <v>94</v>
      </c>
      <c r="C191" s="41">
        <f t="shared" si="34"/>
        <v>26.276309226932671</v>
      </c>
      <c r="D191" s="41">
        <f t="shared" si="34"/>
        <v>24.337079298517789</v>
      </c>
      <c r="E191" s="41">
        <f t="shared" si="34"/>
        <v>24.384747367486206</v>
      </c>
      <c r="F191" s="41">
        <f t="shared" si="34"/>
        <v>25.57725561997762</v>
      </c>
      <c r="G191" s="41">
        <f t="shared" si="34"/>
        <v>23.800635029545404</v>
      </c>
      <c r="H191" s="41">
        <f t="shared" si="34"/>
        <v>28.101967161246893</v>
      </c>
      <c r="I191" s="41">
        <f t="shared" si="34"/>
        <v>33.060005386645599</v>
      </c>
      <c r="J191" s="41">
        <f t="shared" si="34"/>
        <v>29.426006655286049</v>
      </c>
      <c r="K191" s="41">
        <f t="shared" si="34"/>
        <v>28.378660482677745</v>
      </c>
      <c r="L191" s="41">
        <f t="shared" si="34"/>
        <v>27.151731857108114</v>
      </c>
      <c r="M191" s="41">
        <f t="shared" si="34"/>
        <v>28.402369819530051</v>
      </c>
      <c r="N191" s="41">
        <f t="shared" si="34"/>
        <v>31.067749758604879</v>
      </c>
      <c r="O191" s="41">
        <f t="shared" si="34"/>
        <v>29.017948469496414</v>
      </c>
      <c r="P191" s="41">
        <f t="shared" si="34"/>
        <v>27.87046184917445</v>
      </c>
      <c r="Q191" s="41">
        <f t="shared" si="34"/>
        <v>28.950570714722367</v>
      </c>
      <c r="R191" s="41">
        <f t="shared" si="34"/>
        <v>30.035588919577208</v>
      </c>
      <c r="S191" s="41">
        <f t="shared" si="34"/>
        <v>0</v>
      </c>
      <c r="T191" s="41">
        <f t="shared" si="34"/>
        <v>0</v>
      </c>
      <c r="U191" s="41">
        <f t="shared" si="34"/>
        <v>0</v>
      </c>
      <c r="V191" s="41">
        <f t="shared" si="34"/>
        <v>0</v>
      </c>
      <c r="W191" s="41">
        <f t="shared" si="34"/>
        <v>0</v>
      </c>
      <c r="X191" s="41"/>
    </row>
    <row r="192" spans="1:24" x14ac:dyDescent="0.2">
      <c r="A192" s="1" t="s">
        <v>95</v>
      </c>
      <c r="C192" s="41">
        <f t="shared" si="34"/>
        <v>29.540149625935165</v>
      </c>
      <c r="D192" s="41">
        <f t="shared" si="34"/>
        <v>27.272494502014982</v>
      </c>
      <c r="E192" s="41">
        <f t="shared" si="34"/>
        <v>27.685398444191542</v>
      </c>
      <c r="F192" s="41">
        <f t="shared" si="34"/>
        <v>27.759129284915065</v>
      </c>
      <c r="G192" s="41">
        <f t="shared" si="34"/>
        <v>26.535569894163324</v>
      </c>
      <c r="H192" s="41">
        <f t="shared" si="34"/>
        <v>32.13712335673015</v>
      </c>
      <c r="I192" s="41">
        <f t="shared" si="34"/>
        <v>37.152973808554236</v>
      </c>
      <c r="J192" s="41">
        <f t="shared" si="34"/>
        <v>33.09146970400279</v>
      </c>
      <c r="K192" s="41">
        <f t="shared" si="34"/>
        <v>30.911989226736129</v>
      </c>
      <c r="L192" s="41">
        <f t="shared" si="34"/>
        <v>29.929278733576833</v>
      </c>
      <c r="M192" s="41">
        <f t="shared" si="34"/>
        <v>31.398623570213434</v>
      </c>
      <c r="N192" s="41">
        <f t="shared" si="34"/>
        <v>34.797303783628003</v>
      </c>
      <c r="O192" s="41">
        <f t="shared" si="34"/>
        <v>32.652438593108059</v>
      </c>
      <c r="P192" s="41">
        <f t="shared" si="34"/>
        <v>31.313119534002389</v>
      </c>
      <c r="Q192" s="41">
        <f t="shared" si="34"/>
        <v>31.5273695306545</v>
      </c>
      <c r="R192" s="41">
        <f t="shared" si="34"/>
        <v>32.983104841698356</v>
      </c>
      <c r="S192" s="41">
        <f t="shared" si="34"/>
        <v>0</v>
      </c>
      <c r="T192" s="41">
        <f t="shared" si="34"/>
        <v>0</v>
      </c>
      <c r="U192" s="41">
        <f t="shared" si="34"/>
        <v>0</v>
      </c>
      <c r="V192" s="41">
        <f t="shared" si="34"/>
        <v>0</v>
      </c>
      <c r="W192" s="41">
        <f t="shared" si="34"/>
        <v>0</v>
      </c>
      <c r="X192" s="41"/>
    </row>
    <row r="193" spans="1:29" x14ac:dyDescent="0.2">
      <c r="A193" s="21" t="s">
        <v>87</v>
      </c>
      <c r="B193" s="63"/>
      <c r="C193" s="69">
        <f>AVERAGE(C181:C192)</f>
        <v>30.061783618200511</v>
      </c>
      <c r="D193" s="69">
        <f t="shared" ref="D193:W193" si="35">AVERAGE(D181:D192)</f>
        <v>28.068982446402927</v>
      </c>
      <c r="E193" s="69">
        <f t="shared" si="35"/>
        <v>29.169689296887697</v>
      </c>
      <c r="F193" s="69">
        <f t="shared" si="35"/>
        <v>29.561589154943306</v>
      </c>
      <c r="G193" s="69">
        <f t="shared" si="35"/>
        <v>28.025425684061364</v>
      </c>
      <c r="H193" s="69">
        <f t="shared" si="35"/>
        <v>33.947102296698411</v>
      </c>
      <c r="I193" s="69">
        <f t="shared" si="35"/>
        <v>37.873349405455102</v>
      </c>
      <c r="J193" s="69">
        <f t="shared" si="35"/>
        <v>35.204160777135634</v>
      </c>
      <c r="K193" s="69">
        <f t="shared" si="35"/>
        <v>32.927486016172274</v>
      </c>
      <c r="L193" s="69">
        <f t="shared" si="35"/>
        <v>31.322405111875867</v>
      </c>
      <c r="M193" s="69">
        <f t="shared" si="35"/>
        <v>33.200357225179751</v>
      </c>
      <c r="N193" s="69">
        <f t="shared" si="35"/>
        <v>35.630701193785939</v>
      </c>
      <c r="O193" s="69">
        <f t="shared" si="35"/>
        <v>33.732536484644193</v>
      </c>
      <c r="P193" s="69">
        <f t="shared" si="35"/>
        <v>33.142269418838289</v>
      </c>
      <c r="Q193" s="69">
        <f t="shared" si="35"/>
        <v>33.529338191931124</v>
      </c>
      <c r="R193" s="69">
        <f t="shared" si="35"/>
        <v>35.106196960894579</v>
      </c>
      <c r="S193" s="69">
        <f t="shared" si="35"/>
        <v>8.0549166666666654</v>
      </c>
      <c r="T193" s="69">
        <f t="shared" si="35"/>
        <v>0</v>
      </c>
      <c r="U193" s="69">
        <f t="shared" si="35"/>
        <v>0</v>
      </c>
      <c r="V193" s="69">
        <f t="shared" si="35"/>
        <v>0</v>
      </c>
      <c r="W193" s="70">
        <f t="shared" si="35"/>
        <v>0</v>
      </c>
      <c r="X193" s="41"/>
    </row>
    <row r="194" spans="1:29" x14ac:dyDescent="0.2">
      <c r="C194" s="71">
        <f>(SUM(C101:C112)-SUM(C181:C192))/SUM(C101:C112)</f>
        <v>2.9817619445762328E-4</v>
      </c>
      <c r="D194" s="71">
        <f t="shared" ref="D194:R194" si="36">(SUM(D101:D112)-SUM(D181:D192))/SUM(D101:D112)</f>
        <v>-2.9920206681349698E-3</v>
      </c>
      <c r="E194" s="71">
        <f t="shared" si="36"/>
        <v>-5.1813340570350057E-4</v>
      </c>
      <c r="F194" s="71">
        <f t="shared" si="36"/>
        <v>-2.3199437703637763E-3</v>
      </c>
      <c r="G194" s="71">
        <f t="shared" si="36"/>
        <v>1.2885106603737337E-3</v>
      </c>
      <c r="H194" s="71">
        <f t="shared" si="36"/>
        <v>-5.7022257417256914E-5</v>
      </c>
      <c r="I194" s="71">
        <f t="shared" si="36"/>
        <v>-6.863886918269701E-5</v>
      </c>
      <c r="J194" s="71">
        <f t="shared" si="36"/>
        <v>1.5637437250277757E-4</v>
      </c>
      <c r="K194" s="71">
        <f t="shared" si="36"/>
        <v>1.0622369003482472E-3</v>
      </c>
      <c r="L194" s="71">
        <f t="shared" si="36"/>
        <v>-8.0108353882747988E-4</v>
      </c>
      <c r="M194" s="71">
        <f t="shared" si="36"/>
        <v>1.5856005779990258E-3</v>
      </c>
      <c r="N194" s="71">
        <f t="shared" si="36"/>
        <v>4.4320778236473695E-4</v>
      </c>
      <c r="O194" s="71">
        <f t="shared" si="36"/>
        <v>-1.5896102807146423E-3</v>
      </c>
      <c r="P194" s="71">
        <f t="shared" si="36"/>
        <v>1.1948450183469355E-3</v>
      </c>
      <c r="Q194" s="71">
        <f t="shared" si="36"/>
        <v>2.4833196710767987E-4</v>
      </c>
      <c r="R194" s="71">
        <f t="shared" si="36"/>
        <v>-6.7070996773093848E-4</v>
      </c>
      <c r="S194" s="45"/>
    </row>
    <row r="198" spans="1:29" x14ac:dyDescent="0.2">
      <c r="Q198" s="11" t="s">
        <v>105</v>
      </c>
      <c r="R198" s="72">
        <v>2</v>
      </c>
    </row>
    <row r="199" spans="1:29" ht="12.75" x14ac:dyDescent="0.2">
      <c r="B199" s="31" t="s">
        <v>96</v>
      </c>
      <c r="C199" s="31"/>
      <c r="AA199" s="157" t="s">
        <v>106</v>
      </c>
      <c r="AB199" s="157"/>
    </row>
    <row r="200" spans="1:29" x14ac:dyDescent="0.2">
      <c r="C200" s="7">
        <f>C$10</f>
        <v>2001</v>
      </c>
      <c r="D200" s="7">
        <f t="shared" ref="D200:W200" si="37">D$10</f>
        <v>2002</v>
      </c>
      <c r="E200" s="7">
        <f t="shared" si="37"/>
        <v>2003</v>
      </c>
      <c r="F200" s="7">
        <f t="shared" si="37"/>
        <v>2004</v>
      </c>
      <c r="G200" s="7">
        <f t="shared" si="37"/>
        <v>2005</v>
      </c>
      <c r="H200" s="7">
        <f t="shared" si="37"/>
        <v>2006</v>
      </c>
      <c r="I200" s="7">
        <f t="shared" si="37"/>
        <v>2007</v>
      </c>
      <c r="J200" s="7">
        <f t="shared" si="37"/>
        <v>2008</v>
      </c>
      <c r="K200" s="7">
        <f t="shared" si="37"/>
        <v>2009</v>
      </c>
      <c r="L200" s="7">
        <f t="shared" si="37"/>
        <v>2010</v>
      </c>
      <c r="M200" s="7">
        <f t="shared" si="37"/>
        <v>2011</v>
      </c>
      <c r="N200" s="7">
        <f t="shared" si="37"/>
        <v>2012</v>
      </c>
      <c r="O200" s="7">
        <f t="shared" si="37"/>
        <v>2013</v>
      </c>
      <c r="P200" s="7">
        <f t="shared" si="37"/>
        <v>2014</v>
      </c>
      <c r="Q200" s="7">
        <f t="shared" si="37"/>
        <v>2015</v>
      </c>
      <c r="R200" s="7">
        <f t="shared" si="37"/>
        <v>2016</v>
      </c>
      <c r="S200" s="7">
        <f t="shared" si="37"/>
        <v>2017</v>
      </c>
      <c r="T200" s="7">
        <f t="shared" si="37"/>
        <v>2018</v>
      </c>
      <c r="U200" s="7">
        <f t="shared" si="37"/>
        <v>2019</v>
      </c>
      <c r="V200" s="7">
        <f t="shared" si="37"/>
        <v>2020</v>
      </c>
      <c r="W200" s="7">
        <f t="shared" si="37"/>
        <v>0</v>
      </c>
      <c r="Y200" s="7" t="s">
        <v>87</v>
      </c>
      <c r="Z200" s="7" t="s">
        <v>107</v>
      </c>
      <c r="AA200" s="8" t="s">
        <v>108</v>
      </c>
      <c r="AB200" s="8" t="s">
        <v>109</v>
      </c>
      <c r="AC200" s="7" t="s">
        <v>110</v>
      </c>
    </row>
    <row r="201" spans="1:29" x14ac:dyDescent="0.2">
      <c r="A201" s="1" t="s">
        <v>39</v>
      </c>
      <c r="C201" s="14">
        <f>C181/C$193</f>
        <v>0.8453455317618801</v>
      </c>
      <c r="D201" s="14">
        <f t="shared" ref="D201:R201" si="38">D181/D$193</f>
        <v>0.85175184130264858</v>
      </c>
      <c r="E201" s="14">
        <f t="shared" si="38"/>
        <v>0.841107101949638</v>
      </c>
      <c r="F201" s="14">
        <f t="shared" si="38"/>
        <v>0.83175756113644739</v>
      </c>
      <c r="G201" s="14">
        <f t="shared" si="38"/>
        <v>0.85059068359370815</v>
      </c>
      <c r="H201" s="14">
        <f t="shared" si="38"/>
        <v>0.92010882822177442</v>
      </c>
      <c r="I201" s="14">
        <f t="shared" si="38"/>
        <v>0.84518819849659865</v>
      </c>
      <c r="J201" s="14">
        <f t="shared" si="38"/>
        <v>0.85453238134965503</v>
      </c>
      <c r="K201" s="14">
        <f t="shared" si="38"/>
        <v>0.83456768618005139</v>
      </c>
      <c r="L201" s="14">
        <f t="shared" si="38"/>
        <v>0.82934191371144805</v>
      </c>
      <c r="M201" s="14">
        <f t="shared" si="38"/>
        <v>0.84671302101600665</v>
      </c>
      <c r="N201" s="14">
        <f t="shared" si="38"/>
        <v>0.85059724175419171</v>
      </c>
      <c r="O201" s="14">
        <f t="shared" si="38"/>
        <v>0.85401669802790292</v>
      </c>
      <c r="P201" s="14">
        <f t="shared" si="38"/>
        <v>0.84326646912235559</v>
      </c>
      <c r="Q201" s="14">
        <f t="shared" si="38"/>
        <v>0.83585109076144859</v>
      </c>
      <c r="R201" s="14">
        <f t="shared" si="38"/>
        <v>0.82337763034891476</v>
      </c>
      <c r="S201" s="14"/>
      <c r="T201" s="14"/>
      <c r="U201" s="14"/>
      <c r="V201" s="14"/>
      <c r="W201" s="14"/>
      <c r="Y201" s="14">
        <f>AVERAGE(C201:W201)</f>
        <v>0.84738211742091685</v>
      </c>
      <c r="Z201" s="14">
        <f>STDEV(C201:W201)</f>
        <v>2.1498423461635777E-2</v>
      </c>
      <c r="AA201" s="14">
        <f t="shared" ref="AA201:AA212" si="39">$Y201-$Z201*MaxSD</f>
        <v>0.8043852704976453</v>
      </c>
      <c r="AB201" s="14">
        <f t="shared" ref="AB201:AB212" si="40">$Y201+$Z201*MaxSD</f>
        <v>0.89037896434418839</v>
      </c>
      <c r="AC201" s="14">
        <f>SUMPRODUCT(C201:W201,C$236:W$236)/Y$236</f>
        <v>0.84187522922930336</v>
      </c>
    </row>
    <row r="202" spans="1:29" x14ac:dyDescent="0.2">
      <c r="A202" s="1" t="s">
        <v>40</v>
      </c>
      <c r="C202" s="14">
        <f t="shared" ref="C202:R212" si="41">C182/C$193</f>
        <v>0.81588479421455273</v>
      </c>
      <c r="D202" s="14">
        <f t="shared" si="41"/>
        <v>0.81980609254671755</v>
      </c>
      <c r="E202" s="14">
        <f t="shared" si="41"/>
        <v>0.82025326895517547</v>
      </c>
      <c r="F202" s="14">
        <f t="shared" si="41"/>
        <v>0.83559932288831973</v>
      </c>
      <c r="G202" s="14">
        <f t="shared" si="41"/>
        <v>0.81528850657942231</v>
      </c>
      <c r="H202" s="14">
        <f t="shared" si="41"/>
        <v>0.87253175336091182</v>
      </c>
      <c r="I202" s="14">
        <f t="shared" si="41"/>
        <v>0.80839782450192843</v>
      </c>
      <c r="J202" s="14">
        <f t="shared" si="41"/>
        <v>0.86041583256470622</v>
      </c>
      <c r="K202" s="14">
        <f t="shared" si="41"/>
        <v>0.81462905958326881</v>
      </c>
      <c r="L202" s="14">
        <f t="shared" si="41"/>
        <v>0.81730223748899045</v>
      </c>
      <c r="M202" s="14">
        <f t="shared" si="41"/>
        <v>0.81365699276792192</v>
      </c>
      <c r="N202" s="14">
        <f t="shared" si="41"/>
        <v>0.83883662967163963</v>
      </c>
      <c r="O202" s="14">
        <f t="shared" si="41"/>
        <v>0.8218017307201203</v>
      </c>
      <c r="P202" s="14">
        <f t="shared" si="41"/>
        <v>0.8192421056680147</v>
      </c>
      <c r="Q202" s="14">
        <f t="shared" si="41"/>
        <v>0.81897600441290852</v>
      </c>
      <c r="R202" s="14">
        <f t="shared" si="41"/>
        <v>0.84998560747799767</v>
      </c>
      <c r="S202" s="14"/>
      <c r="T202" s="14"/>
      <c r="U202" s="14"/>
      <c r="V202" s="14"/>
      <c r="W202" s="14"/>
      <c r="Y202" s="14">
        <f t="shared" ref="Y202:Y212" si="42">AVERAGE(C202:W202)</f>
        <v>0.82766298521266213</v>
      </c>
      <c r="Z202" s="14">
        <f t="shared" ref="Z202:Z212" si="43">STDEV(C202:W202)</f>
        <v>1.8629457823645976E-2</v>
      </c>
      <c r="AA202" s="14">
        <f t="shared" si="39"/>
        <v>0.79040406956537013</v>
      </c>
      <c r="AB202" s="14">
        <f t="shared" si="40"/>
        <v>0.86492190085995413</v>
      </c>
      <c r="AC202" s="14">
        <f t="shared" ref="AC202:AC212" si="44">SUMPRODUCT(C202:W202,C$236:W$236)/Y$236</f>
        <v>0.82501927982106893</v>
      </c>
    </row>
    <row r="203" spans="1:29" x14ac:dyDescent="0.2">
      <c r="A203" s="1" t="s">
        <v>41</v>
      </c>
      <c r="C203" s="14">
        <f t="shared" si="41"/>
        <v>0.98085151800061143</v>
      </c>
      <c r="D203" s="14">
        <f t="shared" si="41"/>
        <v>0.98334271566120379</v>
      </c>
      <c r="E203" s="14">
        <f t="shared" si="41"/>
        <v>0.96516516735341729</v>
      </c>
      <c r="F203" s="14">
        <f t="shared" si="41"/>
        <v>0.98207052514247517</v>
      </c>
      <c r="G203" s="14">
        <f t="shared" si="41"/>
        <v>0.97432587948683891</v>
      </c>
      <c r="H203" s="14">
        <f t="shared" si="41"/>
        <v>1.0570508971657659</v>
      </c>
      <c r="I203" s="14">
        <f t="shared" si="41"/>
        <v>0.97712607635747628</v>
      </c>
      <c r="J203" s="14">
        <f t="shared" si="41"/>
        <v>0.96503176167822025</v>
      </c>
      <c r="K203" s="14">
        <f t="shared" si="41"/>
        <v>0.97436578916344085</v>
      </c>
      <c r="L203" s="14">
        <f t="shared" si="41"/>
        <v>0.98154225437772158</v>
      </c>
      <c r="M203" s="14">
        <f t="shared" si="41"/>
        <v>0.97423469491085046</v>
      </c>
      <c r="N203" s="14">
        <f t="shared" si="41"/>
        <v>0.97763609626886228</v>
      </c>
      <c r="O203" s="14">
        <f t="shared" si="41"/>
        <v>0.97878363559754322</v>
      </c>
      <c r="P203" s="14">
        <f t="shared" si="41"/>
        <v>0.96878734899643093</v>
      </c>
      <c r="Q203" s="14">
        <f t="shared" si="41"/>
        <v>0.97579991731284466</v>
      </c>
      <c r="R203" s="14">
        <f t="shared" si="41"/>
        <v>0.97910340414357977</v>
      </c>
      <c r="S203" s="14"/>
      <c r="T203" s="14"/>
      <c r="U203" s="14"/>
      <c r="V203" s="14"/>
      <c r="W203" s="14"/>
      <c r="Y203" s="14">
        <f t="shared" si="42"/>
        <v>0.98095110510107997</v>
      </c>
      <c r="Z203" s="14">
        <f t="shared" si="43"/>
        <v>2.1042379255593498E-2</v>
      </c>
      <c r="AA203" s="14">
        <f t="shared" si="39"/>
        <v>0.93886634658989299</v>
      </c>
      <c r="AB203" s="14">
        <f t="shared" si="40"/>
        <v>1.0230358636122669</v>
      </c>
      <c r="AC203" s="14">
        <f t="shared" si="44"/>
        <v>0.97534457634216498</v>
      </c>
    </row>
    <row r="204" spans="1:29" x14ac:dyDescent="0.2">
      <c r="A204" s="1" t="s">
        <v>42</v>
      </c>
      <c r="C204" s="14">
        <f t="shared" si="41"/>
        <v>1.079306727067888</v>
      </c>
      <c r="D204" s="14">
        <f t="shared" si="41"/>
        <v>1.0881837981801741</v>
      </c>
      <c r="E204" s="14">
        <f t="shared" si="41"/>
        <v>1.0903313112386512</v>
      </c>
      <c r="F204" s="14">
        <f t="shared" si="41"/>
        <v>1.1144337451649653</v>
      </c>
      <c r="G204" s="14">
        <f t="shared" si="41"/>
        <v>1.0979190143054653</v>
      </c>
      <c r="H204" s="14">
        <f t="shared" si="41"/>
        <v>1.1455597485136091</v>
      </c>
      <c r="I204" s="14">
        <f t="shared" si="41"/>
        <v>1.0841027092760369</v>
      </c>
      <c r="J204" s="14">
        <f t="shared" si="41"/>
        <v>1.0815141226564955</v>
      </c>
      <c r="K204" s="14">
        <f t="shared" si="41"/>
        <v>1.1006608741705082</v>
      </c>
      <c r="L204" s="14">
        <f t="shared" si="41"/>
        <v>1.1259729084215997</v>
      </c>
      <c r="M204" s="14">
        <f t="shared" si="41"/>
        <v>1.1043136306411399</v>
      </c>
      <c r="N204" s="14">
        <f t="shared" si="41"/>
        <v>1.0731057782736388</v>
      </c>
      <c r="O204" s="14">
        <f t="shared" si="41"/>
        <v>1.097707340408872</v>
      </c>
      <c r="P204" s="14">
        <f t="shared" si="41"/>
        <v>1.0904936659707625</v>
      </c>
      <c r="Q204" s="14">
        <f t="shared" si="41"/>
        <v>1.0948963915573859</v>
      </c>
      <c r="R204" s="14">
        <f t="shared" si="41"/>
        <v>1.0929088532739164</v>
      </c>
      <c r="S204" s="14"/>
      <c r="T204" s="14"/>
      <c r="U204" s="14"/>
      <c r="V204" s="14"/>
      <c r="W204" s="14"/>
      <c r="Y204" s="14">
        <f t="shared" si="42"/>
        <v>1.0975881636950693</v>
      </c>
      <c r="Z204" s="14">
        <f t="shared" si="43"/>
        <v>1.8330203300529584E-2</v>
      </c>
      <c r="AA204" s="14">
        <f t="shared" si="39"/>
        <v>1.0609277570940101</v>
      </c>
      <c r="AB204" s="14">
        <f t="shared" si="40"/>
        <v>1.1342485702961285</v>
      </c>
      <c r="AC204" s="14">
        <f t="shared" si="44"/>
        <v>1.0948333623162376</v>
      </c>
    </row>
    <row r="205" spans="1:29" x14ac:dyDescent="0.2">
      <c r="A205" s="1" t="s">
        <v>43</v>
      </c>
      <c r="C205" s="14">
        <f t="shared" si="41"/>
        <v>1.1287808971437703</v>
      </c>
      <c r="D205" s="14">
        <f t="shared" si="41"/>
        <v>1.1511147374918036</v>
      </c>
      <c r="E205" s="14">
        <f t="shared" si="41"/>
        <v>1.1660233702051819</v>
      </c>
      <c r="F205" s="14">
        <f t="shared" si="41"/>
        <v>1.1197282739658647</v>
      </c>
      <c r="G205" s="14">
        <f t="shared" si="41"/>
        <v>1.136083005707603</v>
      </c>
      <c r="H205" s="14">
        <f t="shared" si="41"/>
        <v>1.1008420602259705</v>
      </c>
      <c r="I205" s="14">
        <f t="shared" si="41"/>
        <v>1.1368605232262692</v>
      </c>
      <c r="J205" s="14">
        <f t="shared" si="41"/>
        <v>1.1499120791422932</v>
      </c>
      <c r="K205" s="14">
        <f t="shared" si="41"/>
        <v>1.1443958004696484</v>
      </c>
      <c r="L205" s="14">
        <f t="shared" si="41"/>
        <v>1.111479416589394</v>
      </c>
      <c r="M205" s="14">
        <f t="shared" si="41"/>
        <v>1.1336703569307751</v>
      </c>
      <c r="N205" s="14">
        <f t="shared" si="41"/>
        <v>1.1329455198243175</v>
      </c>
      <c r="O205" s="14">
        <f t="shared" si="41"/>
        <v>1.1584983618192699</v>
      </c>
      <c r="P205" s="14">
        <f t="shared" si="41"/>
        <v>1.1567871785816033</v>
      </c>
      <c r="Q205" s="14">
        <f t="shared" si="41"/>
        <v>1.1461837287629379</v>
      </c>
      <c r="R205" s="14">
        <f t="shared" si="41"/>
        <v>1.1354755308714191</v>
      </c>
      <c r="S205" s="14"/>
      <c r="T205" s="14"/>
      <c r="U205" s="14"/>
      <c r="V205" s="14"/>
      <c r="W205" s="14"/>
      <c r="Y205" s="14">
        <f t="shared" si="42"/>
        <v>1.1380488025598825</v>
      </c>
      <c r="Z205" s="14">
        <f t="shared" si="43"/>
        <v>1.7394878932668282E-2</v>
      </c>
      <c r="AA205" s="14">
        <f t="shared" si="39"/>
        <v>1.1032590446945458</v>
      </c>
      <c r="AB205" s="14">
        <f t="shared" si="40"/>
        <v>1.1728385604252192</v>
      </c>
      <c r="AC205" s="14">
        <f t="shared" si="44"/>
        <v>1.1397731459457392</v>
      </c>
    </row>
    <row r="206" spans="1:29" x14ac:dyDescent="0.2">
      <c r="A206" s="1" t="s">
        <v>44</v>
      </c>
      <c r="C206" s="14">
        <f t="shared" si="41"/>
        <v>1.1677032321531666</v>
      </c>
      <c r="D206" s="14">
        <f t="shared" si="41"/>
        <v>1.1326291973872671</v>
      </c>
      <c r="E206" s="14">
        <f t="shared" si="41"/>
        <v>1.1568354644018037</v>
      </c>
      <c r="F206" s="14">
        <f t="shared" si="41"/>
        <v>1.1723484931651686</v>
      </c>
      <c r="G206" s="14">
        <f t="shared" si="41"/>
        <v>1.1594104730804995</v>
      </c>
      <c r="H206" s="14">
        <f t="shared" si="41"/>
        <v>1.1451108719286596</v>
      </c>
      <c r="I206" s="14">
        <f t="shared" si="41"/>
        <v>1.164608742158175</v>
      </c>
      <c r="J206" s="14">
        <f t="shared" si="41"/>
        <v>1.1604517702308443</v>
      </c>
      <c r="K206" s="14">
        <f t="shared" si="41"/>
        <v>1.1830146554965426</v>
      </c>
      <c r="L206" s="14">
        <f t="shared" si="41"/>
        <v>1.1691252876475033</v>
      </c>
      <c r="M206" s="14">
        <f t="shared" si="41"/>
        <v>1.165508514598055</v>
      </c>
      <c r="N206" s="14">
        <f t="shared" si="41"/>
        <v>1.1594169509769126</v>
      </c>
      <c r="O206" s="14">
        <f t="shared" si="41"/>
        <v>1.13610347472619</v>
      </c>
      <c r="P206" s="14">
        <f t="shared" si="41"/>
        <v>1.1654369976626389</v>
      </c>
      <c r="Q206" s="14">
        <f t="shared" si="41"/>
        <v>1.1799345782901571</v>
      </c>
      <c r="R206" s="14">
        <f t="shared" si="41"/>
        <v>1.1565310801393609</v>
      </c>
      <c r="S206" s="14"/>
      <c r="T206" s="14"/>
      <c r="U206" s="14"/>
      <c r="V206" s="14"/>
      <c r="W206" s="14"/>
      <c r="Y206" s="14">
        <f t="shared" si="42"/>
        <v>1.1608856115026842</v>
      </c>
      <c r="Z206" s="14">
        <f t="shared" si="43"/>
        <v>1.3797546027550721E-2</v>
      </c>
      <c r="AA206" s="14">
        <f t="shared" si="39"/>
        <v>1.1332905194475829</v>
      </c>
      <c r="AB206" s="14">
        <f t="shared" si="40"/>
        <v>1.1884807035577856</v>
      </c>
      <c r="AC206" s="14">
        <f t="shared" si="44"/>
        <v>1.1640306939090725</v>
      </c>
    </row>
    <row r="207" spans="1:29" x14ac:dyDescent="0.2">
      <c r="A207" s="1" t="s">
        <v>45</v>
      </c>
      <c r="C207" s="14">
        <f t="shared" si="41"/>
        <v>1.1476613819010988</v>
      </c>
      <c r="D207" s="14">
        <f t="shared" si="41"/>
        <v>1.1401256673051945</v>
      </c>
      <c r="E207" s="14">
        <f t="shared" si="41"/>
        <v>1.1484799660023455</v>
      </c>
      <c r="F207" s="14">
        <f t="shared" si="41"/>
        <v>1.1646344938987414</v>
      </c>
      <c r="G207" s="14">
        <f t="shared" si="41"/>
        <v>1.167292329480736</v>
      </c>
      <c r="H207" s="14">
        <f t="shared" si="41"/>
        <v>1.1030268899457274</v>
      </c>
      <c r="I207" s="14">
        <f t="shared" si="41"/>
        <v>1.1510065507036664</v>
      </c>
      <c r="J207" s="14">
        <f t="shared" si="41"/>
        <v>1.1455392818777161</v>
      </c>
      <c r="K207" s="14">
        <f t="shared" si="41"/>
        <v>1.1506425006878676</v>
      </c>
      <c r="L207" s="14">
        <f t="shared" si="41"/>
        <v>1.1627130303302515</v>
      </c>
      <c r="M207" s="14">
        <f t="shared" si="41"/>
        <v>1.1656133955513077</v>
      </c>
      <c r="N207" s="14">
        <f t="shared" si="41"/>
        <v>1.1435608847934982</v>
      </c>
      <c r="O207" s="14">
        <f t="shared" si="41"/>
        <v>1.1363610611832144</v>
      </c>
      <c r="P207" s="14">
        <f t="shared" si="41"/>
        <v>1.148374243317299</v>
      </c>
      <c r="Q207" s="14">
        <f t="shared" si="41"/>
        <v>1.1480273639403</v>
      </c>
      <c r="R207" s="14">
        <f t="shared" si="41"/>
        <v>1.1672003333632885</v>
      </c>
      <c r="S207" s="14"/>
      <c r="T207" s="14"/>
      <c r="U207" s="14"/>
      <c r="V207" s="14"/>
      <c r="W207" s="14"/>
      <c r="Y207" s="14">
        <f t="shared" si="42"/>
        <v>1.149391210892641</v>
      </c>
      <c r="Z207" s="14">
        <f t="shared" si="43"/>
        <v>1.5865287384234025E-2</v>
      </c>
      <c r="AA207" s="14">
        <f t="shared" si="39"/>
        <v>1.117660636124173</v>
      </c>
      <c r="AB207" s="14">
        <f t="shared" si="40"/>
        <v>1.1811217856611089</v>
      </c>
      <c r="AC207" s="14">
        <f t="shared" si="44"/>
        <v>1.1533647726450951</v>
      </c>
    </row>
    <row r="208" spans="1:29" x14ac:dyDescent="0.2">
      <c r="A208" s="1" t="s">
        <v>46</v>
      </c>
      <c r="C208" s="14">
        <f t="shared" si="41"/>
        <v>1.1834978028816172</v>
      </c>
      <c r="D208" s="14">
        <f t="shared" si="41"/>
        <v>1.177092260497361</v>
      </c>
      <c r="E208" s="14">
        <f t="shared" si="41"/>
        <v>1.1794287320739394</v>
      </c>
      <c r="F208" s="14">
        <f t="shared" si="41"/>
        <v>1.1655673496239838</v>
      </c>
      <c r="G208" s="14">
        <f t="shared" si="41"/>
        <v>1.1749095162800214</v>
      </c>
      <c r="H208" s="14">
        <f t="shared" si="41"/>
        <v>1.1342647529627246</v>
      </c>
      <c r="I208" s="14">
        <f t="shared" si="41"/>
        <v>1.1886380002234094</v>
      </c>
      <c r="J208" s="14">
        <f t="shared" si="41"/>
        <v>1.1721810684634955</v>
      </c>
      <c r="K208" s="14">
        <f t="shared" si="41"/>
        <v>1.1660385260265131</v>
      </c>
      <c r="L208" s="14">
        <f t="shared" si="41"/>
        <v>1.1674819453199663</v>
      </c>
      <c r="M208" s="14">
        <f t="shared" si="41"/>
        <v>1.174816376047219</v>
      </c>
      <c r="N208" s="14">
        <f t="shared" si="41"/>
        <v>1.1872673358965145</v>
      </c>
      <c r="O208" s="14">
        <f t="shared" si="41"/>
        <v>1.1770752014429777</v>
      </c>
      <c r="P208" s="14">
        <f t="shared" si="41"/>
        <v>1.1765179607513705</v>
      </c>
      <c r="Q208" s="14">
        <f t="shared" si="41"/>
        <v>1.1687372213334002</v>
      </c>
      <c r="R208" s="14">
        <f t="shared" si="41"/>
        <v>1.1820869100725728</v>
      </c>
      <c r="S208" s="14"/>
      <c r="T208" s="14"/>
      <c r="U208" s="14"/>
      <c r="V208" s="14"/>
      <c r="W208" s="14"/>
      <c r="Y208" s="14">
        <f t="shared" si="42"/>
        <v>1.1734750599935684</v>
      </c>
      <c r="Z208" s="14">
        <f t="shared" si="43"/>
        <v>1.2608699183506367E-2</v>
      </c>
      <c r="AA208" s="14">
        <f t="shared" si="39"/>
        <v>1.1482576616265556</v>
      </c>
      <c r="AB208" s="14">
        <f t="shared" si="40"/>
        <v>1.1986924583605811</v>
      </c>
      <c r="AC208" s="14">
        <f t="shared" si="44"/>
        <v>1.1760174247455002</v>
      </c>
    </row>
    <row r="209" spans="1:29" x14ac:dyDescent="0.2">
      <c r="A209" s="1" t="s">
        <v>47</v>
      </c>
      <c r="C209" s="14">
        <f t="shared" si="41"/>
        <v>0.94843742674643972</v>
      </c>
      <c r="D209" s="14">
        <f t="shared" si="41"/>
        <v>0.97356048956090147</v>
      </c>
      <c r="E209" s="14">
        <f t="shared" si="41"/>
        <v>0.98989260638062659</v>
      </c>
      <c r="F209" s="14">
        <f t="shared" si="41"/>
        <v>0.96975437513949425</v>
      </c>
      <c r="G209" s="14">
        <f t="shared" si="41"/>
        <v>0.9917207656765652</v>
      </c>
      <c r="H209" s="14">
        <f t="shared" si="41"/>
        <v>0.94132348080611727</v>
      </c>
      <c r="I209" s="14">
        <f t="shared" si="41"/>
        <v>0.94549808405809821</v>
      </c>
      <c r="J209" s="14">
        <f t="shared" si="41"/>
        <v>0.97619108836854451</v>
      </c>
      <c r="K209" s="14">
        <f t="shared" si="41"/>
        <v>0.97246770545506911</v>
      </c>
      <c r="L209" s="14">
        <f t="shared" si="41"/>
        <v>0.96841196689794307</v>
      </c>
      <c r="M209" s="14">
        <f t="shared" si="41"/>
        <v>0.98507043949544482</v>
      </c>
      <c r="N209" s="14">
        <f t="shared" si="41"/>
        <v>0.9456983587966431</v>
      </c>
      <c r="O209" s="14">
        <f t="shared" si="41"/>
        <v>0.96655192134440171</v>
      </c>
      <c r="P209" s="14">
        <f t="shared" si="41"/>
        <v>0.98408155711904177</v>
      </c>
      <c r="Q209" s="14">
        <f t="shared" si="41"/>
        <v>0.97056765082224217</v>
      </c>
      <c r="R209" s="14">
        <f t="shared" si="41"/>
        <v>0.98578071828646108</v>
      </c>
      <c r="S209" s="14"/>
      <c r="T209" s="14"/>
      <c r="U209" s="14"/>
      <c r="V209" s="14"/>
      <c r="W209" s="14"/>
      <c r="Y209" s="14">
        <f t="shared" si="42"/>
        <v>0.96968803968462713</v>
      </c>
      <c r="Z209" s="14">
        <f t="shared" si="43"/>
        <v>1.65135917025525E-2</v>
      </c>
      <c r="AA209" s="14">
        <f t="shared" si="39"/>
        <v>0.93666085627952211</v>
      </c>
      <c r="AB209" s="14">
        <f t="shared" si="40"/>
        <v>1.002715223089732</v>
      </c>
      <c r="AC209" s="14">
        <f t="shared" si="44"/>
        <v>0.97143747604192965</v>
      </c>
    </row>
    <row r="210" spans="1:29" x14ac:dyDescent="0.2">
      <c r="A210" s="1" t="s">
        <v>48</v>
      </c>
      <c r="C210" s="14">
        <f t="shared" si="41"/>
        <v>0.84580589888278868</v>
      </c>
      <c r="D210" s="14">
        <f t="shared" si="41"/>
        <v>0.84372398934346671</v>
      </c>
      <c r="E210" s="14">
        <f t="shared" si="41"/>
        <v>0.85740586228928062</v>
      </c>
      <c r="F210" s="14">
        <f t="shared" si="41"/>
        <v>0.83985965966734477</v>
      </c>
      <c r="G210" s="14">
        <f t="shared" si="41"/>
        <v>0.83636917972357716</v>
      </c>
      <c r="H210" s="14">
        <f t="shared" si="41"/>
        <v>0.80568196903789024</v>
      </c>
      <c r="I210" s="14">
        <f t="shared" si="41"/>
        <v>0.84468446686686449</v>
      </c>
      <c r="J210" s="14">
        <f t="shared" si="41"/>
        <v>0.85837585732079946</v>
      </c>
      <c r="K210" s="14">
        <f t="shared" si="41"/>
        <v>0.8585743266363044</v>
      </c>
      <c r="L210" s="14">
        <f t="shared" si="41"/>
        <v>0.84425906517245641</v>
      </c>
      <c r="M210" s="14">
        <f t="shared" si="41"/>
        <v>0.8351872180936033</v>
      </c>
      <c r="N210" s="14">
        <f t="shared" si="41"/>
        <v>0.84238742512976261</v>
      </c>
      <c r="O210" s="14">
        <f t="shared" si="41"/>
        <v>0.84488385907641039</v>
      </c>
      <c r="P210" s="14">
        <f t="shared" si="41"/>
        <v>0.86126929888237103</v>
      </c>
      <c r="Q210" s="14">
        <f t="shared" si="41"/>
        <v>0.85729405251503332</v>
      </c>
      <c r="R210" s="14">
        <f t="shared" si="41"/>
        <v>0.83246247690813235</v>
      </c>
      <c r="S210" s="14"/>
      <c r="T210" s="14"/>
      <c r="U210" s="14"/>
      <c r="V210" s="14"/>
      <c r="W210" s="14"/>
      <c r="Y210" s="14">
        <f t="shared" si="42"/>
        <v>0.84426403784663051</v>
      </c>
      <c r="Z210" s="14">
        <f t="shared" si="43"/>
        <v>1.3746068622531421E-2</v>
      </c>
      <c r="AA210" s="14">
        <f t="shared" si="39"/>
        <v>0.81677190060156768</v>
      </c>
      <c r="AB210" s="14">
        <f t="shared" si="40"/>
        <v>0.87175617509169334</v>
      </c>
      <c r="AC210" s="14">
        <f t="shared" si="44"/>
        <v>0.84705847479748086</v>
      </c>
    </row>
    <row r="211" spans="1:29" x14ac:dyDescent="0.2">
      <c r="A211" s="1" t="s">
        <v>49</v>
      </c>
      <c r="C211" s="14">
        <f t="shared" si="41"/>
        <v>0.87407685321186412</v>
      </c>
      <c r="D211" s="14">
        <f t="shared" si="41"/>
        <v>0.86704529973570932</v>
      </c>
      <c r="E211" s="14">
        <f t="shared" si="41"/>
        <v>0.83596184790655181</v>
      </c>
      <c r="F211" s="14">
        <f t="shared" si="41"/>
        <v>0.86521923723104643</v>
      </c>
      <c r="G211" s="14">
        <f t="shared" si="41"/>
        <v>0.84925150817892181</v>
      </c>
      <c r="H211" s="14">
        <f t="shared" si="41"/>
        <v>0.82781637488923476</v>
      </c>
      <c r="I211" s="14">
        <f t="shared" si="41"/>
        <v>0.87290947079224501</v>
      </c>
      <c r="J211" s="14">
        <f t="shared" si="41"/>
        <v>0.83586729539076599</v>
      </c>
      <c r="K211" s="14">
        <f t="shared" si="41"/>
        <v>0.86185323922815171</v>
      </c>
      <c r="L211" s="14">
        <f t="shared" si="41"/>
        <v>0.86684696657644456</v>
      </c>
      <c r="M211" s="14">
        <f t="shared" si="41"/>
        <v>0.85548386202270077</v>
      </c>
      <c r="N211" s="14">
        <f t="shared" si="41"/>
        <v>0.87193764696449905</v>
      </c>
      <c r="O211" s="14">
        <f t="shared" si="41"/>
        <v>0.860236184216566</v>
      </c>
      <c r="P211" s="14">
        <f t="shared" si="41"/>
        <v>0.84093401984514349</v>
      </c>
      <c r="Q211" s="14">
        <f t="shared" si="41"/>
        <v>0.86343996857323468</v>
      </c>
      <c r="R211" s="14">
        <f t="shared" si="41"/>
        <v>0.85556373289406396</v>
      </c>
      <c r="S211" s="14"/>
      <c r="T211" s="14"/>
      <c r="U211" s="14"/>
      <c r="V211" s="14"/>
      <c r="W211" s="14"/>
      <c r="Y211" s="14">
        <f t="shared" si="42"/>
        <v>0.85652771922857152</v>
      </c>
      <c r="Z211" s="14">
        <f t="shared" si="43"/>
        <v>1.4534136285863196E-2</v>
      </c>
      <c r="AA211" s="14">
        <f t="shared" si="39"/>
        <v>0.82745944665684512</v>
      </c>
      <c r="AB211" s="14">
        <f t="shared" si="40"/>
        <v>0.88559599180029791</v>
      </c>
      <c r="AC211" s="14">
        <f t="shared" si="44"/>
        <v>0.85782727378801427</v>
      </c>
    </row>
    <row r="212" spans="1:29" x14ac:dyDescent="0.2">
      <c r="A212" s="1" t="s">
        <v>50</v>
      </c>
      <c r="C212" s="14">
        <f t="shared" si="41"/>
        <v>0.98264793603432332</v>
      </c>
      <c r="D212" s="14">
        <f t="shared" si="41"/>
        <v>0.97162391098755285</v>
      </c>
      <c r="E212" s="14">
        <f t="shared" si="41"/>
        <v>0.94911530124338606</v>
      </c>
      <c r="F212" s="14">
        <f t="shared" si="41"/>
        <v>0.93902696297614863</v>
      </c>
      <c r="G212" s="14">
        <f t="shared" si="41"/>
        <v>0.94683913790664198</v>
      </c>
      <c r="H212" s="14">
        <f t="shared" si="41"/>
        <v>0.9466823729416135</v>
      </c>
      <c r="I212" s="14">
        <f t="shared" si="41"/>
        <v>0.98097935333923469</v>
      </c>
      <c r="J212" s="14">
        <f t="shared" si="41"/>
        <v>0.93998746095646191</v>
      </c>
      <c r="K212" s="14">
        <f t="shared" si="41"/>
        <v>0.93878983690263396</v>
      </c>
      <c r="L212" s="14">
        <f t="shared" si="41"/>
        <v>0.95552300746628072</v>
      </c>
      <c r="M212" s="14">
        <f t="shared" si="41"/>
        <v>0.94573149792497269</v>
      </c>
      <c r="N212" s="14">
        <f t="shared" si="41"/>
        <v>0.97661013164952026</v>
      </c>
      <c r="O212" s="14">
        <f t="shared" si="41"/>
        <v>0.96798053143653107</v>
      </c>
      <c r="P212" s="14">
        <f t="shared" si="41"/>
        <v>0.94480915408296695</v>
      </c>
      <c r="Q212" s="14">
        <f t="shared" si="41"/>
        <v>0.94029203171810882</v>
      </c>
      <c r="R212" s="14">
        <f t="shared" si="41"/>
        <v>0.93952372222029135</v>
      </c>
      <c r="S212" s="14"/>
      <c r="T212" s="14"/>
      <c r="U212" s="14"/>
      <c r="V212" s="14"/>
      <c r="W212" s="14"/>
      <c r="Y212" s="14">
        <f t="shared" si="42"/>
        <v>0.95413514686166678</v>
      </c>
      <c r="Z212" s="14">
        <f t="shared" si="43"/>
        <v>1.6121996246924734E-2</v>
      </c>
      <c r="AA212" s="14">
        <f t="shared" si="39"/>
        <v>0.92189115436781732</v>
      </c>
      <c r="AB212" s="14">
        <f t="shared" si="40"/>
        <v>0.98637913935551624</v>
      </c>
      <c r="AC212" s="14">
        <f t="shared" si="44"/>
        <v>0.95341829041839288</v>
      </c>
    </row>
    <row r="213" spans="1:29" x14ac:dyDescent="0.2">
      <c r="A213" s="21" t="s">
        <v>87</v>
      </c>
      <c r="B213" s="63"/>
      <c r="C213" s="73">
        <f>AVERAGE(C201:C212)</f>
        <v>1.0000000000000002</v>
      </c>
      <c r="D213" s="73">
        <f t="shared" ref="D213:R213" si="45">AVERAGE(D201:D212)</f>
        <v>1</v>
      </c>
      <c r="E213" s="73">
        <f t="shared" si="45"/>
        <v>0.99999999999999989</v>
      </c>
      <c r="F213" s="73">
        <f t="shared" si="45"/>
        <v>1.0000000000000002</v>
      </c>
      <c r="G213" s="73">
        <f t="shared" si="45"/>
        <v>1</v>
      </c>
      <c r="H213" s="73">
        <f t="shared" si="45"/>
        <v>0.99999999999999989</v>
      </c>
      <c r="I213" s="73">
        <f t="shared" si="45"/>
        <v>1.0000000000000002</v>
      </c>
      <c r="J213" s="73">
        <f t="shared" si="45"/>
        <v>1</v>
      </c>
      <c r="K213" s="73">
        <f t="shared" si="45"/>
        <v>1</v>
      </c>
      <c r="L213" s="73">
        <f t="shared" si="45"/>
        <v>1</v>
      </c>
      <c r="M213" s="73">
        <f t="shared" si="45"/>
        <v>0.99999999999999956</v>
      </c>
      <c r="N213" s="73">
        <f t="shared" si="45"/>
        <v>1</v>
      </c>
      <c r="O213" s="73">
        <f t="shared" si="45"/>
        <v>1.0000000000000002</v>
      </c>
      <c r="P213" s="73">
        <f t="shared" si="45"/>
        <v>0.99999999999999989</v>
      </c>
      <c r="Q213" s="73">
        <f t="shared" si="45"/>
        <v>1.0000000000000002</v>
      </c>
      <c r="R213" s="73">
        <f t="shared" si="45"/>
        <v>1</v>
      </c>
      <c r="S213" s="73"/>
      <c r="T213" s="73"/>
      <c r="U213" s="73"/>
      <c r="V213" s="73"/>
      <c r="W213" s="73"/>
      <c r="X213" s="63"/>
      <c r="Y213" s="73">
        <f t="shared" ref="Y213:Z213" si="46">AVERAGE(Y201:Y212)</f>
        <v>1</v>
      </c>
      <c r="Z213" s="73">
        <f t="shared" si="46"/>
        <v>1.6673555685603008E-2</v>
      </c>
      <c r="AA213" s="73"/>
      <c r="AB213" s="73"/>
      <c r="AC213" s="80">
        <f>AVERAGE(AC201:AC212)</f>
        <v>0.99999999999999989</v>
      </c>
    </row>
    <row r="219" spans="1:29" ht="12.75" x14ac:dyDescent="0.2">
      <c r="B219" s="31" t="s">
        <v>97</v>
      </c>
      <c r="C219" s="31"/>
    </row>
    <row r="220" spans="1:29" x14ac:dyDescent="0.2">
      <c r="C220" s="7">
        <f>C$10</f>
        <v>2001</v>
      </c>
      <c r="D220" s="7">
        <f t="shared" ref="D220:W220" si="47">D$10</f>
        <v>2002</v>
      </c>
      <c r="E220" s="7">
        <f t="shared" si="47"/>
        <v>2003</v>
      </c>
      <c r="F220" s="7">
        <f t="shared" si="47"/>
        <v>2004</v>
      </c>
      <c r="G220" s="7">
        <f t="shared" si="47"/>
        <v>2005</v>
      </c>
      <c r="H220" s="7">
        <f t="shared" si="47"/>
        <v>2006</v>
      </c>
      <c r="I220" s="7">
        <f t="shared" si="47"/>
        <v>2007</v>
      </c>
      <c r="J220" s="7">
        <f t="shared" si="47"/>
        <v>2008</v>
      </c>
      <c r="K220" s="7">
        <f t="shared" si="47"/>
        <v>2009</v>
      </c>
      <c r="L220" s="7">
        <f t="shared" si="47"/>
        <v>2010</v>
      </c>
      <c r="M220" s="7">
        <f t="shared" si="47"/>
        <v>2011</v>
      </c>
      <c r="N220" s="7">
        <f t="shared" si="47"/>
        <v>2012</v>
      </c>
      <c r="O220" s="7">
        <f t="shared" si="47"/>
        <v>2013</v>
      </c>
      <c r="P220" s="7">
        <f t="shared" si="47"/>
        <v>2014</v>
      </c>
      <c r="Q220" s="7">
        <f t="shared" si="47"/>
        <v>2015</v>
      </c>
      <c r="R220" s="7">
        <f t="shared" si="47"/>
        <v>2016</v>
      </c>
      <c r="S220" s="7">
        <f t="shared" si="47"/>
        <v>2017</v>
      </c>
      <c r="T220" s="7">
        <f t="shared" si="47"/>
        <v>2018</v>
      </c>
      <c r="U220" s="7">
        <f t="shared" si="47"/>
        <v>2019</v>
      </c>
      <c r="V220" s="7">
        <f t="shared" si="47"/>
        <v>2020</v>
      </c>
      <c r="W220" s="7">
        <f t="shared" si="47"/>
        <v>0</v>
      </c>
      <c r="Y220" s="7" t="s">
        <v>59</v>
      </c>
    </row>
    <row r="221" spans="1:29" x14ac:dyDescent="0.2">
      <c r="A221" s="1" t="s">
        <v>39</v>
      </c>
      <c r="C221" s="45">
        <f t="shared" ref="C221:R232" si="48">IF(AND(C201&lt;$AB201,C201&gt;$AA201),1,0)</f>
        <v>1</v>
      </c>
      <c r="D221" s="45">
        <f t="shared" si="48"/>
        <v>1</v>
      </c>
      <c r="E221" s="45">
        <f t="shared" si="48"/>
        <v>1</v>
      </c>
      <c r="F221" s="45">
        <f t="shared" si="48"/>
        <v>1</v>
      </c>
      <c r="G221" s="45">
        <f t="shared" si="48"/>
        <v>1</v>
      </c>
      <c r="H221" s="45">
        <f t="shared" si="48"/>
        <v>0</v>
      </c>
      <c r="I221" s="45">
        <f t="shared" si="48"/>
        <v>1</v>
      </c>
      <c r="J221" s="45">
        <f t="shared" si="48"/>
        <v>1</v>
      </c>
      <c r="K221" s="45">
        <f t="shared" si="48"/>
        <v>1</v>
      </c>
      <c r="L221" s="45">
        <f t="shared" si="48"/>
        <v>1</v>
      </c>
      <c r="M221" s="45">
        <f t="shared" si="48"/>
        <v>1</v>
      </c>
      <c r="N221" s="45">
        <f t="shared" si="48"/>
        <v>1</v>
      </c>
      <c r="O221" s="45">
        <f t="shared" si="48"/>
        <v>1</v>
      </c>
      <c r="P221" s="45">
        <f t="shared" si="48"/>
        <v>1</v>
      </c>
      <c r="Q221" s="45">
        <f t="shared" si="48"/>
        <v>1</v>
      </c>
      <c r="R221" s="45">
        <f t="shared" si="48"/>
        <v>1</v>
      </c>
      <c r="S221" s="14"/>
      <c r="T221" s="14"/>
      <c r="U221" s="14"/>
      <c r="V221" s="14"/>
      <c r="W221" s="14"/>
    </row>
    <row r="222" spans="1:29" x14ac:dyDescent="0.2">
      <c r="A222" s="1" t="s">
        <v>40</v>
      </c>
      <c r="C222" s="45">
        <f t="shared" si="48"/>
        <v>1</v>
      </c>
      <c r="D222" s="45">
        <f t="shared" si="48"/>
        <v>1</v>
      </c>
      <c r="E222" s="45">
        <f t="shared" si="48"/>
        <v>1</v>
      </c>
      <c r="F222" s="45">
        <f t="shared" si="48"/>
        <v>1</v>
      </c>
      <c r="G222" s="45">
        <f t="shared" si="48"/>
        <v>1</v>
      </c>
      <c r="H222" s="45">
        <f t="shared" si="48"/>
        <v>0</v>
      </c>
      <c r="I222" s="45">
        <f t="shared" si="48"/>
        <v>1</v>
      </c>
      <c r="J222" s="45">
        <f t="shared" si="48"/>
        <v>1</v>
      </c>
      <c r="K222" s="45">
        <f t="shared" si="48"/>
        <v>1</v>
      </c>
      <c r="L222" s="45">
        <f t="shared" si="48"/>
        <v>1</v>
      </c>
      <c r="M222" s="45">
        <f t="shared" si="48"/>
        <v>1</v>
      </c>
      <c r="N222" s="45">
        <f t="shared" si="48"/>
        <v>1</v>
      </c>
      <c r="O222" s="45">
        <f t="shared" si="48"/>
        <v>1</v>
      </c>
      <c r="P222" s="45">
        <f t="shared" si="48"/>
        <v>1</v>
      </c>
      <c r="Q222" s="45">
        <f t="shared" si="48"/>
        <v>1</v>
      </c>
      <c r="R222" s="45">
        <f t="shared" si="48"/>
        <v>1</v>
      </c>
      <c r="S222" s="14"/>
      <c r="T222" s="14"/>
      <c r="U222" s="14"/>
      <c r="V222" s="14"/>
      <c r="W222" s="14"/>
    </row>
    <row r="223" spans="1:29" x14ac:dyDescent="0.2">
      <c r="A223" s="1" t="s">
        <v>41</v>
      </c>
      <c r="C223" s="45">
        <f t="shared" si="48"/>
        <v>1</v>
      </c>
      <c r="D223" s="45">
        <f t="shared" si="48"/>
        <v>1</v>
      </c>
      <c r="E223" s="45">
        <f t="shared" si="48"/>
        <v>1</v>
      </c>
      <c r="F223" s="45">
        <f t="shared" si="48"/>
        <v>1</v>
      </c>
      <c r="G223" s="45">
        <f t="shared" si="48"/>
        <v>1</v>
      </c>
      <c r="H223" s="45">
        <f t="shared" si="48"/>
        <v>0</v>
      </c>
      <c r="I223" s="45">
        <f t="shared" si="48"/>
        <v>1</v>
      </c>
      <c r="J223" s="45">
        <f t="shared" si="48"/>
        <v>1</v>
      </c>
      <c r="K223" s="45">
        <f t="shared" si="48"/>
        <v>1</v>
      </c>
      <c r="L223" s="45">
        <f t="shared" si="48"/>
        <v>1</v>
      </c>
      <c r="M223" s="45">
        <f t="shared" si="48"/>
        <v>1</v>
      </c>
      <c r="N223" s="45">
        <f t="shared" si="48"/>
        <v>1</v>
      </c>
      <c r="O223" s="45">
        <f t="shared" si="48"/>
        <v>1</v>
      </c>
      <c r="P223" s="45">
        <f t="shared" si="48"/>
        <v>1</v>
      </c>
      <c r="Q223" s="45">
        <f t="shared" si="48"/>
        <v>1</v>
      </c>
      <c r="R223" s="45">
        <f t="shared" si="48"/>
        <v>1</v>
      </c>
      <c r="S223" s="14"/>
      <c r="T223" s="14"/>
      <c r="U223" s="14"/>
      <c r="V223" s="14"/>
      <c r="W223" s="14"/>
    </row>
    <row r="224" spans="1:29" x14ac:dyDescent="0.2">
      <c r="A224" s="1" t="s">
        <v>42</v>
      </c>
      <c r="C224" s="45">
        <f t="shared" si="48"/>
        <v>1</v>
      </c>
      <c r="D224" s="45">
        <f t="shared" si="48"/>
        <v>1</v>
      </c>
      <c r="E224" s="45">
        <f t="shared" si="48"/>
        <v>1</v>
      </c>
      <c r="F224" s="45">
        <f t="shared" si="48"/>
        <v>1</v>
      </c>
      <c r="G224" s="45">
        <f t="shared" si="48"/>
        <v>1</v>
      </c>
      <c r="H224" s="45">
        <f t="shared" si="48"/>
        <v>0</v>
      </c>
      <c r="I224" s="45">
        <f t="shared" si="48"/>
        <v>1</v>
      </c>
      <c r="J224" s="45">
        <f t="shared" si="48"/>
        <v>1</v>
      </c>
      <c r="K224" s="45">
        <f t="shared" si="48"/>
        <v>1</v>
      </c>
      <c r="L224" s="45">
        <f t="shared" si="48"/>
        <v>1</v>
      </c>
      <c r="M224" s="45">
        <f t="shared" si="48"/>
        <v>1</v>
      </c>
      <c r="N224" s="45">
        <f t="shared" si="48"/>
        <v>1</v>
      </c>
      <c r="O224" s="45">
        <f t="shared" si="48"/>
        <v>1</v>
      </c>
      <c r="P224" s="45">
        <f t="shared" si="48"/>
        <v>1</v>
      </c>
      <c r="Q224" s="45">
        <f t="shared" si="48"/>
        <v>1</v>
      </c>
      <c r="R224" s="45">
        <f t="shared" si="48"/>
        <v>1</v>
      </c>
      <c r="S224" s="14"/>
      <c r="T224" s="14"/>
      <c r="U224" s="14"/>
      <c r="V224" s="14"/>
      <c r="W224" s="14"/>
    </row>
    <row r="225" spans="1:25" x14ac:dyDescent="0.2">
      <c r="A225" s="1" t="s">
        <v>43</v>
      </c>
      <c r="C225" s="45">
        <f t="shared" si="48"/>
        <v>1</v>
      </c>
      <c r="D225" s="45">
        <f t="shared" si="48"/>
        <v>1</v>
      </c>
      <c r="E225" s="45">
        <f t="shared" si="48"/>
        <v>1</v>
      </c>
      <c r="F225" s="45">
        <f t="shared" si="48"/>
        <v>1</v>
      </c>
      <c r="G225" s="45">
        <f t="shared" si="48"/>
        <v>1</v>
      </c>
      <c r="H225" s="45">
        <f t="shared" si="48"/>
        <v>0</v>
      </c>
      <c r="I225" s="45">
        <f t="shared" si="48"/>
        <v>1</v>
      </c>
      <c r="J225" s="45">
        <f t="shared" si="48"/>
        <v>1</v>
      </c>
      <c r="K225" s="45">
        <f t="shared" si="48"/>
        <v>1</v>
      </c>
      <c r="L225" s="45">
        <f t="shared" si="48"/>
        <v>1</v>
      </c>
      <c r="M225" s="45">
        <f t="shared" si="48"/>
        <v>1</v>
      </c>
      <c r="N225" s="45">
        <f t="shared" si="48"/>
        <v>1</v>
      </c>
      <c r="O225" s="45">
        <f t="shared" si="48"/>
        <v>1</v>
      </c>
      <c r="P225" s="45">
        <f t="shared" si="48"/>
        <v>1</v>
      </c>
      <c r="Q225" s="45">
        <f t="shared" si="48"/>
        <v>1</v>
      </c>
      <c r="R225" s="45">
        <f t="shared" si="48"/>
        <v>1</v>
      </c>
      <c r="S225" s="14"/>
      <c r="T225" s="14"/>
      <c r="U225" s="14"/>
      <c r="V225" s="14"/>
      <c r="W225" s="14"/>
    </row>
    <row r="226" spans="1:25" x14ac:dyDescent="0.2">
      <c r="A226" s="1" t="s">
        <v>44</v>
      </c>
      <c r="C226" s="45">
        <f t="shared" si="48"/>
        <v>1</v>
      </c>
      <c r="D226" s="45">
        <f t="shared" si="48"/>
        <v>0</v>
      </c>
      <c r="E226" s="45">
        <f t="shared" si="48"/>
        <v>1</v>
      </c>
      <c r="F226" s="45">
        <f t="shared" si="48"/>
        <v>1</v>
      </c>
      <c r="G226" s="45">
        <f t="shared" si="48"/>
        <v>1</v>
      </c>
      <c r="H226" s="45">
        <f t="shared" si="48"/>
        <v>1</v>
      </c>
      <c r="I226" s="45">
        <f t="shared" si="48"/>
        <v>1</v>
      </c>
      <c r="J226" s="45">
        <f t="shared" si="48"/>
        <v>1</v>
      </c>
      <c r="K226" s="45">
        <f t="shared" si="48"/>
        <v>1</v>
      </c>
      <c r="L226" s="45">
        <f t="shared" si="48"/>
        <v>1</v>
      </c>
      <c r="M226" s="45">
        <f t="shared" si="48"/>
        <v>1</v>
      </c>
      <c r="N226" s="45">
        <f t="shared" si="48"/>
        <v>1</v>
      </c>
      <c r="O226" s="45">
        <f t="shared" si="48"/>
        <v>1</v>
      </c>
      <c r="P226" s="45">
        <f t="shared" si="48"/>
        <v>1</v>
      </c>
      <c r="Q226" s="45">
        <f t="shared" si="48"/>
        <v>1</v>
      </c>
      <c r="R226" s="45">
        <f t="shared" si="48"/>
        <v>1</v>
      </c>
      <c r="S226" s="14"/>
      <c r="T226" s="14"/>
      <c r="U226" s="14"/>
      <c r="V226" s="14"/>
      <c r="W226" s="14"/>
    </row>
    <row r="227" spans="1:25" x14ac:dyDescent="0.2">
      <c r="A227" s="1" t="s">
        <v>45</v>
      </c>
      <c r="C227" s="45">
        <f t="shared" si="48"/>
        <v>1</v>
      </c>
      <c r="D227" s="45">
        <f t="shared" si="48"/>
        <v>1</v>
      </c>
      <c r="E227" s="45">
        <f t="shared" si="48"/>
        <v>1</v>
      </c>
      <c r="F227" s="45">
        <f t="shared" si="48"/>
        <v>1</v>
      </c>
      <c r="G227" s="45">
        <f t="shared" si="48"/>
        <v>1</v>
      </c>
      <c r="H227" s="45">
        <f t="shared" si="48"/>
        <v>0</v>
      </c>
      <c r="I227" s="45">
        <f t="shared" si="48"/>
        <v>1</v>
      </c>
      <c r="J227" s="45">
        <f t="shared" si="48"/>
        <v>1</v>
      </c>
      <c r="K227" s="45">
        <f t="shared" si="48"/>
        <v>1</v>
      </c>
      <c r="L227" s="45">
        <f t="shared" si="48"/>
        <v>1</v>
      </c>
      <c r="M227" s="45">
        <f t="shared" si="48"/>
        <v>1</v>
      </c>
      <c r="N227" s="45">
        <f t="shared" si="48"/>
        <v>1</v>
      </c>
      <c r="O227" s="45">
        <f t="shared" si="48"/>
        <v>1</v>
      </c>
      <c r="P227" s="45">
        <f t="shared" si="48"/>
        <v>1</v>
      </c>
      <c r="Q227" s="45">
        <f t="shared" si="48"/>
        <v>1</v>
      </c>
      <c r="R227" s="45">
        <f t="shared" si="48"/>
        <v>1</v>
      </c>
      <c r="S227" s="14"/>
      <c r="T227" s="14"/>
      <c r="U227" s="14"/>
      <c r="V227" s="14"/>
      <c r="W227" s="14"/>
    </row>
    <row r="228" spans="1:25" x14ac:dyDescent="0.2">
      <c r="A228" s="1" t="s">
        <v>46</v>
      </c>
      <c r="C228" s="45">
        <f t="shared" si="48"/>
        <v>1</v>
      </c>
      <c r="D228" s="45">
        <f t="shared" si="48"/>
        <v>1</v>
      </c>
      <c r="E228" s="45">
        <f t="shared" si="48"/>
        <v>1</v>
      </c>
      <c r="F228" s="45">
        <f t="shared" si="48"/>
        <v>1</v>
      </c>
      <c r="G228" s="45">
        <f t="shared" si="48"/>
        <v>1</v>
      </c>
      <c r="H228" s="45">
        <f t="shared" si="48"/>
        <v>0</v>
      </c>
      <c r="I228" s="45">
        <f t="shared" si="48"/>
        <v>1</v>
      </c>
      <c r="J228" s="45">
        <f t="shared" si="48"/>
        <v>1</v>
      </c>
      <c r="K228" s="45">
        <f t="shared" si="48"/>
        <v>1</v>
      </c>
      <c r="L228" s="45">
        <f t="shared" si="48"/>
        <v>1</v>
      </c>
      <c r="M228" s="45">
        <f t="shared" si="48"/>
        <v>1</v>
      </c>
      <c r="N228" s="45">
        <f t="shared" si="48"/>
        <v>1</v>
      </c>
      <c r="O228" s="45">
        <f t="shared" si="48"/>
        <v>1</v>
      </c>
      <c r="P228" s="45">
        <f t="shared" si="48"/>
        <v>1</v>
      </c>
      <c r="Q228" s="45">
        <f t="shared" si="48"/>
        <v>1</v>
      </c>
      <c r="R228" s="45">
        <f t="shared" si="48"/>
        <v>1</v>
      </c>
      <c r="S228" s="14"/>
      <c r="T228" s="14"/>
      <c r="U228" s="14"/>
      <c r="V228" s="14"/>
      <c r="W228" s="14"/>
    </row>
    <row r="229" spans="1:25" x14ac:dyDescent="0.2">
      <c r="A229" s="1" t="s">
        <v>47</v>
      </c>
      <c r="C229" s="45">
        <f t="shared" si="48"/>
        <v>1</v>
      </c>
      <c r="D229" s="45">
        <f t="shared" si="48"/>
        <v>1</v>
      </c>
      <c r="E229" s="45">
        <f t="shared" si="48"/>
        <v>1</v>
      </c>
      <c r="F229" s="45">
        <f t="shared" si="48"/>
        <v>1</v>
      </c>
      <c r="G229" s="45">
        <f t="shared" si="48"/>
        <v>1</v>
      </c>
      <c r="H229" s="45">
        <f t="shared" si="48"/>
        <v>1</v>
      </c>
      <c r="I229" s="45">
        <f t="shared" si="48"/>
        <v>1</v>
      </c>
      <c r="J229" s="45">
        <f t="shared" si="48"/>
        <v>1</v>
      </c>
      <c r="K229" s="45">
        <f t="shared" si="48"/>
        <v>1</v>
      </c>
      <c r="L229" s="45">
        <f t="shared" si="48"/>
        <v>1</v>
      </c>
      <c r="M229" s="45">
        <f t="shared" si="48"/>
        <v>1</v>
      </c>
      <c r="N229" s="45">
        <f t="shared" si="48"/>
        <v>1</v>
      </c>
      <c r="O229" s="45">
        <f t="shared" si="48"/>
        <v>1</v>
      </c>
      <c r="P229" s="45">
        <f t="shared" si="48"/>
        <v>1</v>
      </c>
      <c r="Q229" s="45">
        <f t="shared" si="48"/>
        <v>1</v>
      </c>
      <c r="R229" s="45">
        <f t="shared" si="48"/>
        <v>1</v>
      </c>
      <c r="S229" s="14"/>
      <c r="T229" s="14"/>
      <c r="U229" s="14"/>
      <c r="V229" s="14"/>
      <c r="W229" s="14"/>
    </row>
    <row r="230" spans="1:25" x14ac:dyDescent="0.2">
      <c r="A230" s="1" t="s">
        <v>48</v>
      </c>
      <c r="C230" s="45">
        <f t="shared" si="48"/>
        <v>1</v>
      </c>
      <c r="D230" s="45">
        <f t="shared" si="48"/>
        <v>1</v>
      </c>
      <c r="E230" s="45">
        <f t="shared" si="48"/>
        <v>1</v>
      </c>
      <c r="F230" s="45">
        <f t="shared" si="48"/>
        <v>1</v>
      </c>
      <c r="G230" s="45">
        <f t="shared" si="48"/>
        <v>1</v>
      </c>
      <c r="H230" s="45">
        <f t="shared" si="48"/>
        <v>0</v>
      </c>
      <c r="I230" s="45">
        <f t="shared" si="48"/>
        <v>1</v>
      </c>
      <c r="J230" s="45">
        <f t="shared" si="48"/>
        <v>1</v>
      </c>
      <c r="K230" s="45">
        <f t="shared" si="48"/>
        <v>1</v>
      </c>
      <c r="L230" s="45">
        <f t="shared" si="48"/>
        <v>1</v>
      </c>
      <c r="M230" s="45">
        <f t="shared" si="48"/>
        <v>1</v>
      </c>
      <c r="N230" s="45">
        <f t="shared" si="48"/>
        <v>1</v>
      </c>
      <c r="O230" s="45">
        <f t="shared" si="48"/>
        <v>1</v>
      </c>
      <c r="P230" s="45">
        <f t="shared" si="48"/>
        <v>1</v>
      </c>
      <c r="Q230" s="45">
        <f t="shared" si="48"/>
        <v>1</v>
      </c>
      <c r="R230" s="45">
        <f t="shared" si="48"/>
        <v>1</v>
      </c>
      <c r="S230" s="14"/>
      <c r="T230" s="14"/>
      <c r="U230" s="14"/>
      <c r="V230" s="14"/>
      <c r="W230" s="14"/>
    </row>
    <row r="231" spans="1:25" x14ac:dyDescent="0.2">
      <c r="A231" s="1" t="s">
        <v>49</v>
      </c>
      <c r="C231" s="45">
        <f t="shared" si="48"/>
        <v>1</v>
      </c>
      <c r="D231" s="45">
        <f t="shared" si="48"/>
        <v>1</v>
      </c>
      <c r="E231" s="45">
        <f t="shared" si="48"/>
        <v>1</v>
      </c>
      <c r="F231" s="45">
        <f t="shared" si="48"/>
        <v>1</v>
      </c>
      <c r="G231" s="45">
        <f t="shared" si="48"/>
        <v>1</v>
      </c>
      <c r="H231" s="45">
        <f t="shared" si="48"/>
        <v>1</v>
      </c>
      <c r="I231" s="45">
        <f t="shared" si="48"/>
        <v>1</v>
      </c>
      <c r="J231" s="45">
        <f t="shared" si="48"/>
        <v>1</v>
      </c>
      <c r="K231" s="45">
        <f t="shared" si="48"/>
        <v>1</v>
      </c>
      <c r="L231" s="45">
        <f t="shared" si="48"/>
        <v>1</v>
      </c>
      <c r="M231" s="45">
        <f t="shared" si="48"/>
        <v>1</v>
      </c>
      <c r="N231" s="45">
        <f t="shared" si="48"/>
        <v>1</v>
      </c>
      <c r="O231" s="45">
        <f t="shared" si="48"/>
        <v>1</v>
      </c>
      <c r="P231" s="45">
        <f t="shared" si="48"/>
        <v>1</v>
      </c>
      <c r="Q231" s="45">
        <f t="shared" si="48"/>
        <v>1</v>
      </c>
      <c r="R231" s="45">
        <f t="shared" si="48"/>
        <v>1</v>
      </c>
      <c r="S231" s="14"/>
      <c r="T231" s="14"/>
      <c r="U231" s="14"/>
      <c r="V231" s="14"/>
      <c r="W231" s="14"/>
    </row>
    <row r="232" spans="1:25" x14ac:dyDescent="0.2">
      <c r="A232" s="1" t="s">
        <v>50</v>
      </c>
      <c r="C232" s="45">
        <f t="shared" si="48"/>
        <v>1</v>
      </c>
      <c r="D232" s="45">
        <f t="shared" si="48"/>
        <v>1</v>
      </c>
      <c r="E232" s="45">
        <f t="shared" si="48"/>
        <v>1</v>
      </c>
      <c r="F232" s="45">
        <f t="shared" si="48"/>
        <v>1</v>
      </c>
      <c r="G232" s="45">
        <f t="shared" si="48"/>
        <v>1</v>
      </c>
      <c r="H232" s="45">
        <f t="shared" si="48"/>
        <v>1</v>
      </c>
      <c r="I232" s="45">
        <f t="shared" si="48"/>
        <v>1</v>
      </c>
      <c r="J232" s="45">
        <f t="shared" si="48"/>
        <v>1</v>
      </c>
      <c r="K232" s="45">
        <f t="shared" si="48"/>
        <v>1</v>
      </c>
      <c r="L232" s="45">
        <f t="shared" si="48"/>
        <v>1</v>
      </c>
      <c r="M232" s="45">
        <f t="shared" si="48"/>
        <v>1</v>
      </c>
      <c r="N232" s="45">
        <f t="shared" si="48"/>
        <v>1</v>
      </c>
      <c r="O232" s="45">
        <f t="shared" si="48"/>
        <v>1</v>
      </c>
      <c r="P232" s="45">
        <f t="shared" si="48"/>
        <v>1</v>
      </c>
      <c r="Q232" s="45">
        <f t="shared" si="48"/>
        <v>1</v>
      </c>
      <c r="R232" s="45">
        <f t="shared" si="48"/>
        <v>1</v>
      </c>
      <c r="S232" s="14"/>
      <c r="T232" s="14"/>
      <c r="U232" s="14"/>
      <c r="V232" s="14"/>
      <c r="W232" s="14"/>
    </row>
    <row r="233" spans="1:25" x14ac:dyDescent="0.2">
      <c r="A233" s="64" t="s">
        <v>98</v>
      </c>
      <c r="B233" s="65"/>
      <c r="C233" s="74">
        <f>IF(SUM(C221:C232)=12,1,0)</f>
        <v>1</v>
      </c>
      <c r="D233" s="74">
        <f t="shared" ref="D233:R233" si="49">IF(SUM(D221:D232)=12,1,0)</f>
        <v>0</v>
      </c>
      <c r="E233" s="74">
        <f t="shared" si="49"/>
        <v>1</v>
      </c>
      <c r="F233" s="74">
        <f t="shared" si="49"/>
        <v>1</v>
      </c>
      <c r="G233" s="74">
        <f t="shared" si="49"/>
        <v>1</v>
      </c>
      <c r="H233" s="74">
        <f t="shared" si="49"/>
        <v>0</v>
      </c>
      <c r="I233" s="74">
        <f t="shared" si="49"/>
        <v>1</v>
      </c>
      <c r="J233" s="74">
        <f t="shared" si="49"/>
        <v>1</v>
      </c>
      <c r="K233" s="74">
        <f t="shared" si="49"/>
        <v>1</v>
      </c>
      <c r="L233" s="74">
        <f t="shared" si="49"/>
        <v>1</v>
      </c>
      <c r="M233" s="74">
        <f t="shared" si="49"/>
        <v>1</v>
      </c>
      <c r="N233" s="74">
        <f t="shared" si="49"/>
        <v>1</v>
      </c>
      <c r="O233" s="74">
        <f t="shared" si="49"/>
        <v>1</v>
      </c>
      <c r="P233" s="74">
        <f t="shared" si="49"/>
        <v>1</v>
      </c>
      <c r="Q233" s="74">
        <f t="shared" si="49"/>
        <v>1</v>
      </c>
      <c r="R233" s="74">
        <f t="shared" si="49"/>
        <v>1</v>
      </c>
      <c r="S233" s="65"/>
      <c r="T233" s="65"/>
      <c r="U233" s="65"/>
      <c r="V233" s="65"/>
      <c r="W233" s="75"/>
      <c r="X233" s="3"/>
      <c r="Y233" s="76">
        <f>SUM(C233:W233)</f>
        <v>14</v>
      </c>
    </row>
    <row r="235" spans="1:25" ht="18.75" x14ac:dyDescent="0.2">
      <c r="A235" s="66" t="s">
        <v>99</v>
      </c>
      <c r="C235" s="77">
        <v>1</v>
      </c>
      <c r="D235" s="77">
        <v>1</v>
      </c>
      <c r="E235" s="77">
        <v>1</v>
      </c>
      <c r="F235" s="77">
        <v>1</v>
      </c>
      <c r="G235" s="77">
        <v>1</v>
      </c>
      <c r="H235" s="77">
        <v>1</v>
      </c>
      <c r="I235" s="77">
        <v>1</v>
      </c>
      <c r="J235" s="77">
        <v>1</v>
      </c>
      <c r="K235" s="77">
        <v>1</v>
      </c>
      <c r="L235" s="77">
        <v>1</v>
      </c>
      <c r="M235" s="77">
        <v>1</v>
      </c>
      <c r="N235" s="77">
        <v>1</v>
      </c>
      <c r="O235" s="77">
        <v>1</v>
      </c>
      <c r="P235" s="77">
        <v>1</v>
      </c>
      <c r="Q235" s="77">
        <v>1</v>
      </c>
      <c r="R235" s="77">
        <v>1</v>
      </c>
      <c r="S235" s="77">
        <v>1</v>
      </c>
      <c r="T235" s="77">
        <v>1</v>
      </c>
      <c r="U235" s="77">
        <v>1</v>
      </c>
      <c r="V235" s="77">
        <v>1</v>
      </c>
      <c r="W235" s="77">
        <v>1</v>
      </c>
    </row>
    <row r="236" spans="1:25" ht="27.75" x14ac:dyDescent="0.2">
      <c r="A236" s="66" t="s">
        <v>100</v>
      </c>
      <c r="C236" s="78">
        <f t="shared" ref="C236:W236" si="50">IF(C235=1,C233,IF(C233=1,0,1))</f>
        <v>1</v>
      </c>
      <c r="D236" s="78">
        <f t="shared" si="50"/>
        <v>0</v>
      </c>
      <c r="E236" s="78">
        <f t="shared" si="50"/>
        <v>1</v>
      </c>
      <c r="F236" s="78">
        <f t="shared" si="50"/>
        <v>1</v>
      </c>
      <c r="G236" s="78">
        <f t="shared" si="50"/>
        <v>1</v>
      </c>
      <c r="H236" s="78">
        <f t="shared" si="50"/>
        <v>0</v>
      </c>
      <c r="I236" s="78">
        <f t="shared" si="50"/>
        <v>1</v>
      </c>
      <c r="J236" s="78">
        <f t="shared" si="50"/>
        <v>1</v>
      </c>
      <c r="K236" s="78">
        <f t="shared" si="50"/>
        <v>1</v>
      </c>
      <c r="L236" s="78">
        <f t="shared" si="50"/>
        <v>1</v>
      </c>
      <c r="M236" s="78">
        <f t="shared" si="50"/>
        <v>1</v>
      </c>
      <c r="N236" s="78">
        <f t="shared" si="50"/>
        <v>1</v>
      </c>
      <c r="O236" s="78">
        <f t="shared" si="50"/>
        <v>1</v>
      </c>
      <c r="P236" s="78">
        <f t="shared" si="50"/>
        <v>1</v>
      </c>
      <c r="Q236" s="78">
        <f t="shared" si="50"/>
        <v>1</v>
      </c>
      <c r="R236" s="78">
        <f t="shared" si="50"/>
        <v>1</v>
      </c>
      <c r="S236" s="78">
        <f t="shared" si="50"/>
        <v>0</v>
      </c>
      <c r="T236" s="78">
        <f t="shared" si="50"/>
        <v>0</v>
      </c>
      <c r="U236" s="78">
        <f t="shared" si="50"/>
        <v>0</v>
      </c>
      <c r="V236" s="78">
        <f t="shared" si="50"/>
        <v>0</v>
      </c>
      <c r="W236" s="78">
        <f t="shared" si="50"/>
        <v>0</v>
      </c>
      <c r="Y236" s="79">
        <f>SUM(C236:W236)</f>
        <v>14</v>
      </c>
    </row>
  </sheetData>
  <mergeCells count="1">
    <mergeCell ref="AA199:AB199"/>
  </mergeCells>
  <conditionalFormatting sqref="A9:AJ10 A8:X8">
    <cfRule type="cellIs" dxfId="281" priority="86" operator="lessThan">
      <formula>0</formula>
    </cfRule>
    <cfRule type="cellIs" dxfId="280" priority="87" operator="equal">
      <formula>0</formula>
    </cfRule>
  </conditionalFormatting>
  <conditionalFormatting sqref="Q58:Q59">
    <cfRule type="cellIs" dxfId="279" priority="40" operator="lessThan">
      <formula>0</formula>
    </cfRule>
    <cfRule type="cellIs" dxfId="278" priority="41" operator="equal">
      <formula>0</formula>
    </cfRule>
  </conditionalFormatting>
  <conditionalFormatting sqref="AG1:AJ8">
    <cfRule type="cellIs" dxfId="277" priority="82" operator="lessThan">
      <formula>0</formula>
    </cfRule>
    <cfRule type="cellIs" dxfId="276" priority="83" operator="equal">
      <formula>0</formula>
    </cfRule>
  </conditionalFormatting>
  <conditionalFormatting sqref="Y2:AF8 Y1:AC1 AE1">
    <cfRule type="cellIs" dxfId="275" priority="80" operator="lessThan">
      <formula>0</formula>
    </cfRule>
    <cfRule type="cellIs" dxfId="274" priority="81" operator="equal">
      <formula>0</formula>
    </cfRule>
  </conditionalFormatting>
  <conditionalFormatting sqref="B11:B22">
    <cfRule type="cellIs" dxfId="273" priority="78" operator="lessThan">
      <formula>0</formula>
    </cfRule>
    <cfRule type="cellIs" dxfId="272" priority="79" operator="equal">
      <formula>0</formula>
    </cfRule>
  </conditionalFormatting>
  <conditionalFormatting sqref="T12:W22">
    <cfRule type="cellIs" dxfId="271" priority="77" operator="lessThan">
      <formula>0</formula>
    </cfRule>
  </conditionalFormatting>
  <conditionalFormatting sqref="T12:W22">
    <cfRule type="expression" dxfId="270" priority="76">
      <formula>T12&lt;&gt;T11</formula>
    </cfRule>
  </conditionalFormatting>
  <conditionalFormatting sqref="C11 E11:E15 C12:X22">
    <cfRule type="cellIs" dxfId="269" priority="72" operator="lessThan">
      <formula>0</formula>
    </cfRule>
    <cfRule type="cellIs" dxfId="268" priority="75" operator="equal">
      <formula>0</formula>
    </cfRule>
  </conditionalFormatting>
  <conditionalFormatting sqref="C11">
    <cfRule type="expression" dxfId="267" priority="73">
      <formula>C11&lt;&gt;B22</formula>
    </cfRule>
  </conditionalFormatting>
  <conditionalFormatting sqref="E11:E15 C12:X22">
    <cfRule type="expression" dxfId="266" priority="74">
      <formula>C11&lt;&gt;C10</formula>
    </cfRule>
  </conditionalFormatting>
  <conditionalFormatting sqref="D11:X11">
    <cfRule type="cellIs" dxfId="265" priority="69" operator="lessThan">
      <formula>0</formula>
    </cfRule>
    <cfRule type="cellIs" dxfId="264" priority="71" operator="equal">
      <formula>0</formula>
    </cfRule>
  </conditionalFormatting>
  <conditionalFormatting sqref="D11:X11">
    <cfRule type="expression" dxfId="263" priority="70">
      <formula>D11&lt;&gt;C22</formula>
    </cfRule>
  </conditionalFormatting>
  <conditionalFormatting sqref="A24:A25">
    <cfRule type="cellIs" dxfId="262" priority="67" operator="lessThan">
      <formula>0</formula>
    </cfRule>
    <cfRule type="cellIs" dxfId="261" priority="68" operator="equal">
      <formula>0</formula>
    </cfRule>
  </conditionalFormatting>
  <conditionalFormatting sqref="A29:X30 A31:B42">
    <cfRule type="cellIs" dxfId="260" priority="65" operator="lessThan">
      <formula>0</formula>
    </cfRule>
    <cfRule type="cellIs" dxfId="259" priority="66" operator="equal">
      <formula>0</formula>
    </cfRule>
  </conditionalFormatting>
  <conditionalFormatting sqref="U31:W42">
    <cfRule type="cellIs" dxfId="258" priority="62" operator="lessThan">
      <formula>0</formula>
    </cfRule>
  </conditionalFormatting>
  <conditionalFormatting sqref="A49:B57 B58:B61">
    <cfRule type="cellIs" dxfId="257" priority="60" operator="lessThan">
      <formula>0</formula>
    </cfRule>
    <cfRule type="cellIs" dxfId="256" priority="61" operator="equal">
      <formula>0</formula>
    </cfRule>
  </conditionalFormatting>
  <conditionalFormatting sqref="A58:A61">
    <cfRule type="cellIs" dxfId="255" priority="58" operator="lessThan">
      <formula>0</formula>
    </cfRule>
    <cfRule type="cellIs" dxfId="254" priority="59" operator="equal">
      <formula>0</formula>
    </cfRule>
  </conditionalFormatting>
  <conditionalFormatting sqref="C50:X50">
    <cfRule type="cellIs" dxfId="253" priority="56" operator="lessThan">
      <formula>0</formula>
    </cfRule>
    <cfRule type="cellIs" dxfId="252" priority="57" operator="equal">
      <formula>0</formula>
    </cfRule>
  </conditionalFormatting>
  <conditionalFormatting sqref="C53:X54">
    <cfRule type="cellIs" dxfId="251" priority="54" operator="lessThan">
      <formula>0</formula>
    </cfRule>
    <cfRule type="cellIs" dxfId="250" priority="55" operator="equal">
      <formula>0</formula>
    </cfRule>
  </conditionalFormatting>
  <conditionalFormatting sqref="Q56 S56">
    <cfRule type="cellIs" dxfId="249" priority="52" operator="lessThan">
      <formula>0</formula>
    </cfRule>
    <cfRule type="cellIs" dxfId="248" priority="53" operator="equal">
      <formula>0</formula>
    </cfRule>
  </conditionalFormatting>
  <conditionalFormatting sqref="Q57 S57">
    <cfRule type="cellIs" dxfId="247" priority="50" operator="lessThan">
      <formula>0</formula>
    </cfRule>
    <cfRule type="cellIs" dxfId="246" priority="51" operator="equal">
      <formula>0</formula>
    </cfRule>
  </conditionalFormatting>
  <conditionalFormatting sqref="R57">
    <cfRule type="cellIs" dxfId="245" priority="48" operator="lessThan">
      <formula>0</formula>
    </cfRule>
    <cfRule type="cellIs" dxfId="244" priority="49" operator="equal">
      <formula>0</formula>
    </cfRule>
  </conditionalFormatting>
  <conditionalFormatting sqref="R56">
    <cfRule type="cellIs" dxfId="243" priority="46" operator="lessThan">
      <formula>0</formula>
    </cfRule>
    <cfRule type="cellIs" dxfId="242" priority="47" operator="equal">
      <formula>0</formula>
    </cfRule>
  </conditionalFormatting>
  <conditionalFormatting sqref="Q60:Q61 S60:S61">
    <cfRule type="cellIs" dxfId="241" priority="44" operator="lessThan">
      <formula>0</formula>
    </cfRule>
    <cfRule type="cellIs" dxfId="240" priority="45" operator="equal">
      <formula>0</formula>
    </cfRule>
  </conditionalFormatting>
  <conditionalFormatting sqref="R60:R61">
    <cfRule type="cellIs" dxfId="239" priority="42" operator="lessThan">
      <formula>0</formula>
    </cfRule>
    <cfRule type="cellIs" dxfId="238" priority="43" operator="equal">
      <formula>0</formula>
    </cfRule>
  </conditionalFormatting>
  <conditionalFormatting sqref="D55">
    <cfRule type="cellIs" dxfId="237" priority="38" operator="lessThan">
      <formula>0</formula>
    </cfRule>
    <cfRule type="cellIs" dxfId="236" priority="39" operator="equal">
      <formula>0</formula>
    </cfRule>
  </conditionalFormatting>
  <conditionalFormatting sqref="A69:X82">
    <cfRule type="cellIs" dxfId="235" priority="36" operator="lessThan">
      <formula>0</formula>
    </cfRule>
    <cfRule type="cellIs" dxfId="234" priority="37" operator="equal">
      <formula>0</formula>
    </cfRule>
  </conditionalFormatting>
  <conditionalFormatting sqref="C71:W82">
    <cfRule type="cellIs" dxfId="233" priority="35" operator="notEqual">
      <formula>0</formula>
    </cfRule>
  </conditionalFormatting>
  <conditionalFormatting sqref="A97:B98 A100:B118 A99 A120:B138 A119 A140:B158 A139 A180:B236 A179 A160:B178 A159">
    <cfRule type="cellIs" dxfId="232" priority="33" operator="lessThan">
      <formula>0</formula>
    </cfRule>
    <cfRule type="cellIs" dxfId="231" priority="34" operator="equal">
      <formula>0</formula>
    </cfRule>
  </conditionalFormatting>
  <conditionalFormatting sqref="C99:X100">
    <cfRule type="cellIs" dxfId="230" priority="31" operator="lessThan">
      <formula>0</formula>
    </cfRule>
    <cfRule type="cellIs" dxfId="229" priority="32" operator="equal">
      <formula>0</formula>
    </cfRule>
  </conditionalFormatting>
  <conditionalFormatting sqref="B99">
    <cfRule type="cellIs" dxfId="228" priority="29" operator="lessThan">
      <formula>0</formula>
    </cfRule>
    <cfRule type="cellIs" dxfId="227" priority="30" operator="equal">
      <formula>0</formula>
    </cfRule>
  </conditionalFormatting>
  <conditionalFormatting sqref="C101:V112">
    <cfRule type="cellIs" dxfId="226" priority="28" operator="equal">
      <formula>0</formula>
    </cfRule>
  </conditionalFormatting>
  <conditionalFormatting sqref="S219:Y219 C220:Y236 C219:P219 C119:Y197 C214:Y218 C198:X213">
    <cfRule type="cellIs" dxfId="225" priority="24" operator="lessThan">
      <formula>0</formula>
    </cfRule>
    <cfRule type="cellIs" dxfId="224" priority="25" operator="equal">
      <formula>0</formula>
    </cfRule>
  </conditionalFormatting>
  <conditionalFormatting sqref="C236:W236">
    <cfRule type="cellIs" dxfId="223" priority="22" operator="equal">
      <formula>0</formula>
    </cfRule>
    <cfRule type="cellIs" dxfId="222" priority="23" operator="notEqual">
      <formula>1</formula>
    </cfRule>
  </conditionalFormatting>
  <conditionalFormatting sqref="C201:R212">
    <cfRule type="expression" dxfId="221" priority="21">
      <formula>C221=0</formula>
    </cfRule>
  </conditionalFormatting>
  <conditionalFormatting sqref="C235:W235">
    <cfRule type="cellIs" dxfId="220" priority="19" operator="equal">
      <formula>0</formula>
    </cfRule>
    <cfRule type="cellIs" dxfId="219" priority="20" operator="notEqual">
      <formula>1</formula>
    </cfRule>
  </conditionalFormatting>
  <conditionalFormatting sqref="C221:R233">
    <cfRule type="expression" dxfId="218" priority="26">
      <formula>C221&gt;$R$198</formula>
    </cfRule>
  </conditionalFormatting>
  <conditionalFormatting sqref="C221:R233">
    <cfRule type="expression" dxfId="217" priority="27">
      <formula>C221&lt;-$R$198</formula>
    </cfRule>
  </conditionalFormatting>
  <conditionalFormatting sqref="B119">
    <cfRule type="cellIs" dxfId="216" priority="17" operator="lessThan">
      <formula>0</formula>
    </cfRule>
    <cfRule type="cellIs" dxfId="215" priority="18" operator="equal">
      <formula>0</formula>
    </cfRule>
  </conditionalFormatting>
  <conditionalFormatting sqref="B139">
    <cfRule type="cellIs" dxfId="214" priority="15" operator="lessThan">
      <formula>0</formula>
    </cfRule>
    <cfRule type="cellIs" dxfId="213" priority="16" operator="equal">
      <formula>0</formula>
    </cfRule>
  </conditionalFormatting>
  <conditionalFormatting sqref="B179">
    <cfRule type="cellIs" dxfId="212" priority="13" operator="lessThan">
      <formula>0</formula>
    </cfRule>
    <cfRule type="cellIs" dxfId="211" priority="14" operator="equal">
      <formula>0</formula>
    </cfRule>
  </conditionalFormatting>
  <conditionalFormatting sqref="B159">
    <cfRule type="cellIs" dxfId="210" priority="11" operator="lessThan">
      <formula>0</formula>
    </cfRule>
    <cfRule type="cellIs" dxfId="209" priority="12" operator="equal">
      <formula>0</formula>
    </cfRule>
  </conditionalFormatting>
  <conditionalFormatting sqref="Y200:Z213 AC199:AC213 Y198:Z198 Y199:AA199">
    <cfRule type="cellIs" dxfId="208" priority="9" operator="lessThan">
      <formula>0</formula>
    </cfRule>
    <cfRule type="cellIs" dxfId="207" priority="10" operator="equal">
      <formula>0</formula>
    </cfRule>
  </conditionalFormatting>
  <conditionalFormatting sqref="AA200:AB212">
    <cfRule type="cellIs" dxfId="206" priority="7" operator="lessThan">
      <formula>0</formula>
    </cfRule>
    <cfRule type="cellIs" dxfId="205" priority="8" operator="equal">
      <formula>0</formula>
    </cfRule>
  </conditionalFormatting>
  <conditionalFormatting sqref="AA213">
    <cfRule type="cellIs" dxfId="204" priority="5" operator="lessThan">
      <formula>0</formula>
    </cfRule>
    <cfRule type="cellIs" dxfId="203" priority="6" operator="equal">
      <formula>0</formula>
    </cfRule>
  </conditionalFormatting>
  <conditionalFormatting sqref="AB213">
    <cfRule type="cellIs" dxfId="202" priority="3" operator="lessThan">
      <formula>0</formula>
    </cfRule>
    <cfRule type="cellIs" dxfId="201" priority="4" operator="equal">
      <formula>0</formula>
    </cfRule>
  </conditionalFormatting>
  <conditionalFormatting sqref="C31:X42">
    <cfRule type="cellIs" dxfId="200" priority="1" operator="lessThan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"/>
  <sheetViews>
    <sheetView zoomScale="75" zoomScaleNormal="7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Q43" sqref="Q43"/>
    </sheetView>
  </sheetViews>
  <sheetFormatPr defaultRowHeight="11.25" x14ac:dyDescent="0.2"/>
  <cols>
    <col min="1" max="1" width="7.83203125" style="1" customWidth="1"/>
    <col min="2" max="2" width="0.1640625" style="1" customWidth="1"/>
    <col min="3" max="19" width="6.83203125" style="1" customWidth="1"/>
    <col min="20" max="23" width="6.83203125" style="1" hidden="1" customWidth="1"/>
    <col min="24" max="24" width="1.83203125" style="1" customWidth="1"/>
    <col min="25" max="36" width="7.33203125" style="1" customWidth="1"/>
    <col min="37" max="16384" width="9.33203125" style="1"/>
  </cols>
  <sheetData>
    <row r="1" spans="1:36" ht="18" x14ac:dyDescent="0.25">
      <c r="A1" s="4" t="s">
        <v>111</v>
      </c>
      <c r="Y1" s="4" t="s">
        <v>38</v>
      </c>
      <c r="AE1" s="34" t="str">
        <f>IF(AG1=1," None ",IF(AG1=2," Revised ",IF(AG1=3," Final ",0)))</f>
        <v xml:space="preserve"> Final </v>
      </c>
      <c r="AG1" s="32">
        <v>3</v>
      </c>
      <c r="AJ1" s="33"/>
    </row>
    <row r="2" spans="1:36" hidden="1" x14ac:dyDescent="0.2">
      <c r="Y2" s="15"/>
    </row>
    <row r="3" spans="1:36" hidden="1" x14ac:dyDescent="0.2">
      <c r="Y3" s="15"/>
    </row>
    <row r="4" spans="1:36" hidden="1" x14ac:dyDescent="0.2">
      <c r="Y4" s="15"/>
    </row>
    <row r="5" spans="1:36" hidden="1" x14ac:dyDescent="0.2">
      <c r="Y5" s="15"/>
    </row>
    <row r="6" spans="1:36" hidden="1" x14ac:dyDescent="0.2">
      <c r="Y6" s="15"/>
    </row>
    <row r="7" spans="1:36" hidden="1" x14ac:dyDescent="0.2">
      <c r="Y7" s="15"/>
    </row>
    <row r="8" spans="1:36" x14ac:dyDescent="0.2">
      <c r="Y8" s="30" t="s">
        <v>126</v>
      </c>
    </row>
    <row r="9" spans="1:36" ht="12.75" x14ac:dyDescent="0.2">
      <c r="B9" s="31" t="s">
        <v>23</v>
      </c>
      <c r="C9" s="36"/>
    </row>
    <row r="10" spans="1:36" x14ac:dyDescent="0.2">
      <c r="C10" s="7">
        <v>2001</v>
      </c>
      <c r="D10" s="7">
        <v>2002</v>
      </c>
      <c r="E10" s="7">
        <v>2003</v>
      </c>
      <c r="F10" s="7">
        <v>2004</v>
      </c>
      <c r="G10" s="7">
        <v>2005</v>
      </c>
      <c r="H10" s="7">
        <v>2006</v>
      </c>
      <c r="I10" s="7">
        <v>2007</v>
      </c>
      <c r="J10" s="7">
        <v>2008</v>
      </c>
      <c r="K10" s="7">
        <v>2009</v>
      </c>
      <c r="L10" s="7">
        <v>2010</v>
      </c>
      <c r="M10" s="7">
        <v>2011</v>
      </c>
      <c r="N10" s="7">
        <v>2012</v>
      </c>
      <c r="O10" s="7">
        <v>2013</v>
      </c>
      <c r="P10" s="7">
        <v>2014</v>
      </c>
      <c r="Q10" s="7">
        <v>2015</v>
      </c>
      <c r="R10" s="7">
        <v>2016</v>
      </c>
      <c r="S10" s="7">
        <v>2017</v>
      </c>
      <c r="T10" s="7">
        <v>2018</v>
      </c>
      <c r="U10" s="7">
        <v>2019</v>
      </c>
      <c r="V10" s="7">
        <v>2020</v>
      </c>
    </row>
    <row r="11" spans="1:36" x14ac:dyDescent="0.2">
      <c r="A11" s="1" t="s">
        <v>39</v>
      </c>
      <c r="C11" s="37">
        <v>0</v>
      </c>
      <c r="D11" s="37">
        <f>C22</f>
        <v>0</v>
      </c>
      <c r="E11" s="37">
        <f>D22</f>
        <v>0</v>
      </c>
      <c r="F11" s="37">
        <f>E22</f>
        <v>0</v>
      </c>
      <c r="G11" s="37">
        <f>F22</f>
        <v>1.4999999999999999E-2</v>
      </c>
      <c r="H11" s="37">
        <v>0</v>
      </c>
      <c r="I11" s="37">
        <f t="shared" ref="I11:P11" si="0">H22</f>
        <v>0</v>
      </c>
      <c r="J11" s="37">
        <f t="shared" si="0"/>
        <v>3.3000000000000002E-2</v>
      </c>
      <c r="K11" s="37">
        <f t="shared" si="0"/>
        <v>0.02</v>
      </c>
      <c r="L11" s="37">
        <f t="shared" si="0"/>
        <v>0.02</v>
      </c>
      <c r="M11" s="37">
        <f t="shared" si="0"/>
        <v>-5.0000000000000001E-3</v>
      </c>
      <c r="N11" s="37">
        <f t="shared" si="0"/>
        <v>-5.0000000000000001E-3</v>
      </c>
      <c r="O11" s="37">
        <f t="shared" si="0"/>
        <v>-5.0000000000000001E-3</v>
      </c>
      <c r="P11" s="37">
        <f t="shared" si="0"/>
        <v>-5.0000000000000001E-3</v>
      </c>
      <c r="Q11" s="37">
        <f>P22</f>
        <v>0</v>
      </c>
      <c r="R11" s="37">
        <f>Q22</f>
        <v>0</v>
      </c>
      <c r="S11" s="37">
        <f>R22</f>
        <v>0</v>
      </c>
      <c r="T11" s="37">
        <f t="shared" ref="T11:V11" si="1">S22</f>
        <v>0</v>
      </c>
      <c r="U11" s="37">
        <f t="shared" si="1"/>
        <v>0</v>
      </c>
      <c r="V11" s="37">
        <f t="shared" si="1"/>
        <v>0</v>
      </c>
      <c r="W11" s="37"/>
      <c r="X11" s="37"/>
    </row>
    <row r="12" spans="1:36" x14ac:dyDescent="0.2">
      <c r="A12" s="1" t="s">
        <v>40</v>
      </c>
      <c r="C12" s="37">
        <f t="shared" ref="C12:C22" si="2">C11</f>
        <v>0</v>
      </c>
      <c r="D12" s="37">
        <f t="shared" ref="D12:H22" si="3">+D11</f>
        <v>0</v>
      </c>
      <c r="E12" s="37">
        <f t="shared" si="3"/>
        <v>0</v>
      </c>
      <c r="F12" s="37">
        <f t="shared" si="3"/>
        <v>0</v>
      </c>
      <c r="G12" s="37">
        <f>+G11</f>
        <v>1.4999999999999999E-2</v>
      </c>
      <c r="H12" s="37">
        <f>+H11</f>
        <v>0</v>
      </c>
      <c r="I12" s="37">
        <f>+I11</f>
        <v>0</v>
      </c>
      <c r="J12" s="37">
        <f>+J11</f>
        <v>3.3000000000000002E-2</v>
      </c>
      <c r="K12" s="37">
        <f t="shared" ref="I12:P22" si="4">+K11</f>
        <v>0.02</v>
      </c>
      <c r="L12" s="37">
        <f t="shared" si="4"/>
        <v>0.02</v>
      </c>
      <c r="M12" s="37">
        <f>+M11</f>
        <v>-5.0000000000000001E-3</v>
      </c>
      <c r="N12" s="37">
        <f>+N11</f>
        <v>-5.0000000000000001E-3</v>
      </c>
      <c r="O12" s="37">
        <f>+O11</f>
        <v>-5.0000000000000001E-3</v>
      </c>
      <c r="P12" s="37">
        <f>+P11</f>
        <v>-5.0000000000000001E-3</v>
      </c>
      <c r="Q12" s="37">
        <f t="shared" ref="P12:S22" si="5">+Q11</f>
        <v>0</v>
      </c>
      <c r="R12" s="37">
        <f t="shared" si="5"/>
        <v>0</v>
      </c>
      <c r="S12" s="37">
        <f t="shared" si="5"/>
        <v>0</v>
      </c>
      <c r="T12" s="37">
        <f t="shared" ref="T12:V22" si="6">+T11</f>
        <v>0</v>
      </c>
      <c r="U12" s="37">
        <f t="shared" si="6"/>
        <v>0</v>
      </c>
      <c r="V12" s="37">
        <f t="shared" si="6"/>
        <v>0</v>
      </c>
      <c r="W12" s="37"/>
      <c r="X12" s="37"/>
    </row>
    <row r="13" spans="1:36" x14ac:dyDescent="0.2">
      <c r="A13" s="1" t="s">
        <v>41</v>
      </c>
      <c r="C13" s="37">
        <f t="shared" si="2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1.4999999999999999E-2</v>
      </c>
      <c r="H13" s="37">
        <f t="shared" si="3"/>
        <v>0</v>
      </c>
      <c r="I13" s="37">
        <f t="shared" si="4"/>
        <v>0</v>
      </c>
      <c r="J13" s="37">
        <f t="shared" si="4"/>
        <v>3.3000000000000002E-2</v>
      </c>
      <c r="K13" s="37">
        <f t="shared" si="4"/>
        <v>0.02</v>
      </c>
      <c r="L13" s="37">
        <f t="shared" si="4"/>
        <v>0.02</v>
      </c>
      <c r="M13" s="37">
        <f t="shared" si="4"/>
        <v>-5.0000000000000001E-3</v>
      </c>
      <c r="N13" s="37">
        <f>+N12</f>
        <v>-5.0000000000000001E-3</v>
      </c>
      <c r="O13" s="37">
        <f>+O12</f>
        <v>-5.0000000000000001E-3</v>
      </c>
      <c r="P13" s="37">
        <f t="shared" si="5"/>
        <v>-5.0000000000000001E-3</v>
      </c>
      <c r="Q13" s="37">
        <f t="shared" si="5"/>
        <v>0</v>
      </c>
      <c r="R13" s="37">
        <f t="shared" si="5"/>
        <v>0</v>
      </c>
      <c r="S13" s="37">
        <f t="shared" si="5"/>
        <v>0</v>
      </c>
      <c r="T13" s="37">
        <f t="shared" si="6"/>
        <v>0</v>
      </c>
      <c r="U13" s="37">
        <f t="shared" si="6"/>
        <v>0</v>
      </c>
      <c r="V13" s="37">
        <f t="shared" si="6"/>
        <v>0</v>
      </c>
      <c r="W13" s="37"/>
      <c r="X13" s="37"/>
    </row>
    <row r="14" spans="1:36" x14ac:dyDescent="0.2">
      <c r="A14" s="1" t="s">
        <v>42</v>
      </c>
      <c r="C14" s="37">
        <f t="shared" si="2"/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1.4999999999999999E-2</v>
      </c>
      <c r="H14" s="37">
        <f t="shared" si="3"/>
        <v>0</v>
      </c>
      <c r="I14" s="37">
        <f t="shared" si="4"/>
        <v>0</v>
      </c>
      <c r="J14" s="37">
        <f t="shared" si="4"/>
        <v>3.3000000000000002E-2</v>
      </c>
      <c r="K14" s="37">
        <f t="shared" si="4"/>
        <v>0.02</v>
      </c>
      <c r="L14" s="37">
        <f t="shared" si="4"/>
        <v>0.02</v>
      </c>
      <c r="M14" s="37">
        <f t="shared" si="4"/>
        <v>-5.0000000000000001E-3</v>
      </c>
      <c r="N14" s="37">
        <f>+N13</f>
        <v>-5.0000000000000001E-3</v>
      </c>
      <c r="O14" s="37">
        <f t="shared" si="4"/>
        <v>-5.0000000000000001E-3</v>
      </c>
      <c r="P14" s="37">
        <f t="shared" si="5"/>
        <v>-5.0000000000000001E-3</v>
      </c>
      <c r="Q14" s="37">
        <f t="shared" si="5"/>
        <v>0</v>
      </c>
      <c r="R14" s="37">
        <f t="shared" si="5"/>
        <v>0</v>
      </c>
      <c r="S14" s="37">
        <f t="shared" si="5"/>
        <v>0</v>
      </c>
      <c r="T14" s="37">
        <f t="shared" si="6"/>
        <v>0</v>
      </c>
      <c r="U14" s="37">
        <f t="shared" si="6"/>
        <v>0</v>
      </c>
      <c r="V14" s="37">
        <f t="shared" si="6"/>
        <v>0</v>
      </c>
      <c r="W14" s="37"/>
      <c r="X14" s="37"/>
    </row>
    <row r="15" spans="1:36" x14ac:dyDescent="0.2">
      <c r="A15" s="1" t="s">
        <v>43</v>
      </c>
      <c r="C15" s="37">
        <f t="shared" si="2"/>
        <v>0</v>
      </c>
      <c r="D15" s="37">
        <f t="shared" si="3"/>
        <v>0</v>
      </c>
      <c r="E15" s="37">
        <f t="shared" si="3"/>
        <v>0</v>
      </c>
      <c r="F15" s="37">
        <f t="shared" si="3"/>
        <v>0</v>
      </c>
      <c r="G15" s="37">
        <f t="shared" si="3"/>
        <v>1.4999999999999999E-2</v>
      </c>
      <c r="H15" s="37">
        <f t="shared" si="3"/>
        <v>0</v>
      </c>
      <c r="I15" s="37">
        <v>3.3000000000000002E-2</v>
      </c>
      <c r="J15" s="37">
        <f t="shared" si="4"/>
        <v>3.3000000000000002E-2</v>
      </c>
      <c r="K15" s="37">
        <f t="shared" si="4"/>
        <v>0.02</v>
      </c>
      <c r="L15" s="37">
        <v>-5.0000000000000001E-3</v>
      </c>
      <c r="M15" s="37">
        <f t="shared" si="4"/>
        <v>-5.0000000000000001E-3</v>
      </c>
      <c r="N15" s="37">
        <f t="shared" si="4"/>
        <v>-5.0000000000000001E-3</v>
      </c>
      <c r="O15" s="37">
        <f t="shared" si="4"/>
        <v>-5.0000000000000001E-3</v>
      </c>
      <c r="P15" s="37">
        <f t="shared" si="5"/>
        <v>-5.0000000000000001E-3</v>
      </c>
      <c r="Q15" s="37">
        <f t="shared" si="5"/>
        <v>0</v>
      </c>
      <c r="R15" s="37">
        <f t="shared" si="5"/>
        <v>0</v>
      </c>
      <c r="S15" s="37">
        <f t="shared" si="5"/>
        <v>0</v>
      </c>
      <c r="T15" s="37">
        <f t="shared" si="6"/>
        <v>0</v>
      </c>
      <c r="U15" s="37">
        <f t="shared" si="6"/>
        <v>0</v>
      </c>
      <c r="V15" s="37">
        <f t="shared" si="6"/>
        <v>0</v>
      </c>
      <c r="W15" s="37"/>
      <c r="X15" s="37"/>
    </row>
    <row r="16" spans="1:36" x14ac:dyDescent="0.2">
      <c r="A16" s="1" t="s">
        <v>44</v>
      </c>
      <c r="C16" s="37">
        <f t="shared" si="2"/>
        <v>0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7">
        <f t="shared" si="3"/>
        <v>1.4999999999999999E-2</v>
      </c>
      <c r="H16" s="37">
        <f t="shared" si="3"/>
        <v>0</v>
      </c>
      <c r="I16" s="37">
        <f>+I15</f>
        <v>3.3000000000000002E-2</v>
      </c>
      <c r="J16" s="37">
        <f t="shared" si="4"/>
        <v>3.3000000000000002E-2</v>
      </c>
      <c r="K16" s="37">
        <f t="shared" si="4"/>
        <v>0.02</v>
      </c>
      <c r="L16" s="37">
        <f t="shared" si="4"/>
        <v>-5.0000000000000001E-3</v>
      </c>
      <c r="M16" s="37">
        <f t="shared" si="4"/>
        <v>-5.0000000000000001E-3</v>
      </c>
      <c r="N16" s="37">
        <f t="shared" si="4"/>
        <v>-5.0000000000000001E-3</v>
      </c>
      <c r="O16" s="37">
        <f t="shared" si="4"/>
        <v>-5.0000000000000001E-3</v>
      </c>
      <c r="P16" s="37">
        <v>0</v>
      </c>
      <c r="Q16" s="37">
        <f t="shared" si="5"/>
        <v>0</v>
      </c>
      <c r="R16" s="37">
        <f t="shared" si="5"/>
        <v>0</v>
      </c>
      <c r="S16" s="37">
        <f t="shared" si="5"/>
        <v>0</v>
      </c>
      <c r="T16" s="37">
        <f t="shared" si="6"/>
        <v>0</v>
      </c>
      <c r="U16" s="37">
        <f t="shared" si="6"/>
        <v>0</v>
      </c>
      <c r="V16" s="37">
        <f t="shared" si="6"/>
        <v>0</v>
      </c>
      <c r="W16" s="37"/>
      <c r="X16" s="37"/>
    </row>
    <row r="17" spans="1:24" x14ac:dyDescent="0.2">
      <c r="A17" s="1" t="s">
        <v>45</v>
      </c>
      <c r="C17" s="37">
        <f t="shared" si="2"/>
        <v>0</v>
      </c>
      <c r="D17" s="37">
        <f t="shared" si="3"/>
        <v>0</v>
      </c>
      <c r="E17" s="37">
        <f t="shared" si="3"/>
        <v>0</v>
      </c>
      <c r="F17" s="37">
        <f t="shared" ref="F17" si="7">+F16</f>
        <v>0</v>
      </c>
      <c r="G17" s="37">
        <f t="shared" si="3"/>
        <v>1.4999999999999999E-2</v>
      </c>
      <c r="H17" s="37">
        <f>+H16</f>
        <v>0</v>
      </c>
      <c r="I17" s="37">
        <f t="shared" ref="I17:I22" si="8">+I16</f>
        <v>3.3000000000000002E-2</v>
      </c>
      <c r="J17" s="37">
        <f t="shared" si="4"/>
        <v>3.3000000000000002E-2</v>
      </c>
      <c r="K17" s="37">
        <f t="shared" si="4"/>
        <v>0.02</v>
      </c>
      <c r="L17" s="37">
        <f t="shared" ref="L17" si="9">+L16</f>
        <v>-5.0000000000000001E-3</v>
      </c>
      <c r="M17" s="37">
        <f t="shared" si="4"/>
        <v>-5.0000000000000001E-3</v>
      </c>
      <c r="N17" s="37">
        <f t="shared" si="4"/>
        <v>-5.0000000000000001E-3</v>
      </c>
      <c r="O17" s="37">
        <f t="shared" si="4"/>
        <v>-5.0000000000000001E-3</v>
      </c>
      <c r="P17" s="37">
        <f t="shared" si="4"/>
        <v>0</v>
      </c>
      <c r="Q17" s="37">
        <f t="shared" si="5"/>
        <v>0</v>
      </c>
      <c r="R17" s="37">
        <f t="shared" si="5"/>
        <v>0</v>
      </c>
      <c r="S17" s="37">
        <f t="shared" si="5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/>
      <c r="X17" s="37"/>
    </row>
    <row r="18" spans="1:24" x14ac:dyDescent="0.2">
      <c r="A18" s="1" t="s">
        <v>46</v>
      </c>
      <c r="C18" s="37">
        <f t="shared" si="2"/>
        <v>0</v>
      </c>
      <c r="D18" s="37">
        <f t="shared" si="3"/>
        <v>0</v>
      </c>
      <c r="E18" s="37">
        <f t="shared" si="3"/>
        <v>0</v>
      </c>
      <c r="F18" s="37">
        <f t="shared" ref="F18" si="10">+F17</f>
        <v>0</v>
      </c>
      <c r="G18" s="37">
        <f t="shared" si="3"/>
        <v>1.4999999999999999E-2</v>
      </c>
      <c r="H18" s="37">
        <f>+H17</f>
        <v>0</v>
      </c>
      <c r="I18" s="37">
        <f t="shared" si="8"/>
        <v>3.3000000000000002E-2</v>
      </c>
      <c r="J18" s="37">
        <f t="shared" si="4"/>
        <v>3.3000000000000002E-2</v>
      </c>
      <c r="K18" s="37">
        <f t="shared" si="4"/>
        <v>0.02</v>
      </c>
      <c r="L18" s="37">
        <f t="shared" ref="L18" si="11">+L17</f>
        <v>-5.0000000000000001E-3</v>
      </c>
      <c r="M18" s="37">
        <f t="shared" si="4"/>
        <v>-5.0000000000000001E-3</v>
      </c>
      <c r="N18" s="37">
        <f t="shared" si="4"/>
        <v>-5.0000000000000001E-3</v>
      </c>
      <c r="O18" s="37">
        <f t="shared" si="4"/>
        <v>-5.0000000000000001E-3</v>
      </c>
      <c r="P18" s="37">
        <f t="shared" si="5"/>
        <v>0</v>
      </c>
      <c r="Q18" s="37">
        <f t="shared" si="5"/>
        <v>0</v>
      </c>
      <c r="R18" s="37">
        <f t="shared" si="5"/>
        <v>0</v>
      </c>
      <c r="S18" s="37">
        <f t="shared" si="5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/>
      <c r="X18" s="37"/>
    </row>
    <row r="19" spans="1:24" x14ac:dyDescent="0.2">
      <c r="A19" s="1" t="s">
        <v>47</v>
      </c>
      <c r="C19" s="37">
        <f t="shared" si="2"/>
        <v>0</v>
      </c>
      <c r="D19" s="37">
        <f t="shared" si="3"/>
        <v>0</v>
      </c>
      <c r="E19" s="37">
        <f t="shared" si="3"/>
        <v>0</v>
      </c>
      <c r="F19" s="37">
        <v>1.4999999999999999E-2</v>
      </c>
      <c r="G19" s="37">
        <f t="shared" si="3"/>
        <v>1.4999999999999999E-2</v>
      </c>
      <c r="H19" s="37">
        <f t="shared" si="3"/>
        <v>0</v>
      </c>
      <c r="I19" s="37">
        <f t="shared" si="8"/>
        <v>3.3000000000000002E-2</v>
      </c>
      <c r="J19" s="37">
        <f t="shared" si="4"/>
        <v>3.3000000000000002E-2</v>
      </c>
      <c r="K19" s="37">
        <f t="shared" si="4"/>
        <v>0.02</v>
      </c>
      <c r="L19" s="37">
        <f t="shared" ref="L19" si="12">+L18</f>
        <v>-5.0000000000000001E-3</v>
      </c>
      <c r="M19" s="37">
        <f t="shared" si="4"/>
        <v>-5.0000000000000001E-3</v>
      </c>
      <c r="N19" s="37">
        <f t="shared" si="4"/>
        <v>-5.0000000000000001E-3</v>
      </c>
      <c r="O19" s="37">
        <f t="shared" si="4"/>
        <v>-5.0000000000000001E-3</v>
      </c>
      <c r="P19" s="37">
        <f t="shared" si="4"/>
        <v>0</v>
      </c>
      <c r="Q19" s="37">
        <f t="shared" si="5"/>
        <v>0</v>
      </c>
      <c r="R19" s="37">
        <f t="shared" si="5"/>
        <v>0</v>
      </c>
      <c r="S19" s="37">
        <f t="shared" si="5"/>
        <v>0</v>
      </c>
      <c r="T19" s="37">
        <f t="shared" si="6"/>
        <v>0</v>
      </c>
      <c r="U19" s="37">
        <f t="shared" si="6"/>
        <v>0</v>
      </c>
      <c r="V19" s="37">
        <f t="shared" si="6"/>
        <v>0</v>
      </c>
      <c r="W19" s="37"/>
      <c r="X19" s="37"/>
    </row>
    <row r="20" spans="1:24" x14ac:dyDescent="0.2">
      <c r="A20" s="1" t="s">
        <v>48</v>
      </c>
      <c r="C20" s="37">
        <f t="shared" si="2"/>
        <v>0</v>
      </c>
      <c r="D20" s="37">
        <f t="shared" si="3"/>
        <v>0</v>
      </c>
      <c r="E20" s="37">
        <f t="shared" si="3"/>
        <v>0</v>
      </c>
      <c r="F20" s="37">
        <f t="shared" si="3"/>
        <v>1.4999999999999999E-2</v>
      </c>
      <c r="G20" s="37">
        <f t="shared" si="3"/>
        <v>1.4999999999999999E-2</v>
      </c>
      <c r="H20" s="37">
        <f t="shared" si="3"/>
        <v>0</v>
      </c>
      <c r="I20" s="37">
        <f t="shared" si="8"/>
        <v>3.3000000000000002E-2</v>
      </c>
      <c r="J20" s="37">
        <f t="shared" si="4"/>
        <v>3.3000000000000002E-2</v>
      </c>
      <c r="K20" s="37">
        <f t="shared" si="4"/>
        <v>0.02</v>
      </c>
      <c r="L20" s="37">
        <f t="shared" ref="L20" si="13">+L19</f>
        <v>-5.0000000000000001E-3</v>
      </c>
      <c r="M20" s="37">
        <f t="shared" si="4"/>
        <v>-5.0000000000000001E-3</v>
      </c>
      <c r="N20" s="37">
        <f t="shared" si="4"/>
        <v>-5.0000000000000001E-3</v>
      </c>
      <c r="O20" s="37">
        <f t="shared" si="4"/>
        <v>-5.0000000000000001E-3</v>
      </c>
      <c r="P20" s="37">
        <f t="shared" si="4"/>
        <v>0</v>
      </c>
      <c r="Q20" s="37">
        <f t="shared" si="5"/>
        <v>0</v>
      </c>
      <c r="R20" s="37">
        <f t="shared" si="5"/>
        <v>0</v>
      </c>
      <c r="S20" s="37">
        <f t="shared" si="5"/>
        <v>0</v>
      </c>
      <c r="T20" s="37">
        <f t="shared" si="6"/>
        <v>0</v>
      </c>
      <c r="U20" s="37">
        <f t="shared" si="6"/>
        <v>0</v>
      </c>
      <c r="V20" s="37">
        <f t="shared" si="6"/>
        <v>0</v>
      </c>
      <c r="W20" s="37"/>
      <c r="X20" s="37"/>
    </row>
    <row r="21" spans="1:24" x14ac:dyDescent="0.2">
      <c r="A21" s="1" t="s">
        <v>49</v>
      </c>
      <c r="C21" s="37">
        <f t="shared" si="2"/>
        <v>0</v>
      </c>
      <c r="D21" s="37">
        <f>+D20</f>
        <v>0</v>
      </c>
      <c r="E21" s="37">
        <f t="shared" si="3"/>
        <v>0</v>
      </c>
      <c r="F21" s="37">
        <f>+F20</f>
        <v>1.4999999999999999E-2</v>
      </c>
      <c r="G21" s="37">
        <f t="shared" si="3"/>
        <v>1.4999999999999999E-2</v>
      </c>
      <c r="H21" s="37">
        <f t="shared" si="3"/>
        <v>0</v>
      </c>
      <c r="I21" s="37">
        <f t="shared" si="8"/>
        <v>3.3000000000000002E-2</v>
      </c>
      <c r="J21" s="37">
        <v>0.02</v>
      </c>
      <c r="K21" s="37">
        <f t="shared" si="4"/>
        <v>0.02</v>
      </c>
      <c r="L21" s="37">
        <f t="shared" ref="L21" si="14">+L20</f>
        <v>-5.0000000000000001E-3</v>
      </c>
      <c r="M21" s="37">
        <f t="shared" si="4"/>
        <v>-5.0000000000000001E-3</v>
      </c>
      <c r="N21" s="37">
        <f t="shared" si="4"/>
        <v>-5.0000000000000001E-3</v>
      </c>
      <c r="O21" s="37">
        <f t="shared" si="4"/>
        <v>-5.0000000000000001E-3</v>
      </c>
      <c r="P21" s="37">
        <f t="shared" si="4"/>
        <v>0</v>
      </c>
      <c r="Q21" s="37">
        <f t="shared" si="5"/>
        <v>0</v>
      </c>
      <c r="R21" s="37">
        <f t="shared" si="5"/>
        <v>0</v>
      </c>
      <c r="S21" s="37">
        <f t="shared" si="5"/>
        <v>0</v>
      </c>
      <c r="T21" s="37">
        <f t="shared" si="6"/>
        <v>0</v>
      </c>
      <c r="U21" s="37">
        <f t="shared" si="6"/>
        <v>0</v>
      </c>
      <c r="V21" s="37">
        <f t="shared" si="6"/>
        <v>0</v>
      </c>
      <c r="W21" s="37"/>
      <c r="X21" s="37"/>
    </row>
    <row r="22" spans="1:24" x14ac:dyDescent="0.2">
      <c r="A22" s="1" t="s">
        <v>50</v>
      </c>
      <c r="C22" s="37">
        <f t="shared" si="2"/>
        <v>0</v>
      </c>
      <c r="D22" s="37">
        <f>+D21</f>
        <v>0</v>
      </c>
      <c r="E22" s="37">
        <f t="shared" si="3"/>
        <v>0</v>
      </c>
      <c r="F22" s="37">
        <f>+F21</f>
        <v>1.4999999999999999E-2</v>
      </c>
      <c r="G22" s="37">
        <f t="shared" si="3"/>
        <v>1.4999999999999999E-2</v>
      </c>
      <c r="H22" s="37">
        <f t="shared" si="3"/>
        <v>0</v>
      </c>
      <c r="I22" s="37">
        <f t="shared" si="8"/>
        <v>3.3000000000000002E-2</v>
      </c>
      <c r="J22" s="37">
        <f t="shared" si="4"/>
        <v>0.02</v>
      </c>
      <c r="K22" s="37">
        <f t="shared" si="4"/>
        <v>0.02</v>
      </c>
      <c r="L22" s="37">
        <f t="shared" ref="L22" si="15">+L21</f>
        <v>-5.0000000000000001E-3</v>
      </c>
      <c r="M22" s="37">
        <f t="shared" si="4"/>
        <v>-5.0000000000000001E-3</v>
      </c>
      <c r="N22" s="37">
        <f t="shared" si="4"/>
        <v>-5.0000000000000001E-3</v>
      </c>
      <c r="O22" s="37">
        <f t="shared" si="4"/>
        <v>-5.0000000000000001E-3</v>
      </c>
      <c r="P22" s="37">
        <f t="shared" si="4"/>
        <v>0</v>
      </c>
      <c r="Q22" s="37">
        <f t="shared" si="5"/>
        <v>0</v>
      </c>
      <c r="R22" s="37">
        <f t="shared" si="5"/>
        <v>0</v>
      </c>
      <c r="S22" s="37">
        <f t="shared" si="5"/>
        <v>0</v>
      </c>
      <c r="T22" s="37">
        <f t="shared" si="6"/>
        <v>0</v>
      </c>
      <c r="U22" s="37">
        <f t="shared" si="6"/>
        <v>0</v>
      </c>
      <c r="V22" s="37">
        <f t="shared" si="6"/>
        <v>0</v>
      </c>
      <c r="W22" s="37"/>
      <c r="X22" s="37"/>
    </row>
    <row r="24" spans="1:24" x14ac:dyDescent="0.2">
      <c r="A24" s="7" t="s">
        <v>51</v>
      </c>
    </row>
    <row r="25" spans="1:24" x14ac:dyDescent="0.2">
      <c r="A25" s="84">
        <v>0.1754</v>
      </c>
    </row>
    <row r="27" spans="1:24" hidden="1" x14ac:dyDescent="0.2"/>
    <row r="28" spans="1:24" hidden="1" x14ac:dyDescent="0.2"/>
    <row r="29" spans="1:24" ht="12.75" x14ac:dyDescent="0.2">
      <c r="B29" s="31" t="s">
        <v>52</v>
      </c>
      <c r="C29" s="31"/>
    </row>
    <row r="30" spans="1:24" x14ac:dyDescent="0.2">
      <c r="C30" s="7">
        <f>C$10</f>
        <v>2001</v>
      </c>
      <c r="D30" s="7">
        <f t="shared" ref="D30:S30" si="16">D$10</f>
        <v>2002</v>
      </c>
      <c r="E30" s="7">
        <f t="shared" si="16"/>
        <v>2003</v>
      </c>
      <c r="F30" s="7">
        <f t="shared" si="16"/>
        <v>2004</v>
      </c>
      <c r="G30" s="7">
        <f t="shared" si="16"/>
        <v>2005</v>
      </c>
      <c r="H30" s="7">
        <f t="shared" si="16"/>
        <v>2006</v>
      </c>
      <c r="I30" s="7">
        <f t="shared" si="16"/>
        <v>2007</v>
      </c>
      <c r="J30" s="7">
        <f t="shared" si="16"/>
        <v>2008</v>
      </c>
      <c r="K30" s="7">
        <f t="shared" si="16"/>
        <v>2009</v>
      </c>
      <c r="L30" s="7">
        <f t="shared" si="16"/>
        <v>2010</v>
      </c>
      <c r="M30" s="7">
        <f t="shared" si="16"/>
        <v>2011</v>
      </c>
      <c r="N30" s="7">
        <f t="shared" si="16"/>
        <v>2012</v>
      </c>
      <c r="O30" s="7">
        <f t="shared" si="16"/>
        <v>2013</v>
      </c>
      <c r="P30" s="7">
        <f t="shared" si="16"/>
        <v>2014</v>
      </c>
      <c r="Q30" s="7">
        <f t="shared" si="16"/>
        <v>2015</v>
      </c>
      <c r="R30" s="7">
        <f t="shared" si="16"/>
        <v>2016</v>
      </c>
      <c r="S30" s="7">
        <f t="shared" si="16"/>
        <v>2017</v>
      </c>
      <c r="T30" s="7">
        <f t="shared" ref="T30:V30" si="17">T$10</f>
        <v>2018</v>
      </c>
      <c r="U30" s="7">
        <f t="shared" si="17"/>
        <v>2019</v>
      </c>
      <c r="V30" s="7">
        <f t="shared" si="17"/>
        <v>2020</v>
      </c>
      <c r="W30" s="7"/>
    </row>
    <row r="31" spans="1:24" x14ac:dyDescent="0.2">
      <c r="A31" s="1" t="s">
        <v>39</v>
      </c>
      <c r="C31" s="38"/>
      <c r="D31" s="39"/>
      <c r="E31" s="39"/>
      <c r="F31" s="39">
        <v>-0.01</v>
      </c>
      <c r="G31" s="39"/>
      <c r="H31" s="39"/>
      <c r="I31" s="39"/>
      <c r="J31" s="39"/>
      <c r="K31" s="39"/>
      <c r="L31" s="39"/>
      <c r="M31" s="39"/>
      <c r="N31" s="39">
        <f>1/(1+M37)-1</f>
        <v>2.5641025641025772E-2</v>
      </c>
      <c r="O31" s="39"/>
      <c r="P31" s="39"/>
      <c r="Q31" s="39"/>
      <c r="R31" s="39">
        <v>-0.02</v>
      </c>
      <c r="S31" s="39">
        <v>1.2E-2</v>
      </c>
      <c r="T31" s="39"/>
      <c r="U31" s="39"/>
      <c r="V31" s="39"/>
      <c r="W31" s="39"/>
      <c r="X31" s="40"/>
    </row>
    <row r="32" spans="1:24" x14ac:dyDescent="0.2">
      <c r="A32" s="1" t="s">
        <v>40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</row>
    <row r="33" spans="1:24" x14ac:dyDescent="0.2">
      <c r="A33" s="1" t="s">
        <v>41</v>
      </c>
      <c r="C33" s="38"/>
      <c r="D33" s="39">
        <v>-3.5000000000000003E-2</v>
      </c>
      <c r="E33" s="39"/>
      <c r="F33" s="39"/>
      <c r="G33" s="39"/>
      <c r="H33" s="39"/>
      <c r="I33" s="39">
        <v>3.5000000000000003E-2</v>
      </c>
      <c r="J33" s="39">
        <v>0.02</v>
      </c>
      <c r="K33" s="39"/>
      <c r="L33" s="39"/>
      <c r="M33" s="39"/>
      <c r="N33" s="39"/>
      <c r="O33" s="39">
        <v>-2.3E-2</v>
      </c>
      <c r="P33" s="39"/>
      <c r="Q33" s="39">
        <v>5.8000000000000003E-2</v>
      </c>
      <c r="R33" s="39"/>
      <c r="S33" s="39"/>
      <c r="T33" s="39"/>
      <c r="U33" s="39"/>
      <c r="V33" s="39"/>
      <c r="W33" s="39"/>
      <c r="X33" s="40"/>
    </row>
    <row r="34" spans="1:24" x14ac:dyDescent="0.2">
      <c r="A34" s="1" t="s">
        <v>42</v>
      </c>
      <c r="C34" s="38"/>
      <c r="D34" s="39"/>
      <c r="E34" s="39">
        <v>2.1999999999999999E-2</v>
      </c>
      <c r="F34" s="39"/>
      <c r="G34" s="39">
        <v>7.0000000000000001E-3</v>
      </c>
      <c r="H34" s="39"/>
      <c r="I34" s="39"/>
      <c r="J34" s="39"/>
      <c r="K34" s="39"/>
      <c r="L34" s="39">
        <v>-0.06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</row>
    <row r="35" spans="1:24" x14ac:dyDescent="0.2">
      <c r="A35" s="1" t="s">
        <v>43</v>
      </c>
      <c r="C35" s="38"/>
      <c r="D35" s="39"/>
      <c r="E35" s="39"/>
      <c r="F35" s="39"/>
      <c r="G35" s="39"/>
      <c r="H35" s="39">
        <v>-0.03</v>
      </c>
      <c r="I35" s="39">
        <v>5.2999999999999999E-2</v>
      </c>
      <c r="J35" s="39">
        <f>1/(1+J33)-1</f>
        <v>-1.9607843137254943E-2</v>
      </c>
      <c r="K35" s="39"/>
      <c r="L35" s="39"/>
      <c r="M35" s="39"/>
      <c r="N35" s="39"/>
      <c r="O35" s="39"/>
      <c r="P35" s="39">
        <v>4.4999999999999998E-2</v>
      </c>
      <c r="Q35" s="39"/>
      <c r="R35" s="39"/>
      <c r="S35" s="39"/>
      <c r="T35" s="39"/>
      <c r="U35" s="39"/>
      <c r="V35" s="39"/>
      <c r="W35" s="39"/>
      <c r="X35" s="40"/>
    </row>
    <row r="36" spans="1:24" x14ac:dyDescent="0.2">
      <c r="A36" s="1" t="s">
        <v>44</v>
      </c>
      <c r="C36" s="38"/>
      <c r="D36" s="39"/>
      <c r="E36" s="39"/>
      <c r="F36" s="39">
        <v>-3.5000000000000003E-2</v>
      </c>
      <c r="G36" s="39">
        <v>0.06</v>
      </c>
      <c r="H36" s="39"/>
      <c r="I36" s="39"/>
      <c r="J36" s="39"/>
      <c r="K36" s="39"/>
      <c r="L36" s="39"/>
      <c r="M36" s="39"/>
      <c r="N36" s="39"/>
      <c r="O36" s="39">
        <v>1.7999999999999999E-2</v>
      </c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2">
      <c r="A37" s="1" t="s">
        <v>45</v>
      </c>
      <c r="C37" s="38"/>
      <c r="D37" s="39">
        <v>1.4999999999999999E-2</v>
      </c>
      <c r="E37" s="39"/>
      <c r="F37" s="39"/>
      <c r="G37" s="39"/>
      <c r="H37" s="39">
        <v>-0.09</v>
      </c>
      <c r="I37" s="39"/>
      <c r="J37" s="39"/>
      <c r="K37" s="39"/>
      <c r="L37" s="39"/>
      <c r="M37" s="39">
        <v>-2.5000000000000001E-2</v>
      </c>
      <c r="N37" s="39"/>
      <c r="O37" s="39"/>
      <c r="P37" s="39"/>
      <c r="Q37" s="39"/>
      <c r="R37" s="39">
        <v>-4.8000000000000001E-2</v>
      </c>
      <c r="S37" s="39"/>
      <c r="T37" s="39"/>
      <c r="U37" s="39"/>
      <c r="V37" s="39"/>
      <c r="W37" s="39"/>
      <c r="X37" s="40"/>
    </row>
    <row r="38" spans="1:24" x14ac:dyDescent="0.2">
      <c r="A38" s="1" t="s">
        <v>46</v>
      </c>
      <c r="C38" s="38"/>
      <c r="D38" s="39"/>
      <c r="E38" s="39">
        <v>-0.01</v>
      </c>
      <c r="F38" s="39">
        <v>1.2E-2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</row>
    <row r="39" spans="1:24" x14ac:dyDescent="0.2">
      <c r="A39" s="1" t="s">
        <v>47</v>
      </c>
      <c r="C39" s="38"/>
      <c r="D39" s="39">
        <v>1.2E-2</v>
      </c>
      <c r="E39" s="39"/>
      <c r="F39" s="39"/>
      <c r="G39" s="39"/>
      <c r="H39" s="39"/>
      <c r="I39" s="39"/>
      <c r="J39" s="39"/>
      <c r="K39" s="39"/>
      <c r="L39" s="39"/>
      <c r="M39" s="39"/>
      <c r="N39" s="39">
        <v>-0.01</v>
      </c>
      <c r="O39" s="39"/>
      <c r="P39" s="39">
        <v>-3.2000000000000001E-2</v>
      </c>
      <c r="Q39" s="39"/>
      <c r="R39" s="39"/>
      <c r="S39" s="39"/>
      <c r="T39" s="39"/>
      <c r="U39" s="39"/>
      <c r="V39" s="39"/>
      <c r="W39" s="39"/>
      <c r="X39" s="40"/>
    </row>
    <row r="40" spans="1:24" x14ac:dyDescent="0.2">
      <c r="A40" s="1" t="s">
        <v>48</v>
      </c>
      <c r="C40" s="38"/>
      <c r="D40" s="39"/>
      <c r="E40" s="39"/>
      <c r="F40" s="39"/>
      <c r="G40" s="39"/>
      <c r="H40" s="39"/>
      <c r="I40" s="39"/>
      <c r="J40" s="39">
        <v>8.0000000000000002E-3</v>
      </c>
      <c r="K40" s="39"/>
      <c r="L40" s="39"/>
      <c r="M40" s="39"/>
      <c r="N40" s="39"/>
      <c r="O40" s="39"/>
      <c r="P40" s="39"/>
      <c r="Q40" s="39"/>
      <c r="R40" s="39"/>
      <c r="S40" s="39">
        <v>0.02</v>
      </c>
      <c r="T40" s="39"/>
      <c r="U40" s="39"/>
      <c r="V40" s="39"/>
      <c r="W40" s="39"/>
      <c r="X40" s="40"/>
    </row>
    <row r="41" spans="1:24" x14ac:dyDescent="0.2">
      <c r="A41" s="1" t="s">
        <v>49</v>
      </c>
      <c r="C41" s="38"/>
      <c r="D41" s="39"/>
      <c r="E41" s="39"/>
      <c r="F41" s="39"/>
      <c r="G41" s="39"/>
      <c r="H41" s="39">
        <v>-0.01</v>
      </c>
      <c r="I41" s="39"/>
      <c r="J41" s="39"/>
      <c r="K41" s="39">
        <v>2.1999999999999999E-2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</row>
    <row r="42" spans="1:24" x14ac:dyDescent="0.2">
      <c r="A42" s="1" t="s">
        <v>50</v>
      </c>
      <c r="C42" s="38"/>
      <c r="D42" s="39"/>
      <c r="E42" s="39"/>
      <c r="F42" s="39"/>
      <c r="G42" s="39">
        <v>0.02</v>
      </c>
      <c r="H42" s="39"/>
      <c r="I42" s="39"/>
      <c r="J42" s="39"/>
      <c r="K42" s="39"/>
      <c r="L42" s="39"/>
      <c r="M42" s="39"/>
      <c r="N42" s="39"/>
      <c r="O42" s="39">
        <v>-0.04</v>
      </c>
      <c r="P42" s="39"/>
      <c r="Q42" s="39"/>
      <c r="R42" s="39"/>
      <c r="S42" s="39"/>
      <c r="T42" s="39"/>
      <c r="U42" s="39"/>
      <c r="V42" s="39"/>
      <c r="W42" s="39"/>
      <c r="X42" s="40"/>
    </row>
    <row r="44" spans="1:24" hidden="1" x14ac:dyDescent="0.2"/>
    <row r="45" spans="1:24" hidden="1" x14ac:dyDescent="0.2"/>
    <row r="46" spans="1:24" hidden="1" x14ac:dyDescent="0.2"/>
    <row r="47" spans="1:24" hidden="1" x14ac:dyDescent="0.2"/>
    <row r="48" spans="1:24" hidden="1" x14ac:dyDescent="0.2"/>
    <row r="49" spans="1:24" ht="12.75" x14ac:dyDescent="0.2">
      <c r="B49" s="31" t="s">
        <v>53</v>
      </c>
    </row>
    <row r="50" spans="1:24" x14ac:dyDescent="0.2">
      <c r="C50" s="7">
        <f>C$10</f>
        <v>2001</v>
      </c>
      <c r="D50" s="7">
        <f t="shared" ref="D50:V50" si="18">D$10</f>
        <v>2002</v>
      </c>
      <c r="E50" s="7">
        <f t="shared" si="18"/>
        <v>2003</v>
      </c>
      <c r="F50" s="7">
        <f t="shared" si="18"/>
        <v>2004</v>
      </c>
      <c r="G50" s="7">
        <f t="shared" si="18"/>
        <v>2005</v>
      </c>
      <c r="H50" s="7">
        <f t="shared" si="18"/>
        <v>2006</v>
      </c>
      <c r="I50" s="7">
        <f t="shared" si="18"/>
        <v>2007</v>
      </c>
      <c r="J50" s="7">
        <f t="shared" si="18"/>
        <v>2008</v>
      </c>
      <c r="K50" s="7">
        <f t="shared" si="18"/>
        <v>2009</v>
      </c>
      <c r="L50" s="7">
        <f t="shared" si="18"/>
        <v>2010</v>
      </c>
      <c r="M50" s="7">
        <f t="shared" si="18"/>
        <v>2011</v>
      </c>
      <c r="N50" s="7">
        <f t="shared" si="18"/>
        <v>2012</v>
      </c>
      <c r="O50" s="7">
        <f t="shared" si="18"/>
        <v>2013</v>
      </c>
      <c r="P50" s="7">
        <f t="shared" si="18"/>
        <v>2014</v>
      </c>
      <c r="Q50" s="7">
        <f t="shared" si="18"/>
        <v>2015</v>
      </c>
      <c r="R50" s="7">
        <f t="shared" si="18"/>
        <v>2016</v>
      </c>
      <c r="S50" s="7">
        <f t="shared" si="18"/>
        <v>2017</v>
      </c>
      <c r="T50" s="7">
        <f t="shared" si="18"/>
        <v>2018</v>
      </c>
      <c r="U50" s="7">
        <f t="shared" si="18"/>
        <v>2019</v>
      </c>
      <c r="V50" s="7">
        <f t="shared" si="18"/>
        <v>2020</v>
      </c>
      <c r="W50" s="7"/>
    </row>
    <row r="51" spans="1:24" x14ac:dyDescent="0.2">
      <c r="A51" s="1" t="s">
        <v>54</v>
      </c>
      <c r="C51" s="42">
        <f>Calc!$BD$261</f>
        <v>2.1150140580196641</v>
      </c>
      <c r="D51" s="42">
        <f>Calc!$BD$262</f>
        <v>2.0658638938750897</v>
      </c>
      <c r="E51" s="42">
        <f>Calc!$BD$263</f>
        <v>2.0982676944512026</v>
      </c>
      <c r="F51" s="42">
        <f>Calc!$BD$264</f>
        <v>2.0588228519134208</v>
      </c>
      <c r="G51" s="42">
        <f>Calc!$BD$265</f>
        <v>2.1490666709921862</v>
      </c>
      <c r="H51" s="42">
        <f>Calc!$BD$266</f>
        <v>2.1328886383670476</v>
      </c>
      <c r="I51" s="42">
        <f>Calc!$BD$267</f>
        <v>2.1346227684353085</v>
      </c>
      <c r="J51" s="42">
        <f>Calc!$BD$268</f>
        <v>2.2565195610825777</v>
      </c>
      <c r="K51" s="42">
        <f>Calc!$BD$269</f>
        <v>2.3148237354573049</v>
      </c>
      <c r="L51" s="42">
        <f>Calc!$BD$270</f>
        <v>2.2965795487164242</v>
      </c>
      <c r="M51" s="42">
        <f>Calc!$BD$271</f>
        <v>2.2201724453376421</v>
      </c>
      <c r="N51" s="42">
        <f>Calc!$BD$272</f>
        <v>2.2466376503623486</v>
      </c>
      <c r="O51" s="42">
        <f>Calc!$BD$273</f>
        <v>2.177604538889947</v>
      </c>
      <c r="P51" s="42">
        <f>Calc!$BD$274</f>
        <v>2.1199121015477052</v>
      </c>
      <c r="Q51" s="42">
        <f>Calc!$BD$275</f>
        <v>2.2088771470490407</v>
      </c>
      <c r="R51" s="42">
        <f>Calc!$BD$276</f>
        <v>2.1516859196210882</v>
      </c>
      <c r="S51" s="42">
        <f>Calc!$BD$277</f>
        <v>0.56186872217847883</v>
      </c>
      <c r="T51" s="42">
        <f>Calc!$BD$278</f>
        <v>0</v>
      </c>
      <c r="U51" s="42">
        <f>Calc!$BD$279</f>
        <v>0</v>
      </c>
      <c r="V51" s="42">
        <f>Calc!$BD$280</f>
        <v>0</v>
      </c>
      <c r="W51" s="45"/>
      <c r="X51" s="45"/>
    </row>
    <row r="52" spans="1:24" x14ac:dyDescent="0.2">
      <c r="A52" s="1" t="s">
        <v>55</v>
      </c>
      <c r="C52" s="42">
        <f>Calc!$BR$261</f>
        <v>2.1143632560614218</v>
      </c>
      <c r="D52" s="42">
        <f>Calc!$BR$262</f>
        <v>2.0673468989542521</v>
      </c>
      <c r="E52" s="42">
        <f>Calc!$BR$263</f>
        <v>2.0994900682412538</v>
      </c>
      <c r="F52" s="42">
        <f>Calc!$BR$264</f>
        <v>2.0600436708316288</v>
      </c>
      <c r="G52" s="42">
        <f>Calc!$BR$265</f>
        <v>2.1511522658965183</v>
      </c>
      <c r="H52" s="42">
        <f>Calc!$BR$266</f>
        <v>2.1304869745125541</v>
      </c>
      <c r="I52" s="42">
        <f>Calc!$BR$267</f>
        <v>2.1367983134098787</v>
      </c>
      <c r="J52" s="42">
        <f>Calc!$BR$268</f>
        <v>2.2573945312155352</v>
      </c>
      <c r="K52" s="42">
        <f>Calc!$BR$269</f>
        <v>2.3127575643609366</v>
      </c>
      <c r="L52" s="42">
        <f>Calc!$BR$270</f>
        <v>2.2911369376354491</v>
      </c>
      <c r="M52" s="42">
        <f>Calc!$BR$271</f>
        <v>2.220614761770983</v>
      </c>
      <c r="N52" s="42">
        <f>Calc!$BR$272</f>
        <v>2.2493477328596794</v>
      </c>
      <c r="O52" s="42">
        <f>Calc!$BR$273</f>
        <v>2.1780940859324307</v>
      </c>
      <c r="P52" s="42">
        <f>Calc!$BR$274</f>
        <v>2.1233190523066678</v>
      </c>
      <c r="Q52" s="42">
        <f>Calc!$BR$275</f>
        <v>2.2085014273687129</v>
      </c>
      <c r="R52" s="42">
        <f>Calc!$BR$276</f>
        <v>2.1502905655299651</v>
      </c>
      <c r="S52" s="42">
        <f>Calc!$BR$277+Calc!$BT$277</f>
        <v>0.73705486896903505</v>
      </c>
      <c r="T52" s="42">
        <f>Calc!$BR$278+Calc!$BT$278</f>
        <v>0.18087512820933493</v>
      </c>
      <c r="U52" s="42">
        <f>Calc!$BR$279+Calc!$BT$279</f>
        <v>0.18008762522919694</v>
      </c>
      <c r="V52" s="42">
        <f>Calc!$BR$280+Calc!$BT$280</f>
        <v>0.17942700322792071</v>
      </c>
      <c r="W52" s="45"/>
      <c r="X52" s="45"/>
    </row>
    <row r="53" spans="1:24" x14ac:dyDescent="0.2">
      <c r="A53" s="1" t="s">
        <v>56</v>
      </c>
      <c r="C53" s="39">
        <f t="shared" ref="C53:S53" si="19">C52-C51</f>
        <v>-6.5080195824229747E-4</v>
      </c>
      <c r="D53" s="39">
        <f t="shared" si="19"/>
        <v>1.483005079162325E-3</v>
      </c>
      <c r="E53" s="39">
        <f t="shared" si="19"/>
        <v>1.22237379005119E-3</v>
      </c>
      <c r="F53" s="39">
        <f t="shared" si="19"/>
        <v>1.220818918207911E-3</v>
      </c>
      <c r="G53" s="39">
        <f t="shared" si="19"/>
        <v>2.0855949043321331E-3</v>
      </c>
      <c r="H53" s="39">
        <f t="shared" si="19"/>
        <v>-2.4016638544934743E-3</v>
      </c>
      <c r="I53" s="39">
        <f t="shared" si="19"/>
        <v>2.175544974570176E-3</v>
      </c>
      <c r="J53" s="39">
        <f t="shared" si="19"/>
        <v>8.7497013295756432E-4</v>
      </c>
      <c r="K53" s="39">
        <f t="shared" si="19"/>
        <v>-2.0661710963683078E-3</v>
      </c>
      <c r="L53" s="39">
        <f t="shared" si="19"/>
        <v>-5.4426110809751016E-3</v>
      </c>
      <c r="M53" s="39">
        <f t="shared" si="19"/>
        <v>4.4231643334091686E-4</v>
      </c>
      <c r="N53" s="39">
        <f t="shared" si="19"/>
        <v>2.7100824973307347E-3</v>
      </c>
      <c r="O53" s="39">
        <f t="shared" si="19"/>
        <v>4.8954704248371783E-4</v>
      </c>
      <c r="P53" s="39">
        <f t="shared" si="19"/>
        <v>3.4069507589626902E-3</v>
      </c>
      <c r="Q53" s="39">
        <f t="shared" si="19"/>
        <v>-3.7571968032779068E-4</v>
      </c>
      <c r="R53" s="39">
        <f t="shared" si="19"/>
        <v>-1.3953540911231244E-3</v>
      </c>
      <c r="S53" s="39">
        <f t="shared" si="19"/>
        <v>0.17518614679055622</v>
      </c>
      <c r="T53" s="42">
        <f t="shared" ref="T53:V53" si="20">T52-T51</f>
        <v>0.18087512820933493</v>
      </c>
      <c r="U53" s="42">
        <f t="shared" si="20"/>
        <v>0.18008762522919694</v>
      </c>
      <c r="V53" s="42">
        <f t="shared" si="20"/>
        <v>0.17942700322792071</v>
      </c>
      <c r="W53" s="41"/>
      <c r="X53" s="41"/>
    </row>
    <row r="54" spans="1:24" x14ac:dyDescent="0.2">
      <c r="A54" s="1" t="s">
        <v>57</v>
      </c>
      <c r="C54" s="37">
        <f t="shared" ref="C54:S54" si="21">IF(C51=0,0,C53/C51)</f>
        <v>-3.0770573641087669E-4</v>
      </c>
      <c r="D54" s="37">
        <f t="shared" si="21"/>
        <v>7.178619480011075E-4</v>
      </c>
      <c r="E54" s="37">
        <f t="shared" si="21"/>
        <v>5.8256331796162895E-4</v>
      </c>
      <c r="F54" s="37">
        <f t="shared" si="21"/>
        <v>5.9296938397264778E-4</v>
      </c>
      <c r="G54" s="37">
        <f t="shared" si="21"/>
        <v>9.7046542691448965E-4</v>
      </c>
      <c r="H54" s="37">
        <f t="shared" si="21"/>
        <v>-1.126014650409598E-3</v>
      </c>
      <c r="I54" s="37">
        <f t="shared" si="21"/>
        <v>1.0191706969212475E-3</v>
      </c>
      <c r="J54" s="37">
        <f t="shared" si="21"/>
        <v>3.8775207095381552E-4</v>
      </c>
      <c r="K54" s="37">
        <f t="shared" si="21"/>
        <v>-8.9258247387035946E-4</v>
      </c>
      <c r="L54" s="37">
        <f t="shared" si="21"/>
        <v>-2.369877012976545E-3</v>
      </c>
      <c r="M54" s="37">
        <f t="shared" si="21"/>
        <v>1.9922616113436618E-4</v>
      </c>
      <c r="N54" s="37">
        <f t="shared" si="21"/>
        <v>1.2062837533652298E-3</v>
      </c>
      <c r="O54" s="37">
        <f t="shared" si="21"/>
        <v>2.2480989258649725E-4</v>
      </c>
      <c r="P54" s="37">
        <f t="shared" si="21"/>
        <v>1.6071188784079038E-3</v>
      </c>
      <c r="Q54" s="37">
        <f t="shared" si="21"/>
        <v>-1.7009532686312369E-4</v>
      </c>
      <c r="R54" s="37">
        <f t="shared" si="21"/>
        <v>-6.4849338762640882E-4</v>
      </c>
      <c r="S54" s="37">
        <f t="shared" si="21"/>
        <v>0.31179195401965792</v>
      </c>
      <c r="T54" s="37">
        <f t="shared" ref="T54:V54" si="22">IF(T51=0,0,T53/T51)</f>
        <v>0</v>
      </c>
      <c r="U54" s="37">
        <f t="shared" si="22"/>
        <v>0</v>
      </c>
      <c r="V54" s="37">
        <f t="shared" si="22"/>
        <v>0</v>
      </c>
      <c r="W54" s="39"/>
      <c r="X54" s="39"/>
    </row>
    <row r="55" spans="1:24" x14ac:dyDescent="0.2">
      <c r="C55" s="1" t="s">
        <v>58</v>
      </c>
      <c r="D55" s="13">
        <v>1E-3</v>
      </c>
    </row>
    <row r="56" spans="1:24" x14ac:dyDescent="0.2">
      <c r="R56" s="43" t="s">
        <v>59</v>
      </c>
    </row>
    <row r="57" spans="1:24" x14ac:dyDescent="0.2">
      <c r="R57" s="44" t="s">
        <v>130</v>
      </c>
      <c r="S57" s="7" t="s">
        <v>61</v>
      </c>
    </row>
    <row r="58" spans="1:24" x14ac:dyDescent="0.2">
      <c r="A58" s="1" t="s">
        <v>54</v>
      </c>
      <c r="Q58" s="1" t="s">
        <v>54</v>
      </c>
      <c r="R58" s="37">
        <f>SUM(C51:R51)</f>
        <v>34.747359224118</v>
      </c>
      <c r="S58" s="39">
        <f>Calc!$BD$277</f>
        <v>0.56186872217847883</v>
      </c>
    </row>
    <row r="59" spans="1:24" x14ac:dyDescent="0.2">
      <c r="A59" s="1" t="s">
        <v>55</v>
      </c>
      <c r="Q59" s="1" t="s">
        <v>55</v>
      </c>
      <c r="R59" s="37">
        <f>SUM(C52:R52)</f>
        <v>34.751138106887872</v>
      </c>
      <c r="S59" s="39">
        <f>Calc!$BR$277</f>
        <v>0.56209834130233371</v>
      </c>
    </row>
    <row r="60" spans="1:24" x14ac:dyDescent="0.2">
      <c r="A60" s="1" t="s">
        <v>56</v>
      </c>
      <c r="Q60" s="1" t="s">
        <v>56</v>
      </c>
      <c r="R60" s="39">
        <f>R59-R58</f>
        <v>3.7788827698719274E-3</v>
      </c>
      <c r="S60" s="39">
        <f>S59-S58</f>
        <v>2.2961912385488503E-4</v>
      </c>
    </row>
    <row r="61" spans="1:24" x14ac:dyDescent="0.2">
      <c r="A61" s="1" t="s">
        <v>57</v>
      </c>
      <c r="Q61" s="1" t="s">
        <v>57</v>
      </c>
      <c r="R61" s="39">
        <f>IF(R58=0,0,R60/R58)</f>
        <v>1.0875309244361282E-4</v>
      </c>
      <c r="S61" s="39">
        <f>IF(S58=0,0,S60/S58)</f>
        <v>4.0867041497630476E-4</v>
      </c>
    </row>
    <row r="63" spans="1:24" x14ac:dyDescent="0.2">
      <c r="M63" s="88"/>
    </row>
    <row r="64" spans="1:24" x14ac:dyDescent="0.2">
      <c r="M64" s="88"/>
    </row>
    <row r="69" spans="1:23" ht="12.75" x14ac:dyDescent="0.2">
      <c r="C69" s="31" t="s">
        <v>86</v>
      </c>
    </row>
    <row r="70" spans="1:23" x14ac:dyDescent="0.2">
      <c r="C70" s="7">
        <f>C$10</f>
        <v>2001</v>
      </c>
      <c r="D70" s="7">
        <f t="shared" ref="D70:W70" si="23">D$10</f>
        <v>2002</v>
      </c>
      <c r="E70" s="7">
        <f t="shared" si="23"/>
        <v>2003</v>
      </c>
      <c r="F70" s="7">
        <f t="shared" si="23"/>
        <v>2004</v>
      </c>
      <c r="G70" s="7">
        <f t="shared" si="23"/>
        <v>2005</v>
      </c>
      <c r="H70" s="7">
        <f t="shared" si="23"/>
        <v>2006</v>
      </c>
      <c r="I70" s="7">
        <f t="shared" si="23"/>
        <v>2007</v>
      </c>
      <c r="J70" s="7">
        <f t="shared" si="23"/>
        <v>2008</v>
      </c>
      <c r="K70" s="7">
        <f t="shared" si="23"/>
        <v>2009</v>
      </c>
      <c r="L70" s="7">
        <f t="shared" si="23"/>
        <v>2010</v>
      </c>
      <c r="M70" s="7">
        <f t="shared" si="23"/>
        <v>2011</v>
      </c>
      <c r="N70" s="7">
        <f t="shared" si="23"/>
        <v>2012</v>
      </c>
      <c r="O70" s="7">
        <f t="shared" si="23"/>
        <v>2013</v>
      </c>
      <c r="P70" s="7">
        <f t="shared" si="23"/>
        <v>2014</v>
      </c>
      <c r="Q70" s="7">
        <f t="shared" si="23"/>
        <v>2015</v>
      </c>
      <c r="R70" s="7">
        <f t="shared" si="23"/>
        <v>2016</v>
      </c>
      <c r="S70" s="7">
        <f t="shared" si="23"/>
        <v>2017</v>
      </c>
      <c r="T70" s="7">
        <f t="shared" si="23"/>
        <v>2018</v>
      </c>
      <c r="U70" s="7">
        <f t="shared" si="23"/>
        <v>2019</v>
      </c>
      <c r="V70" s="7">
        <f t="shared" si="23"/>
        <v>2020</v>
      </c>
      <c r="W70" s="7">
        <f t="shared" si="23"/>
        <v>0</v>
      </c>
    </row>
    <row r="71" spans="1:23" x14ac:dyDescent="0.2">
      <c r="A71" s="1" t="s">
        <v>39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x14ac:dyDescent="0.2">
      <c r="A72" s="1" t="s">
        <v>40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x14ac:dyDescent="0.2">
      <c r="A73" s="1" t="s">
        <v>41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x14ac:dyDescent="0.2">
      <c r="A74" s="1" t="s">
        <v>42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x14ac:dyDescent="0.2">
      <c r="A75" s="1" t="s">
        <v>43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x14ac:dyDescent="0.2">
      <c r="A76" s="1" t="s">
        <v>44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x14ac:dyDescent="0.2">
      <c r="A77" s="1" t="s">
        <v>45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x14ac:dyDescent="0.2">
      <c r="A78" s="1" t="s">
        <v>46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x14ac:dyDescent="0.2">
      <c r="A79" s="1" t="s">
        <v>47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x14ac:dyDescent="0.2">
      <c r="A80" s="1" t="s">
        <v>48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x14ac:dyDescent="0.2">
      <c r="A81" s="1" t="s">
        <v>49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x14ac:dyDescent="0.2">
      <c r="A82" s="1" t="s">
        <v>50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90" spans="1:23" x14ac:dyDescent="0.2">
      <c r="G90" s="89"/>
    </row>
    <row r="97" spans="1:23" ht="18" x14ac:dyDescent="0.25">
      <c r="A97" s="4" t="s">
        <v>32</v>
      </c>
    </row>
    <row r="99" spans="1:23" ht="12.75" x14ac:dyDescent="0.2">
      <c r="B99" s="31" t="s">
        <v>17</v>
      </c>
      <c r="C99" s="31"/>
    </row>
    <row r="100" spans="1:23" x14ac:dyDescent="0.2">
      <c r="C100" s="7">
        <f>C$10</f>
        <v>2001</v>
      </c>
      <c r="D100" s="7">
        <f t="shared" ref="D100:W100" si="24">D$10</f>
        <v>2002</v>
      </c>
      <c r="E100" s="7">
        <f t="shared" si="24"/>
        <v>2003</v>
      </c>
      <c r="F100" s="7">
        <f t="shared" si="24"/>
        <v>2004</v>
      </c>
      <c r="G100" s="7">
        <f t="shared" si="24"/>
        <v>2005</v>
      </c>
      <c r="H100" s="7">
        <f t="shared" si="24"/>
        <v>2006</v>
      </c>
      <c r="I100" s="7">
        <f t="shared" si="24"/>
        <v>2007</v>
      </c>
      <c r="J100" s="7">
        <f t="shared" si="24"/>
        <v>2008</v>
      </c>
      <c r="K100" s="7">
        <f t="shared" si="24"/>
        <v>2009</v>
      </c>
      <c r="L100" s="7">
        <f t="shared" si="24"/>
        <v>2010</v>
      </c>
      <c r="M100" s="7">
        <f t="shared" si="24"/>
        <v>2011</v>
      </c>
      <c r="N100" s="7">
        <f t="shared" si="24"/>
        <v>2012</v>
      </c>
      <c r="O100" s="7">
        <f t="shared" si="24"/>
        <v>2013</v>
      </c>
      <c r="P100" s="7">
        <f t="shared" si="24"/>
        <v>2014</v>
      </c>
      <c r="Q100" s="7">
        <f t="shared" si="24"/>
        <v>2015</v>
      </c>
      <c r="R100" s="7">
        <f t="shared" si="24"/>
        <v>2016</v>
      </c>
      <c r="S100" s="7">
        <f t="shared" si="24"/>
        <v>2017</v>
      </c>
      <c r="T100" s="7">
        <f t="shared" si="24"/>
        <v>2018</v>
      </c>
      <c r="U100" s="7">
        <f t="shared" si="24"/>
        <v>2019</v>
      </c>
      <c r="V100" s="7">
        <f t="shared" si="24"/>
        <v>2020</v>
      </c>
      <c r="W100" s="7">
        <f t="shared" si="24"/>
        <v>0</v>
      </c>
    </row>
    <row r="101" spans="1:23" x14ac:dyDescent="0.2">
      <c r="A101" s="1" t="s">
        <v>39</v>
      </c>
      <c r="C101" s="39">
        <f>Calc!$BH11</f>
        <v>0.18679073542414312</v>
      </c>
      <c r="D101" s="39">
        <f>Calc!$BH23</f>
        <v>0.18618550872365877</v>
      </c>
      <c r="E101" s="39">
        <f>Calc!$BH35</f>
        <v>0.1829858873898188</v>
      </c>
      <c r="F101" s="39">
        <f>Calc!$BH47</f>
        <v>0.18476663515121272</v>
      </c>
      <c r="G101" s="39">
        <f>Calc!$BH59</f>
        <v>0.18297437545682496</v>
      </c>
      <c r="H101" s="39">
        <f>Calc!$BH71</f>
        <v>0.20093009813696644</v>
      </c>
      <c r="I101" s="39">
        <f>Calc!$BH83</f>
        <v>0.17477781537825673</v>
      </c>
      <c r="J101" s="39">
        <f>Calc!$BH95</f>
        <v>0.19661113633942004</v>
      </c>
      <c r="K101" s="39">
        <f>Calc!$BH107</f>
        <v>0.20592793774163751</v>
      </c>
      <c r="L101" s="39">
        <f>Calc!$BH119</f>
        <v>0.21545095344529899</v>
      </c>
      <c r="M101" s="39">
        <f>Calc!$BH131</f>
        <v>0.20091113946386024</v>
      </c>
      <c r="N101" s="39">
        <f>Calc!$BH143</f>
        <v>0.19912222624631873</v>
      </c>
      <c r="O101" s="39">
        <f>Calc!$BH155</f>
        <v>0.19432943351172477</v>
      </c>
      <c r="P101" s="39">
        <f>Calc!$BH167</f>
        <v>0.18520702156456786</v>
      </c>
      <c r="Q101" s="39">
        <f>Calc!$BH179</f>
        <v>0.18968963027879476</v>
      </c>
      <c r="R101" s="39">
        <f>Calc!$BH191</f>
        <v>0.19514457874729083</v>
      </c>
      <c r="S101" s="39">
        <f>Calc!$BH203</f>
        <v>0.18871992828369769</v>
      </c>
      <c r="T101" s="41">
        <f>Unit*Calc!$D215</f>
        <v>0</v>
      </c>
      <c r="U101" s="41">
        <f>Unit*Calc!$D227</f>
        <v>0</v>
      </c>
      <c r="V101" s="41">
        <f>Unit*Calc!$D239</f>
        <v>0</v>
      </c>
    </row>
    <row r="102" spans="1:23" x14ac:dyDescent="0.2">
      <c r="A102" s="1" t="s">
        <v>40</v>
      </c>
      <c r="C102" s="39">
        <f>Calc!$BH12</f>
        <v>0.18538516815074552</v>
      </c>
      <c r="D102" s="39">
        <f>Calc!$BH24</f>
        <v>0.18449636080492199</v>
      </c>
      <c r="E102" s="39">
        <f>Calc!$BH36</f>
        <v>0.18627377403999956</v>
      </c>
      <c r="F102" s="39">
        <f>Calc!$BH48</f>
        <v>0.1828709779575278</v>
      </c>
      <c r="G102" s="39">
        <f>Calc!$BH60</f>
        <v>0.18118549773940473</v>
      </c>
      <c r="H102" s="39">
        <f>Calc!$BH72</f>
        <v>0.20117729575190477</v>
      </c>
      <c r="I102" s="39">
        <f>Calc!$BH84</f>
        <v>0.17539000165584387</v>
      </c>
      <c r="J102" s="39">
        <f>Calc!$BH96</f>
        <v>0.19599615176726623</v>
      </c>
      <c r="K102" s="39">
        <f>Calc!$BH108</f>
        <v>0.20319414071227807</v>
      </c>
      <c r="L102" s="39">
        <f>Calc!$BH120</f>
        <v>0.21121261964115531</v>
      </c>
      <c r="M102" s="39">
        <f>Calc!$BH132</f>
        <v>0.20039730984077808</v>
      </c>
      <c r="N102" s="39">
        <f>Calc!$BH144</f>
        <v>0.19266602326769991</v>
      </c>
      <c r="O102" s="39">
        <f>Calc!$BH156</f>
        <v>0.19673711684002118</v>
      </c>
      <c r="P102" s="39">
        <f>Calc!$BH168</f>
        <v>0.18901889987976464</v>
      </c>
      <c r="Q102" s="39">
        <f>Calc!$BH180</f>
        <v>0.18654131032036766</v>
      </c>
      <c r="R102" s="39">
        <f>Calc!$BH192</f>
        <v>0.19458316632224568</v>
      </c>
      <c r="S102" s="39">
        <f>Calc!$BH204</f>
        <v>0.18802905808466847</v>
      </c>
      <c r="T102" s="41">
        <f>Unit*Calc!$D216</f>
        <v>0</v>
      </c>
      <c r="U102" s="41">
        <f>Unit*Calc!$D228</f>
        <v>0</v>
      </c>
      <c r="V102" s="41">
        <f>Unit*Calc!$D240</f>
        <v>0</v>
      </c>
    </row>
    <row r="103" spans="1:23" x14ac:dyDescent="0.2">
      <c r="A103" s="1" t="s">
        <v>41</v>
      </c>
      <c r="C103" s="39">
        <f>Calc!$BH13</f>
        <v>0.18634843864890499</v>
      </c>
      <c r="D103" s="39">
        <f>Calc!$BH25</f>
        <v>0.18010445412283874</v>
      </c>
      <c r="E103" s="39">
        <f>Calc!$BH37</f>
        <v>0.18379593807756431</v>
      </c>
      <c r="F103" s="39">
        <f>Calc!$BH49</f>
        <v>0.18587666960094645</v>
      </c>
      <c r="G103" s="39">
        <f>Calc!$BH61</f>
        <v>0.18181391613848263</v>
      </c>
      <c r="H103" s="39">
        <f>Calc!$BH73</f>
        <v>0.20090505079161738</v>
      </c>
      <c r="I103" s="39">
        <f>Calc!$BH85</f>
        <v>0.1809506977110221</v>
      </c>
      <c r="J103" s="39">
        <f>Calc!$BH97</f>
        <v>0.20034131059109894</v>
      </c>
      <c r="K103" s="39">
        <f>Calc!$BH109</f>
        <v>0.20243785529722932</v>
      </c>
      <c r="L103" s="39">
        <f>Calc!$BH121</f>
        <v>0.21355197727192754</v>
      </c>
      <c r="M103" s="39">
        <f>Calc!$BH133</f>
        <v>0.19721364013150708</v>
      </c>
      <c r="N103" s="39">
        <f>Calc!$BH145</f>
        <v>0.19883010493598793</v>
      </c>
      <c r="O103" s="39">
        <f>Calc!$BH157</f>
        <v>0.19096159732047269</v>
      </c>
      <c r="P103" s="39">
        <f>Calc!$BH169</f>
        <v>0.18378399661921196</v>
      </c>
      <c r="Q103" s="39">
        <f>Calc!$BH181</f>
        <v>0.20137106479462161</v>
      </c>
      <c r="R103" s="39">
        <f>Calc!$BH193</f>
        <v>0.19628322200835133</v>
      </c>
      <c r="S103" s="39">
        <f>Calc!$BH205</f>
        <v>0.18635042358189399</v>
      </c>
      <c r="T103" s="41">
        <f>Unit*Calc!$D217</f>
        <v>0</v>
      </c>
      <c r="U103" s="41">
        <f>Unit*Calc!$D229</f>
        <v>0</v>
      </c>
      <c r="V103" s="41">
        <f>Unit*Calc!$D241</f>
        <v>0</v>
      </c>
    </row>
    <row r="104" spans="1:23" x14ac:dyDescent="0.2">
      <c r="A104" s="1" t="s">
        <v>42</v>
      </c>
      <c r="C104" s="39">
        <f>Calc!$BH14</f>
        <v>0.17951500822961289</v>
      </c>
      <c r="D104" s="39">
        <f>Calc!$BH26</f>
        <v>0.17230445510441122</v>
      </c>
      <c r="E104" s="39">
        <f>Calc!$BH38</f>
        <v>0.18092010608831546</v>
      </c>
      <c r="F104" s="39">
        <f>Calc!$BH50</f>
        <v>0.17781888122348466</v>
      </c>
      <c r="G104" s="39">
        <f>Calc!$BH62</f>
        <v>0.17616142369375704</v>
      </c>
      <c r="H104" s="39">
        <f>Calc!$BH74</f>
        <v>0.19269524413114472</v>
      </c>
      <c r="I104" s="39">
        <f>Calc!$BH86</f>
        <v>0.17425000898582996</v>
      </c>
      <c r="J104" s="39">
        <f>Calc!$BH98</f>
        <v>0.19241017865005805</v>
      </c>
      <c r="K104" s="39">
        <f>Calc!$BH110</f>
        <v>0.19847910923867212</v>
      </c>
      <c r="L104" s="39">
        <f>Calc!$BH122</f>
        <v>0.1938286866257147</v>
      </c>
      <c r="M104" s="39">
        <f>Calc!$BH134</f>
        <v>0.18946985754775469</v>
      </c>
      <c r="N104" s="39">
        <f>Calc!$BH146</f>
        <v>0.19324147926198545</v>
      </c>
      <c r="O104" s="39">
        <f>Calc!$BH158</f>
        <v>0.18266176135720844</v>
      </c>
      <c r="P104" s="39">
        <f>Calc!$BH170</f>
        <v>0.1757859826888617</v>
      </c>
      <c r="Q104" s="39">
        <f>Calc!$BH182</f>
        <v>0.18841320126032993</v>
      </c>
      <c r="R104" s="39">
        <f>Calc!$BH194</f>
        <v>0.18448956737281616</v>
      </c>
      <c r="S104" s="39">
        <f>Calc!$BH206</f>
        <v>0</v>
      </c>
      <c r="T104" s="41">
        <f>Unit*Calc!$D218</f>
        <v>0</v>
      </c>
      <c r="U104" s="41">
        <f>Unit*Calc!$D230</f>
        <v>0</v>
      </c>
      <c r="V104" s="41">
        <f>Unit*Calc!$D242</f>
        <v>0</v>
      </c>
    </row>
    <row r="105" spans="1:23" x14ac:dyDescent="0.2">
      <c r="A105" s="1" t="s">
        <v>43</v>
      </c>
      <c r="C105" s="39">
        <f>Calc!$BH15</f>
        <v>0.17741496860569209</v>
      </c>
      <c r="D105" s="39">
        <f>Calc!$BH27</f>
        <v>0.17172798763871441</v>
      </c>
      <c r="E105" s="39">
        <f>Calc!$BH39</f>
        <v>0.18050600590336338</v>
      </c>
      <c r="F105" s="39">
        <f>Calc!$BH51</f>
        <v>0.17591712473660628</v>
      </c>
      <c r="G105" s="39">
        <f>Calc!$BH63</f>
        <v>0.17573181085200218</v>
      </c>
      <c r="H105" s="39">
        <f>Calc!$BH75</f>
        <v>0.18378347872293715</v>
      </c>
      <c r="I105" s="39">
        <f>Calc!$BH87</f>
        <v>0.18519806200848071</v>
      </c>
      <c r="J105" s="39">
        <f>Calc!$BH99</f>
        <v>0.19075037066039061</v>
      </c>
      <c r="K105" s="39">
        <f>Calc!$BH111</f>
        <v>0.19575625876585551</v>
      </c>
      <c r="L105" s="39">
        <f>Calc!$BH123</f>
        <v>0.18751944467907708</v>
      </c>
      <c r="M105" s="39">
        <f>Calc!$BH135</f>
        <v>0.18984720695583074</v>
      </c>
      <c r="N105" s="39">
        <f>Calc!$BH147</f>
        <v>0.18844072182479776</v>
      </c>
      <c r="O105" s="39">
        <f>Calc!$BH159</f>
        <v>0.18316944008556849</v>
      </c>
      <c r="P105" s="39">
        <f>Calc!$BH171</f>
        <v>0.183356279938273</v>
      </c>
      <c r="Q105" s="39">
        <f>Calc!$BH183</f>
        <v>0.188849769319334</v>
      </c>
      <c r="R105" s="39">
        <f>Calc!$BH195</f>
        <v>0.18576748254519648</v>
      </c>
      <c r="S105" s="39">
        <f>Calc!$BH207</f>
        <v>0</v>
      </c>
      <c r="T105" s="41">
        <f>Unit*Calc!$D219</f>
        <v>0</v>
      </c>
      <c r="U105" s="41">
        <f>Unit*Calc!$D231</f>
        <v>0</v>
      </c>
      <c r="V105" s="41">
        <f>Unit*Calc!$D243</f>
        <v>0</v>
      </c>
    </row>
    <row r="106" spans="1:23" x14ac:dyDescent="0.2">
      <c r="A106" s="1" t="s">
        <v>44</v>
      </c>
      <c r="C106" s="39">
        <f>Calc!$BH16</f>
        <v>0.16442087423236684</v>
      </c>
      <c r="D106" s="39">
        <f>Calc!$BH28</f>
        <v>0.15824219943661261</v>
      </c>
      <c r="E106" s="39">
        <f>Calc!$BH40</f>
        <v>0.16524223941851154</v>
      </c>
      <c r="F106" s="39">
        <f>Calc!$BH52</f>
        <v>0.15746447001579375</v>
      </c>
      <c r="G106" s="39">
        <f>Calc!$BH64</f>
        <v>0.17194849734414211</v>
      </c>
      <c r="H106" s="39">
        <f>Calc!$BH76</f>
        <v>0.17339204649898696</v>
      </c>
      <c r="I106" s="39">
        <f>Calc!$BH88</f>
        <v>0.16901891649437251</v>
      </c>
      <c r="J106" s="39">
        <f>Calc!$BH100</f>
        <v>0.17417184814220141</v>
      </c>
      <c r="K106" s="39">
        <f>Calc!$BH112</f>
        <v>0.17829339308816425</v>
      </c>
      <c r="L106" s="39">
        <f>Calc!$BH124</f>
        <v>0.17421797782861842</v>
      </c>
      <c r="M106" s="39">
        <f>Calc!$BH136</f>
        <v>0.17809955998590429</v>
      </c>
      <c r="N106" s="39">
        <f>Calc!$BH148</f>
        <v>0.17297824210884447</v>
      </c>
      <c r="O106" s="39">
        <f>Calc!$BH160</f>
        <v>0.17223470527188386</v>
      </c>
      <c r="P106" s="39">
        <f>Calc!$BH172</f>
        <v>0.17297854153724268</v>
      </c>
      <c r="Q106" s="39">
        <f>Calc!$BH184</f>
        <v>0.17415577290545955</v>
      </c>
      <c r="R106" s="39">
        <f>Calc!$BH196</f>
        <v>0.17181974663067395</v>
      </c>
      <c r="S106" s="39">
        <f>Calc!$BH208</f>
        <v>0</v>
      </c>
      <c r="T106" s="41">
        <f>Unit*Calc!$D220</f>
        <v>0</v>
      </c>
      <c r="U106" s="41">
        <f>Unit*Calc!$D232</f>
        <v>0</v>
      </c>
      <c r="V106" s="41">
        <f>Unit*Calc!$D244</f>
        <v>0</v>
      </c>
    </row>
    <row r="107" spans="1:23" x14ac:dyDescent="0.2">
      <c r="A107" s="1" t="s">
        <v>45</v>
      </c>
      <c r="C107" s="39">
        <f>Calc!$BH17</f>
        <v>0.16118550032783596</v>
      </c>
      <c r="D107" s="39">
        <f>Calc!$BH29</f>
        <v>0.1570954229013013</v>
      </c>
      <c r="E107" s="39">
        <f>Calc!$BH41</f>
        <v>0.16400110647352409</v>
      </c>
      <c r="F107" s="39">
        <f>Calc!$BH53</f>
        <v>0.15354935764082722</v>
      </c>
      <c r="G107" s="39">
        <f>Calc!$BH65</f>
        <v>0.16822704372913902</v>
      </c>
      <c r="H107" s="39">
        <f>Calc!$BH77</f>
        <v>0.15267088870750331</v>
      </c>
      <c r="I107" s="39">
        <f>Calc!$BH89</f>
        <v>0.16513178116286412</v>
      </c>
      <c r="J107" s="39">
        <f>Calc!$BH101</f>
        <v>0.17088236772665727</v>
      </c>
      <c r="K107" s="39">
        <f>Calc!$BH113</f>
        <v>0.17815535121062401</v>
      </c>
      <c r="L107" s="39">
        <f>Calc!$BH125</f>
        <v>0.17489960173618174</v>
      </c>
      <c r="M107" s="39">
        <f>Calc!$BH137</f>
        <v>0.16562538691250972</v>
      </c>
      <c r="N107" s="39">
        <f>Calc!$BH149</f>
        <v>0.17234260485700834</v>
      </c>
      <c r="O107" s="39">
        <f>Calc!$BH161</f>
        <v>0.16511346834710131</v>
      </c>
      <c r="P107" s="39">
        <f>Calc!$BH173</f>
        <v>0.16842844655833747</v>
      </c>
      <c r="Q107" s="39">
        <f>Calc!$BH185</f>
        <v>0.17166873329002513</v>
      </c>
      <c r="R107" s="39">
        <f>Calc!$BH197</f>
        <v>0.16216930710088723</v>
      </c>
      <c r="S107" s="39">
        <f>Calc!$BH209</f>
        <v>0</v>
      </c>
      <c r="T107" s="41">
        <f>Unit*Calc!$D221</f>
        <v>0</v>
      </c>
      <c r="U107" s="41">
        <f>Unit*Calc!$D233</f>
        <v>0</v>
      </c>
      <c r="V107" s="41">
        <f>Unit*Calc!$D245</f>
        <v>0</v>
      </c>
    </row>
    <row r="108" spans="1:23" x14ac:dyDescent="0.2">
      <c r="A108" s="1" t="s">
        <v>46</v>
      </c>
      <c r="C108" s="39">
        <f>Calc!$BH18</f>
        <v>0.16446711308196121</v>
      </c>
      <c r="D108" s="39">
        <f>Calc!$BH30</f>
        <v>0.15943602355338929</v>
      </c>
      <c r="E108" s="39">
        <f>Calc!$BH42</f>
        <v>0.16044197674038407</v>
      </c>
      <c r="F108" s="39">
        <f>Calc!$BH54</f>
        <v>0.15894064290688287</v>
      </c>
      <c r="G108" s="39">
        <f>Calc!$BH66</f>
        <v>0.17075265228574973</v>
      </c>
      <c r="H108" s="39">
        <f>Calc!$BH78</f>
        <v>0.15422483320915886</v>
      </c>
      <c r="I108" s="39">
        <f>Calc!$BH90</f>
        <v>0.17003219683804704</v>
      </c>
      <c r="J108" s="39">
        <f>Calc!$BH102</f>
        <v>0.17650559254335213</v>
      </c>
      <c r="K108" s="39">
        <f>Calc!$BH114</f>
        <v>0.17865790370262383</v>
      </c>
      <c r="L108" s="39">
        <f>Calc!$BH126</f>
        <v>0.17578406519506645</v>
      </c>
      <c r="M108" s="39">
        <f>Calc!$BH138</f>
        <v>0.17085341989853839</v>
      </c>
      <c r="N108" s="39">
        <f>Calc!$BH150</f>
        <v>0.17335594840292076</v>
      </c>
      <c r="O108" s="39">
        <f>Calc!$BH162</f>
        <v>0.16993263781966392</v>
      </c>
      <c r="P108" s="39">
        <f>Calc!$BH174</f>
        <v>0.16810386399648991</v>
      </c>
      <c r="Q108" s="39">
        <f>Calc!$BH186</f>
        <v>0.17364702471815277</v>
      </c>
      <c r="R108" s="39">
        <f>Calc!$BH198</f>
        <v>0.16140496539349239</v>
      </c>
      <c r="S108" s="39">
        <f>Calc!$BH210</f>
        <v>0</v>
      </c>
      <c r="T108" s="41">
        <f>Unit*Calc!$D222</f>
        <v>0</v>
      </c>
      <c r="U108" s="41">
        <f>Unit*Calc!$D234</f>
        <v>0</v>
      </c>
      <c r="V108" s="41">
        <f>Unit*Calc!$D246</f>
        <v>0</v>
      </c>
    </row>
    <row r="109" spans="1:23" x14ac:dyDescent="0.2">
      <c r="A109" s="1" t="s">
        <v>47</v>
      </c>
      <c r="C109" s="39">
        <f>Calc!$BH19</f>
        <v>0.16593865599718713</v>
      </c>
      <c r="D109" s="39">
        <f>Calc!$BH31</f>
        <v>0.16595186436713807</v>
      </c>
      <c r="E109" s="39">
        <f>Calc!$BH43</f>
        <v>0.16745483265220054</v>
      </c>
      <c r="F109" s="39">
        <f>Calc!$BH55</f>
        <v>0.16105397704349567</v>
      </c>
      <c r="G109" s="39">
        <f>Calc!$BH67</f>
        <v>0.1757975953275272</v>
      </c>
      <c r="H109" s="39">
        <f>Calc!$BH79</f>
        <v>0.15878206837693828</v>
      </c>
      <c r="I109" s="39">
        <f>Calc!$BH91</f>
        <v>0.1734267741859056</v>
      </c>
      <c r="J109" s="39">
        <f>Calc!$BH103</f>
        <v>0.17850445792715708</v>
      </c>
      <c r="K109" s="39">
        <f>Calc!$BH115</f>
        <v>0.1857320139282217</v>
      </c>
      <c r="L109" s="39">
        <f>Calc!$BH127</f>
        <v>0.17703766309932359</v>
      </c>
      <c r="M109" s="39">
        <f>Calc!$BH139</f>
        <v>0.17402332932437334</v>
      </c>
      <c r="N109" s="39">
        <f>Calc!$BH151</f>
        <v>0.17607360411295256</v>
      </c>
      <c r="O109" s="39">
        <f>Calc!$BH163</f>
        <v>0.17286756579301579</v>
      </c>
      <c r="P109" s="39">
        <f>Calc!$BH175</f>
        <v>0.16614678953204234</v>
      </c>
      <c r="Q109" s="39">
        <f>Calc!$BH187</f>
        <v>0.17710075668720099</v>
      </c>
      <c r="R109" s="39">
        <f>Calc!$BH199</f>
        <v>0.16582779443234716</v>
      </c>
      <c r="S109" s="39">
        <f>Calc!$BH211</f>
        <v>0</v>
      </c>
      <c r="T109" s="41">
        <f>Unit*Calc!$D223</f>
        <v>0</v>
      </c>
      <c r="U109" s="41">
        <f>Unit*Calc!$D235</f>
        <v>0</v>
      </c>
      <c r="V109" s="41">
        <f>Unit*Calc!$D247</f>
        <v>0</v>
      </c>
    </row>
    <row r="110" spans="1:23" x14ac:dyDescent="0.2">
      <c r="A110" s="1" t="s">
        <v>48</v>
      </c>
      <c r="C110" s="39">
        <f>Calc!$BH20</f>
        <v>0.17097796709805599</v>
      </c>
      <c r="D110" s="39">
        <f>Calc!$BH32</f>
        <v>0.17066032951857454</v>
      </c>
      <c r="E110" s="39">
        <f>Calc!$BH44</f>
        <v>0.1755905968740295</v>
      </c>
      <c r="F110" s="39">
        <f>Calc!$BH56</f>
        <v>0.17025574316907705</v>
      </c>
      <c r="G110" s="39">
        <f>Calc!$BH68</f>
        <v>0.18238891930525603</v>
      </c>
      <c r="H110" s="39">
        <f>Calc!$BH80</f>
        <v>0.16653632436222365</v>
      </c>
      <c r="I110" s="39">
        <f>Calc!$BH92</f>
        <v>0.18071524862934604</v>
      </c>
      <c r="J110" s="39">
        <f>Calc!$BH104</f>
        <v>0.18935834059459167</v>
      </c>
      <c r="K110" s="39">
        <f>Calc!$BH116</f>
        <v>0.19175457748451338</v>
      </c>
      <c r="L110" s="39">
        <f>Calc!$BH128</f>
        <v>0.18919385352900708</v>
      </c>
      <c r="M110" s="39">
        <f>Calc!$BH140</f>
        <v>0.17932689569230684</v>
      </c>
      <c r="N110" s="39">
        <f>Calc!$BH152</f>
        <v>0.18134786712114936</v>
      </c>
      <c r="O110" s="39">
        <f>Calc!$BH164</f>
        <v>0.18083050251749769</v>
      </c>
      <c r="P110" s="39">
        <f>Calc!$BH176</f>
        <v>0.17402460667374883</v>
      </c>
      <c r="Q110" s="39">
        <f>Calc!$BH188</f>
        <v>0.18675260068756208</v>
      </c>
      <c r="R110" s="39">
        <f>Calc!$BH200</f>
        <v>0.17261050515321266</v>
      </c>
      <c r="S110" s="39">
        <f>Calc!$BH212</f>
        <v>0</v>
      </c>
      <c r="T110" s="41">
        <f>Unit*Calc!$D224</f>
        <v>0</v>
      </c>
      <c r="U110" s="41">
        <f>Unit*Calc!$D236</f>
        <v>0</v>
      </c>
      <c r="V110" s="41">
        <f>Unit*Calc!$D248</f>
        <v>0</v>
      </c>
    </row>
    <row r="111" spans="1:23" x14ac:dyDescent="0.2">
      <c r="A111" s="1" t="s">
        <v>49</v>
      </c>
      <c r="C111" s="39">
        <f>Calc!$BH21</f>
        <v>0.18116865191346559</v>
      </c>
      <c r="D111" s="39">
        <f>Calc!$BH33</f>
        <v>0.17725286862299255</v>
      </c>
      <c r="E111" s="39">
        <f>Calc!$BH45</f>
        <v>0.1788728855519926</v>
      </c>
      <c r="F111" s="39">
        <f>Calc!$BH57</f>
        <v>0.17310162090391515</v>
      </c>
      <c r="G111" s="39">
        <f>Calc!$BH69</f>
        <v>0.18966774154315125</v>
      </c>
      <c r="H111" s="39">
        <f>Calc!$BH81</f>
        <v>0.16977454607789</v>
      </c>
      <c r="I111" s="39">
        <f>Calc!$BH93</f>
        <v>0.18790557267253721</v>
      </c>
      <c r="J111" s="39">
        <f>Calc!$BH105</f>
        <v>0.19571817349611714</v>
      </c>
      <c r="K111" s="39">
        <f>Calc!$BH117</f>
        <v>0.2027183732574328</v>
      </c>
      <c r="L111" s="39">
        <f>Calc!$BH129</f>
        <v>0.19500292941028255</v>
      </c>
      <c r="M111" s="39">
        <f>Calc!$BH141</f>
        <v>0.18752788443127233</v>
      </c>
      <c r="N111" s="39">
        <f>Calc!$BH153</f>
        <v>0.19012957416669979</v>
      </c>
      <c r="O111" s="39">
        <f>Calc!$BH165</f>
        <v>0.18640249013114613</v>
      </c>
      <c r="P111" s="39">
        <f>Calc!$BH177</f>
        <v>0.18257411581098396</v>
      </c>
      <c r="Q111" s="39">
        <f>Calc!$BH189</f>
        <v>0.190127228730301</v>
      </c>
      <c r="R111" s="39">
        <f>Calc!$BH201</f>
        <v>0.17799899966827465</v>
      </c>
      <c r="S111" s="39">
        <f>Calc!$BH213</f>
        <v>0</v>
      </c>
      <c r="T111" s="41">
        <f>Unit*Calc!$D225</f>
        <v>0</v>
      </c>
      <c r="U111" s="41">
        <f>Unit*Calc!$D237</f>
        <v>0</v>
      </c>
      <c r="V111" s="41">
        <f>Unit*Calc!$D249</f>
        <v>0</v>
      </c>
    </row>
    <row r="112" spans="1:23" x14ac:dyDescent="0.2">
      <c r="A112" s="1" t="s">
        <v>50</v>
      </c>
      <c r="C112" s="39">
        <f>Calc!$BH22</f>
        <v>0.18289324858355888</v>
      </c>
      <c r="D112" s="39">
        <f>Calc!$BH34</f>
        <v>0.18243795666306503</v>
      </c>
      <c r="E112" s="39">
        <f>Calc!$BH46</f>
        <v>0.18338703317857724</v>
      </c>
      <c r="F112" s="39">
        <f>Calc!$BH58</f>
        <v>0.17768320159796266</v>
      </c>
      <c r="G112" s="39">
        <f>Calc!$BH70</f>
        <v>0.194355533159353</v>
      </c>
      <c r="H112" s="39">
        <f>Calc!$BH82</f>
        <v>0.171794836477593</v>
      </c>
      <c r="I112" s="39">
        <f>Calc!$BH94</f>
        <v>0.18865876753310176</v>
      </c>
      <c r="J112" s="39">
        <f>Calc!$BH106</f>
        <v>0.19585646629802214</v>
      </c>
      <c r="K112" s="39">
        <f>Calc!$BH118</f>
        <v>0.2078009361810795</v>
      </c>
      <c r="L112" s="39">
        <f>Calc!$BH130</f>
        <v>0.19425574926686764</v>
      </c>
      <c r="M112" s="39">
        <f>Calc!$BH142</f>
        <v>0.18928792716989518</v>
      </c>
      <c r="N112" s="39">
        <f>Calc!$BH154</f>
        <v>0.19178600533874166</v>
      </c>
      <c r="O112" s="39">
        <f>Calc!$BH166</f>
        <v>0.18241420545702397</v>
      </c>
      <c r="P112" s="39">
        <f>Calc!$BH178</f>
        <v>0.1819155161385668</v>
      </c>
      <c r="Q112" s="39">
        <f>Calc!$BH190</f>
        <v>0.19259683730397117</v>
      </c>
      <c r="R112" s="39">
        <f>Calc!$BH202</f>
        <v>0.18114228121288753</v>
      </c>
      <c r="S112" s="39">
        <f>Calc!$BH214</f>
        <v>0</v>
      </c>
      <c r="T112" s="41">
        <f>Unit*Calc!$D226</f>
        <v>0</v>
      </c>
      <c r="U112" s="41">
        <f>Unit*Calc!$D238</f>
        <v>0</v>
      </c>
      <c r="V112" s="41">
        <f>Unit*Calc!$D250</f>
        <v>0</v>
      </c>
    </row>
    <row r="119" spans="1:23" ht="12.75" x14ac:dyDescent="0.2">
      <c r="B119" s="31" t="s">
        <v>101</v>
      </c>
      <c r="C119" s="31"/>
    </row>
    <row r="120" spans="1:23" x14ac:dyDescent="0.2">
      <c r="C120" s="7">
        <f>C$10</f>
        <v>2001</v>
      </c>
      <c r="D120" s="7">
        <f t="shared" ref="D120:W120" si="25">D$10</f>
        <v>2002</v>
      </c>
      <c r="E120" s="7">
        <f t="shared" si="25"/>
        <v>2003</v>
      </c>
      <c r="F120" s="7">
        <f t="shared" si="25"/>
        <v>2004</v>
      </c>
      <c r="G120" s="7">
        <f t="shared" si="25"/>
        <v>2005</v>
      </c>
      <c r="H120" s="7">
        <f t="shared" si="25"/>
        <v>2006</v>
      </c>
      <c r="I120" s="7">
        <f t="shared" si="25"/>
        <v>2007</v>
      </c>
      <c r="J120" s="7">
        <f t="shared" si="25"/>
        <v>2008</v>
      </c>
      <c r="K120" s="7">
        <f t="shared" si="25"/>
        <v>2009</v>
      </c>
      <c r="L120" s="7">
        <f t="shared" si="25"/>
        <v>2010</v>
      </c>
      <c r="M120" s="7">
        <f t="shared" si="25"/>
        <v>2011</v>
      </c>
      <c r="N120" s="7">
        <f t="shared" si="25"/>
        <v>2012</v>
      </c>
      <c r="O120" s="7">
        <f t="shared" si="25"/>
        <v>2013</v>
      </c>
      <c r="P120" s="7">
        <f t="shared" si="25"/>
        <v>2014</v>
      </c>
      <c r="Q120" s="7">
        <f t="shared" si="25"/>
        <v>2015</v>
      </c>
      <c r="R120" s="7">
        <f t="shared" si="25"/>
        <v>2016</v>
      </c>
      <c r="S120" s="7">
        <f t="shared" si="25"/>
        <v>2017</v>
      </c>
      <c r="T120" s="7">
        <f t="shared" si="25"/>
        <v>2018</v>
      </c>
      <c r="U120" s="7">
        <f t="shared" si="25"/>
        <v>2019</v>
      </c>
      <c r="V120" s="7">
        <f t="shared" si="25"/>
        <v>2020</v>
      </c>
      <c r="W120" s="7">
        <f t="shared" si="25"/>
        <v>0</v>
      </c>
    </row>
    <row r="121" spans="1:23" x14ac:dyDescent="0.2">
      <c r="A121" s="1" t="s">
        <v>39</v>
      </c>
      <c r="C121" s="39">
        <f>C11/12+C31</f>
        <v>0</v>
      </c>
      <c r="D121" s="39">
        <f t="shared" ref="D121:W121" si="26">D11/12+D31</f>
        <v>0</v>
      </c>
      <c r="E121" s="39">
        <f t="shared" si="26"/>
        <v>0</v>
      </c>
      <c r="F121" s="39">
        <f t="shared" si="26"/>
        <v>-0.01</v>
      </c>
      <c r="G121" s="39">
        <f t="shared" si="26"/>
        <v>1.25E-3</v>
      </c>
      <c r="H121" s="39">
        <f t="shared" si="26"/>
        <v>0</v>
      </c>
      <c r="I121" s="39">
        <f t="shared" si="26"/>
        <v>0</v>
      </c>
      <c r="J121" s="39">
        <f t="shared" si="26"/>
        <v>2.7500000000000003E-3</v>
      </c>
      <c r="K121" s="39">
        <f t="shared" si="26"/>
        <v>1.6666666666666668E-3</v>
      </c>
      <c r="L121" s="39">
        <f t="shared" si="26"/>
        <v>1.6666666666666668E-3</v>
      </c>
      <c r="M121" s="39">
        <f t="shared" si="26"/>
        <v>-4.1666666666666669E-4</v>
      </c>
      <c r="N121" s="39">
        <f t="shared" si="26"/>
        <v>2.5224358974359106E-2</v>
      </c>
      <c r="O121" s="39">
        <f t="shared" si="26"/>
        <v>-4.1666666666666669E-4</v>
      </c>
      <c r="P121" s="39">
        <f t="shared" si="26"/>
        <v>-4.1666666666666669E-4</v>
      </c>
      <c r="Q121" s="39">
        <f t="shared" si="26"/>
        <v>0</v>
      </c>
      <c r="R121" s="39">
        <f t="shared" si="26"/>
        <v>-0.02</v>
      </c>
      <c r="S121" s="39">
        <f t="shared" si="26"/>
        <v>1.2E-2</v>
      </c>
      <c r="T121" s="39">
        <f t="shared" si="26"/>
        <v>0</v>
      </c>
      <c r="U121" s="39">
        <f t="shared" si="26"/>
        <v>0</v>
      </c>
      <c r="V121" s="39">
        <f t="shared" si="26"/>
        <v>0</v>
      </c>
      <c r="W121" s="39">
        <f t="shared" si="26"/>
        <v>0</v>
      </c>
    </row>
    <row r="122" spans="1:23" x14ac:dyDescent="0.2">
      <c r="A122" s="1" t="s">
        <v>40</v>
      </c>
      <c r="C122" s="39">
        <f t="shared" ref="C122:W132" si="27">C12/12+C32</f>
        <v>0</v>
      </c>
      <c r="D122" s="39">
        <f t="shared" si="27"/>
        <v>0</v>
      </c>
      <c r="E122" s="39">
        <f t="shared" si="27"/>
        <v>0</v>
      </c>
      <c r="F122" s="39">
        <f t="shared" si="27"/>
        <v>0</v>
      </c>
      <c r="G122" s="39">
        <f t="shared" si="27"/>
        <v>1.25E-3</v>
      </c>
      <c r="H122" s="39">
        <f t="shared" si="27"/>
        <v>0</v>
      </c>
      <c r="I122" s="39">
        <f t="shared" si="27"/>
        <v>0</v>
      </c>
      <c r="J122" s="39">
        <f t="shared" si="27"/>
        <v>2.7500000000000003E-3</v>
      </c>
      <c r="K122" s="39">
        <f t="shared" si="27"/>
        <v>1.6666666666666668E-3</v>
      </c>
      <c r="L122" s="39">
        <f t="shared" si="27"/>
        <v>1.6666666666666668E-3</v>
      </c>
      <c r="M122" s="39">
        <f t="shared" si="27"/>
        <v>-4.1666666666666669E-4</v>
      </c>
      <c r="N122" s="39">
        <f t="shared" si="27"/>
        <v>-4.1666666666666669E-4</v>
      </c>
      <c r="O122" s="39">
        <f t="shared" si="27"/>
        <v>-4.1666666666666669E-4</v>
      </c>
      <c r="P122" s="39">
        <f t="shared" si="27"/>
        <v>-4.1666666666666669E-4</v>
      </c>
      <c r="Q122" s="39">
        <f t="shared" si="27"/>
        <v>0</v>
      </c>
      <c r="R122" s="39">
        <f t="shared" si="27"/>
        <v>0</v>
      </c>
      <c r="S122" s="39">
        <f t="shared" si="27"/>
        <v>0</v>
      </c>
      <c r="T122" s="39">
        <f t="shared" si="27"/>
        <v>0</v>
      </c>
      <c r="U122" s="39">
        <f t="shared" si="27"/>
        <v>0</v>
      </c>
      <c r="V122" s="39">
        <f t="shared" si="27"/>
        <v>0</v>
      </c>
      <c r="W122" s="39">
        <f t="shared" si="27"/>
        <v>0</v>
      </c>
    </row>
    <row r="123" spans="1:23" x14ac:dyDescent="0.2">
      <c r="A123" s="1" t="s">
        <v>41</v>
      </c>
      <c r="C123" s="39">
        <f t="shared" si="27"/>
        <v>0</v>
      </c>
      <c r="D123" s="39">
        <f t="shared" si="27"/>
        <v>-3.5000000000000003E-2</v>
      </c>
      <c r="E123" s="39">
        <f t="shared" si="27"/>
        <v>0</v>
      </c>
      <c r="F123" s="39">
        <f t="shared" si="27"/>
        <v>0</v>
      </c>
      <c r="G123" s="39">
        <f t="shared" si="27"/>
        <v>1.25E-3</v>
      </c>
      <c r="H123" s="39">
        <f t="shared" si="27"/>
        <v>0</v>
      </c>
      <c r="I123" s="39">
        <f t="shared" si="27"/>
        <v>3.5000000000000003E-2</v>
      </c>
      <c r="J123" s="39">
        <f t="shared" si="27"/>
        <v>2.2749999999999999E-2</v>
      </c>
      <c r="K123" s="39">
        <f t="shared" si="27"/>
        <v>1.6666666666666668E-3</v>
      </c>
      <c r="L123" s="39">
        <f t="shared" si="27"/>
        <v>1.6666666666666668E-3</v>
      </c>
      <c r="M123" s="39">
        <f t="shared" si="27"/>
        <v>-4.1666666666666669E-4</v>
      </c>
      <c r="N123" s="39">
        <f t="shared" si="27"/>
        <v>-4.1666666666666669E-4</v>
      </c>
      <c r="O123" s="39">
        <f t="shared" si="27"/>
        <v>-2.3416666666666665E-2</v>
      </c>
      <c r="P123" s="39">
        <f t="shared" si="27"/>
        <v>-4.1666666666666669E-4</v>
      </c>
      <c r="Q123" s="39">
        <f t="shared" si="27"/>
        <v>5.8000000000000003E-2</v>
      </c>
      <c r="R123" s="39">
        <f t="shared" si="27"/>
        <v>0</v>
      </c>
      <c r="S123" s="39">
        <f t="shared" si="27"/>
        <v>0</v>
      </c>
      <c r="T123" s="39">
        <f t="shared" si="27"/>
        <v>0</v>
      </c>
      <c r="U123" s="39">
        <f t="shared" si="27"/>
        <v>0</v>
      </c>
      <c r="V123" s="39">
        <f t="shared" si="27"/>
        <v>0</v>
      </c>
      <c r="W123" s="39">
        <f t="shared" si="27"/>
        <v>0</v>
      </c>
    </row>
    <row r="124" spans="1:23" x14ac:dyDescent="0.2">
      <c r="A124" s="1" t="s">
        <v>42</v>
      </c>
      <c r="C124" s="39">
        <f t="shared" si="27"/>
        <v>0</v>
      </c>
      <c r="D124" s="39">
        <f t="shared" si="27"/>
        <v>0</v>
      </c>
      <c r="E124" s="39">
        <f t="shared" si="27"/>
        <v>2.1999999999999999E-2</v>
      </c>
      <c r="F124" s="39">
        <f t="shared" si="27"/>
        <v>0</v>
      </c>
      <c r="G124" s="39">
        <f t="shared" si="27"/>
        <v>8.2500000000000004E-3</v>
      </c>
      <c r="H124" s="39">
        <f t="shared" si="27"/>
        <v>0</v>
      </c>
      <c r="I124" s="39">
        <f t="shared" si="27"/>
        <v>0</v>
      </c>
      <c r="J124" s="39">
        <f t="shared" si="27"/>
        <v>2.7500000000000003E-3</v>
      </c>
      <c r="K124" s="39">
        <f t="shared" si="27"/>
        <v>1.6666666666666668E-3</v>
      </c>
      <c r="L124" s="39">
        <f t="shared" si="27"/>
        <v>-5.8333333333333334E-2</v>
      </c>
      <c r="M124" s="39">
        <f t="shared" si="27"/>
        <v>-4.1666666666666669E-4</v>
      </c>
      <c r="N124" s="39">
        <f t="shared" si="27"/>
        <v>-4.1666666666666669E-4</v>
      </c>
      <c r="O124" s="39">
        <f t="shared" si="27"/>
        <v>-4.1666666666666669E-4</v>
      </c>
      <c r="P124" s="39">
        <f t="shared" si="27"/>
        <v>-4.1666666666666669E-4</v>
      </c>
      <c r="Q124" s="39">
        <f t="shared" si="27"/>
        <v>0</v>
      </c>
      <c r="R124" s="39">
        <f t="shared" si="27"/>
        <v>0</v>
      </c>
      <c r="S124" s="39">
        <f t="shared" si="27"/>
        <v>0</v>
      </c>
      <c r="T124" s="39">
        <f t="shared" si="27"/>
        <v>0</v>
      </c>
      <c r="U124" s="39">
        <f t="shared" si="27"/>
        <v>0</v>
      </c>
      <c r="V124" s="39">
        <f t="shared" si="27"/>
        <v>0</v>
      </c>
      <c r="W124" s="39">
        <f t="shared" si="27"/>
        <v>0</v>
      </c>
    </row>
    <row r="125" spans="1:23" x14ac:dyDescent="0.2">
      <c r="A125" s="1" t="s">
        <v>43</v>
      </c>
      <c r="C125" s="39">
        <f t="shared" si="27"/>
        <v>0</v>
      </c>
      <c r="D125" s="39">
        <f t="shared" si="27"/>
        <v>0</v>
      </c>
      <c r="E125" s="39">
        <f t="shared" si="27"/>
        <v>0</v>
      </c>
      <c r="F125" s="39">
        <f t="shared" si="27"/>
        <v>0</v>
      </c>
      <c r="G125" s="39">
        <f t="shared" si="27"/>
        <v>1.25E-3</v>
      </c>
      <c r="H125" s="39">
        <f t="shared" si="27"/>
        <v>-0.03</v>
      </c>
      <c r="I125" s="39">
        <f t="shared" si="27"/>
        <v>5.5750000000000001E-2</v>
      </c>
      <c r="J125" s="39">
        <f t="shared" si="27"/>
        <v>-1.6857843137254944E-2</v>
      </c>
      <c r="K125" s="39">
        <f t="shared" si="27"/>
        <v>1.6666666666666668E-3</v>
      </c>
      <c r="L125" s="39">
        <f t="shared" si="27"/>
        <v>-4.1666666666666669E-4</v>
      </c>
      <c r="M125" s="39">
        <f t="shared" si="27"/>
        <v>-4.1666666666666669E-4</v>
      </c>
      <c r="N125" s="39">
        <f t="shared" si="27"/>
        <v>-4.1666666666666669E-4</v>
      </c>
      <c r="O125" s="39">
        <f t="shared" si="27"/>
        <v>-4.1666666666666669E-4</v>
      </c>
      <c r="P125" s="39">
        <f t="shared" si="27"/>
        <v>4.4583333333333329E-2</v>
      </c>
      <c r="Q125" s="39">
        <f t="shared" si="27"/>
        <v>0</v>
      </c>
      <c r="R125" s="39">
        <f t="shared" si="27"/>
        <v>0</v>
      </c>
      <c r="S125" s="39">
        <f t="shared" si="27"/>
        <v>0</v>
      </c>
      <c r="T125" s="39">
        <f t="shared" si="27"/>
        <v>0</v>
      </c>
      <c r="U125" s="39">
        <f t="shared" si="27"/>
        <v>0</v>
      </c>
      <c r="V125" s="39">
        <f t="shared" si="27"/>
        <v>0</v>
      </c>
      <c r="W125" s="39">
        <f t="shared" si="27"/>
        <v>0</v>
      </c>
    </row>
    <row r="126" spans="1:23" x14ac:dyDescent="0.2">
      <c r="A126" s="1" t="s">
        <v>44</v>
      </c>
      <c r="C126" s="39">
        <f t="shared" si="27"/>
        <v>0</v>
      </c>
      <c r="D126" s="39">
        <f t="shared" si="27"/>
        <v>0</v>
      </c>
      <c r="E126" s="39">
        <f t="shared" si="27"/>
        <v>0</v>
      </c>
      <c r="F126" s="39">
        <f t="shared" si="27"/>
        <v>-3.5000000000000003E-2</v>
      </c>
      <c r="G126" s="39">
        <f t="shared" si="27"/>
        <v>6.1249999999999999E-2</v>
      </c>
      <c r="H126" s="39">
        <f t="shared" si="27"/>
        <v>0</v>
      </c>
      <c r="I126" s="39">
        <f t="shared" si="27"/>
        <v>2.7500000000000003E-3</v>
      </c>
      <c r="J126" s="39">
        <f t="shared" si="27"/>
        <v>2.7500000000000003E-3</v>
      </c>
      <c r="K126" s="39">
        <f t="shared" si="27"/>
        <v>1.6666666666666668E-3</v>
      </c>
      <c r="L126" s="39">
        <f t="shared" si="27"/>
        <v>-4.1666666666666669E-4</v>
      </c>
      <c r="M126" s="39">
        <f t="shared" si="27"/>
        <v>-4.1666666666666669E-4</v>
      </c>
      <c r="N126" s="39">
        <f t="shared" si="27"/>
        <v>-4.1666666666666669E-4</v>
      </c>
      <c r="O126" s="39">
        <f t="shared" si="27"/>
        <v>1.7583333333333333E-2</v>
      </c>
      <c r="P126" s="39">
        <f t="shared" si="27"/>
        <v>0</v>
      </c>
      <c r="Q126" s="39">
        <f t="shared" si="27"/>
        <v>0</v>
      </c>
      <c r="R126" s="39">
        <f t="shared" si="27"/>
        <v>0</v>
      </c>
      <c r="S126" s="39">
        <f t="shared" si="27"/>
        <v>0</v>
      </c>
      <c r="T126" s="39">
        <f t="shared" si="27"/>
        <v>0</v>
      </c>
      <c r="U126" s="39">
        <f t="shared" si="27"/>
        <v>0</v>
      </c>
      <c r="V126" s="39">
        <f t="shared" si="27"/>
        <v>0</v>
      </c>
      <c r="W126" s="39">
        <f t="shared" si="27"/>
        <v>0</v>
      </c>
    </row>
    <row r="127" spans="1:23" x14ac:dyDescent="0.2">
      <c r="A127" s="1" t="s">
        <v>45</v>
      </c>
      <c r="C127" s="39">
        <f t="shared" si="27"/>
        <v>0</v>
      </c>
      <c r="D127" s="39">
        <f t="shared" si="27"/>
        <v>1.4999999999999999E-2</v>
      </c>
      <c r="E127" s="39">
        <f t="shared" si="27"/>
        <v>0</v>
      </c>
      <c r="F127" s="39">
        <f t="shared" si="27"/>
        <v>0</v>
      </c>
      <c r="G127" s="39">
        <f t="shared" si="27"/>
        <v>1.25E-3</v>
      </c>
      <c r="H127" s="39">
        <f t="shared" si="27"/>
        <v>-0.09</v>
      </c>
      <c r="I127" s="39">
        <f t="shared" si="27"/>
        <v>2.7500000000000003E-3</v>
      </c>
      <c r="J127" s="39">
        <f t="shared" si="27"/>
        <v>2.7500000000000003E-3</v>
      </c>
      <c r="K127" s="39">
        <f t="shared" si="27"/>
        <v>1.6666666666666668E-3</v>
      </c>
      <c r="L127" s="39">
        <f t="shared" si="27"/>
        <v>-4.1666666666666669E-4</v>
      </c>
      <c r="M127" s="39">
        <f t="shared" si="27"/>
        <v>-2.5416666666666667E-2</v>
      </c>
      <c r="N127" s="39">
        <f t="shared" si="27"/>
        <v>-4.1666666666666669E-4</v>
      </c>
      <c r="O127" s="39">
        <f t="shared" si="27"/>
        <v>-4.1666666666666669E-4</v>
      </c>
      <c r="P127" s="39">
        <f t="shared" si="27"/>
        <v>0</v>
      </c>
      <c r="Q127" s="39">
        <f t="shared" si="27"/>
        <v>0</v>
      </c>
      <c r="R127" s="39">
        <f t="shared" si="27"/>
        <v>-4.8000000000000001E-2</v>
      </c>
      <c r="S127" s="39">
        <f t="shared" si="27"/>
        <v>0</v>
      </c>
      <c r="T127" s="39">
        <f t="shared" si="27"/>
        <v>0</v>
      </c>
      <c r="U127" s="39">
        <f t="shared" si="27"/>
        <v>0</v>
      </c>
      <c r="V127" s="39">
        <f t="shared" si="27"/>
        <v>0</v>
      </c>
      <c r="W127" s="39">
        <f t="shared" si="27"/>
        <v>0</v>
      </c>
    </row>
    <row r="128" spans="1:23" x14ac:dyDescent="0.2">
      <c r="A128" s="1" t="s">
        <v>46</v>
      </c>
      <c r="C128" s="39">
        <f t="shared" si="27"/>
        <v>0</v>
      </c>
      <c r="D128" s="39">
        <f t="shared" si="27"/>
        <v>0</v>
      </c>
      <c r="E128" s="39">
        <f t="shared" si="27"/>
        <v>-0.01</v>
      </c>
      <c r="F128" s="39">
        <f t="shared" si="27"/>
        <v>1.2E-2</v>
      </c>
      <c r="G128" s="39">
        <f t="shared" si="27"/>
        <v>1.25E-3</v>
      </c>
      <c r="H128" s="39">
        <f t="shared" si="27"/>
        <v>0</v>
      </c>
      <c r="I128" s="39">
        <f t="shared" si="27"/>
        <v>2.7500000000000003E-3</v>
      </c>
      <c r="J128" s="39">
        <f t="shared" si="27"/>
        <v>2.7500000000000003E-3</v>
      </c>
      <c r="K128" s="39">
        <f t="shared" si="27"/>
        <v>1.6666666666666668E-3</v>
      </c>
      <c r="L128" s="39">
        <f t="shared" si="27"/>
        <v>-4.1666666666666669E-4</v>
      </c>
      <c r="M128" s="39">
        <f t="shared" si="27"/>
        <v>-4.1666666666666669E-4</v>
      </c>
      <c r="N128" s="39">
        <f t="shared" si="27"/>
        <v>-4.1666666666666669E-4</v>
      </c>
      <c r="O128" s="39">
        <f t="shared" si="27"/>
        <v>-4.1666666666666669E-4</v>
      </c>
      <c r="P128" s="39">
        <f t="shared" si="27"/>
        <v>0</v>
      </c>
      <c r="Q128" s="39">
        <f t="shared" si="27"/>
        <v>0</v>
      </c>
      <c r="R128" s="39">
        <f t="shared" si="27"/>
        <v>0</v>
      </c>
      <c r="S128" s="39">
        <f t="shared" si="27"/>
        <v>0</v>
      </c>
      <c r="T128" s="39">
        <f t="shared" si="27"/>
        <v>0</v>
      </c>
      <c r="U128" s="39">
        <f t="shared" si="27"/>
        <v>0</v>
      </c>
      <c r="V128" s="39">
        <f t="shared" si="27"/>
        <v>0</v>
      </c>
      <c r="W128" s="39">
        <f t="shared" si="27"/>
        <v>0</v>
      </c>
    </row>
    <row r="129" spans="1:23" x14ac:dyDescent="0.2">
      <c r="A129" s="1" t="s">
        <v>47</v>
      </c>
      <c r="C129" s="39">
        <f t="shared" si="27"/>
        <v>0</v>
      </c>
      <c r="D129" s="39">
        <f t="shared" si="27"/>
        <v>1.2E-2</v>
      </c>
      <c r="E129" s="39">
        <f t="shared" si="27"/>
        <v>0</v>
      </c>
      <c r="F129" s="39">
        <f t="shared" si="27"/>
        <v>1.25E-3</v>
      </c>
      <c r="G129" s="39">
        <f t="shared" si="27"/>
        <v>1.25E-3</v>
      </c>
      <c r="H129" s="39">
        <f t="shared" si="27"/>
        <v>0</v>
      </c>
      <c r="I129" s="39">
        <f t="shared" si="27"/>
        <v>2.7500000000000003E-3</v>
      </c>
      <c r="J129" s="39">
        <f t="shared" si="27"/>
        <v>2.7500000000000003E-3</v>
      </c>
      <c r="K129" s="39">
        <f t="shared" si="27"/>
        <v>1.6666666666666668E-3</v>
      </c>
      <c r="L129" s="39">
        <f t="shared" si="27"/>
        <v>-4.1666666666666669E-4</v>
      </c>
      <c r="M129" s="39">
        <f t="shared" si="27"/>
        <v>-4.1666666666666669E-4</v>
      </c>
      <c r="N129" s="39">
        <f t="shared" si="27"/>
        <v>-1.0416666666666666E-2</v>
      </c>
      <c r="O129" s="39">
        <f t="shared" si="27"/>
        <v>-4.1666666666666669E-4</v>
      </c>
      <c r="P129" s="39">
        <f t="shared" si="27"/>
        <v>-3.2000000000000001E-2</v>
      </c>
      <c r="Q129" s="39">
        <f t="shared" si="27"/>
        <v>0</v>
      </c>
      <c r="R129" s="39">
        <f t="shared" si="27"/>
        <v>0</v>
      </c>
      <c r="S129" s="39">
        <f t="shared" si="27"/>
        <v>0</v>
      </c>
      <c r="T129" s="39">
        <f t="shared" si="27"/>
        <v>0</v>
      </c>
      <c r="U129" s="39">
        <f t="shared" si="27"/>
        <v>0</v>
      </c>
      <c r="V129" s="39">
        <f t="shared" si="27"/>
        <v>0</v>
      </c>
      <c r="W129" s="39">
        <f t="shared" si="27"/>
        <v>0</v>
      </c>
    </row>
    <row r="130" spans="1:23" x14ac:dyDescent="0.2">
      <c r="A130" s="1" t="s">
        <v>48</v>
      </c>
      <c r="C130" s="39">
        <f t="shared" si="27"/>
        <v>0</v>
      </c>
      <c r="D130" s="39">
        <f t="shared" si="27"/>
        <v>0</v>
      </c>
      <c r="E130" s="39">
        <f t="shared" si="27"/>
        <v>0</v>
      </c>
      <c r="F130" s="39">
        <f t="shared" si="27"/>
        <v>1.25E-3</v>
      </c>
      <c r="G130" s="39">
        <f t="shared" si="27"/>
        <v>1.25E-3</v>
      </c>
      <c r="H130" s="39">
        <f t="shared" si="27"/>
        <v>0</v>
      </c>
      <c r="I130" s="39">
        <f t="shared" si="27"/>
        <v>2.7500000000000003E-3</v>
      </c>
      <c r="J130" s="39">
        <f t="shared" si="27"/>
        <v>1.0750000000000001E-2</v>
      </c>
      <c r="K130" s="39">
        <f t="shared" si="27"/>
        <v>1.6666666666666668E-3</v>
      </c>
      <c r="L130" s="39">
        <f t="shared" si="27"/>
        <v>-4.1666666666666669E-4</v>
      </c>
      <c r="M130" s="39">
        <f t="shared" si="27"/>
        <v>-4.1666666666666669E-4</v>
      </c>
      <c r="N130" s="39">
        <f t="shared" si="27"/>
        <v>-4.1666666666666669E-4</v>
      </c>
      <c r="O130" s="39">
        <f t="shared" si="27"/>
        <v>-4.1666666666666669E-4</v>
      </c>
      <c r="P130" s="39">
        <f t="shared" si="27"/>
        <v>0</v>
      </c>
      <c r="Q130" s="39">
        <f t="shared" si="27"/>
        <v>0</v>
      </c>
      <c r="R130" s="39">
        <f t="shared" si="27"/>
        <v>0</v>
      </c>
      <c r="S130" s="39">
        <f t="shared" si="27"/>
        <v>0.02</v>
      </c>
      <c r="T130" s="39">
        <f t="shared" si="27"/>
        <v>0</v>
      </c>
      <c r="U130" s="39">
        <f t="shared" si="27"/>
        <v>0</v>
      </c>
      <c r="V130" s="39">
        <f t="shared" si="27"/>
        <v>0</v>
      </c>
      <c r="W130" s="39">
        <f t="shared" si="27"/>
        <v>0</v>
      </c>
    </row>
    <row r="131" spans="1:23" x14ac:dyDescent="0.2">
      <c r="A131" s="1" t="s">
        <v>49</v>
      </c>
      <c r="C131" s="39">
        <f t="shared" si="27"/>
        <v>0</v>
      </c>
      <c r="D131" s="39">
        <f t="shared" si="27"/>
        <v>0</v>
      </c>
      <c r="E131" s="39">
        <f t="shared" si="27"/>
        <v>0</v>
      </c>
      <c r="F131" s="39">
        <f t="shared" si="27"/>
        <v>1.25E-3</v>
      </c>
      <c r="G131" s="39">
        <f t="shared" si="27"/>
        <v>1.25E-3</v>
      </c>
      <c r="H131" s="39">
        <f t="shared" si="27"/>
        <v>-0.01</v>
      </c>
      <c r="I131" s="39">
        <f t="shared" si="27"/>
        <v>2.7500000000000003E-3</v>
      </c>
      <c r="J131" s="39">
        <f t="shared" si="27"/>
        <v>1.6666666666666668E-3</v>
      </c>
      <c r="K131" s="39">
        <f t="shared" si="27"/>
        <v>2.3666666666666666E-2</v>
      </c>
      <c r="L131" s="39">
        <f t="shared" si="27"/>
        <v>-4.1666666666666669E-4</v>
      </c>
      <c r="M131" s="39">
        <f t="shared" si="27"/>
        <v>-4.1666666666666669E-4</v>
      </c>
      <c r="N131" s="39">
        <f t="shared" si="27"/>
        <v>-4.1666666666666669E-4</v>
      </c>
      <c r="O131" s="39">
        <f t="shared" si="27"/>
        <v>-4.1666666666666669E-4</v>
      </c>
      <c r="P131" s="39">
        <f t="shared" si="27"/>
        <v>0</v>
      </c>
      <c r="Q131" s="39">
        <f t="shared" si="27"/>
        <v>0</v>
      </c>
      <c r="R131" s="39">
        <f t="shared" si="27"/>
        <v>0</v>
      </c>
      <c r="S131" s="39">
        <f t="shared" si="27"/>
        <v>0</v>
      </c>
      <c r="T131" s="39">
        <f t="shared" si="27"/>
        <v>0</v>
      </c>
      <c r="U131" s="39">
        <f t="shared" si="27"/>
        <v>0</v>
      </c>
      <c r="V131" s="39">
        <f t="shared" si="27"/>
        <v>0</v>
      </c>
      <c r="W131" s="39">
        <f t="shared" si="27"/>
        <v>0</v>
      </c>
    </row>
    <row r="132" spans="1:23" x14ac:dyDescent="0.2">
      <c r="A132" s="1" t="s">
        <v>50</v>
      </c>
      <c r="C132" s="39">
        <f t="shared" si="27"/>
        <v>0</v>
      </c>
      <c r="D132" s="39">
        <f t="shared" si="27"/>
        <v>0</v>
      </c>
      <c r="E132" s="39">
        <f t="shared" si="27"/>
        <v>0</v>
      </c>
      <c r="F132" s="39">
        <f t="shared" si="27"/>
        <v>1.25E-3</v>
      </c>
      <c r="G132" s="39">
        <f t="shared" si="27"/>
        <v>2.1250000000000002E-2</v>
      </c>
      <c r="H132" s="39">
        <f t="shared" si="27"/>
        <v>0</v>
      </c>
      <c r="I132" s="39">
        <f t="shared" si="27"/>
        <v>2.7500000000000003E-3</v>
      </c>
      <c r="J132" s="39">
        <f t="shared" si="27"/>
        <v>1.6666666666666668E-3</v>
      </c>
      <c r="K132" s="39">
        <f t="shared" si="27"/>
        <v>1.6666666666666668E-3</v>
      </c>
      <c r="L132" s="39">
        <f t="shared" si="27"/>
        <v>-4.1666666666666669E-4</v>
      </c>
      <c r="M132" s="39">
        <f t="shared" si="27"/>
        <v>-4.1666666666666669E-4</v>
      </c>
      <c r="N132" s="39">
        <f t="shared" si="27"/>
        <v>-4.1666666666666669E-4</v>
      </c>
      <c r="O132" s="39">
        <f t="shared" si="27"/>
        <v>-4.041666666666667E-2</v>
      </c>
      <c r="P132" s="39">
        <f t="shared" si="27"/>
        <v>0</v>
      </c>
      <c r="Q132" s="39">
        <f t="shared" si="27"/>
        <v>0</v>
      </c>
      <c r="R132" s="39">
        <f t="shared" si="27"/>
        <v>0</v>
      </c>
      <c r="S132" s="39">
        <f t="shared" si="27"/>
        <v>0</v>
      </c>
      <c r="T132" s="39">
        <f t="shared" si="27"/>
        <v>0</v>
      </c>
      <c r="U132" s="39">
        <f t="shared" si="27"/>
        <v>0</v>
      </c>
      <c r="V132" s="39">
        <f t="shared" si="27"/>
        <v>0</v>
      </c>
      <c r="W132" s="39">
        <f t="shared" si="27"/>
        <v>0</v>
      </c>
    </row>
    <row r="139" spans="1:23" ht="12.75" x14ac:dyDescent="0.2">
      <c r="B139" s="31" t="s">
        <v>102</v>
      </c>
      <c r="C139" s="31"/>
    </row>
    <row r="140" spans="1:23" x14ac:dyDescent="0.2">
      <c r="C140" s="7">
        <f>C$10</f>
        <v>2001</v>
      </c>
      <c r="D140" s="7">
        <f t="shared" ref="D140:W140" si="28">D$10</f>
        <v>2002</v>
      </c>
      <c r="E140" s="7">
        <f t="shared" si="28"/>
        <v>2003</v>
      </c>
      <c r="F140" s="7">
        <f t="shared" si="28"/>
        <v>2004</v>
      </c>
      <c r="G140" s="7">
        <f t="shared" si="28"/>
        <v>2005</v>
      </c>
      <c r="H140" s="7">
        <f t="shared" si="28"/>
        <v>2006</v>
      </c>
      <c r="I140" s="7">
        <f t="shared" si="28"/>
        <v>2007</v>
      </c>
      <c r="J140" s="7">
        <f t="shared" si="28"/>
        <v>2008</v>
      </c>
      <c r="K140" s="7">
        <f t="shared" si="28"/>
        <v>2009</v>
      </c>
      <c r="L140" s="7">
        <f t="shared" si="28"/>
        <v>2010</v>
      </c>
      <c r="M140" s="7">
        <f t="shared" si="28"/>
        <v>2011</v>
      </c>
      <c r="N140" s="7">
        <f t="shared" si="28"/>
        <v>2012</v>
      </c>
      <c r="O140" s="7">
        <f t="shared" si="28"/>
        <v>2013</v>
      </c>
      <c r="P140" s="7">
        <f t="shared" si="28"/>
        <v>2014</v>
      </c>
      <c r="Q140" s="7">
        <f t="shared" si="28"/>
        <v>2015</v>
      </c>
      <c r="R140" s="7">
        <f t="shared" si="28"/>
        <v>2016</v>
      </c>
      <c r="S140" s="7">
        <f t="shared" si="28"/>
        <v>2017</v>
      </c>
      <c r="T140" s="7">
        <f t="shared" si="28"/>
        <v>2018</v>
      </c>
      <c r="U140" s="7">
        <f t="shared" si="28"/>
        <v>2019</v>
      </c>
      <c r="V140" s="7">
        <f t="shared" si="28"/>
        <v>2020</v>
      </c>
      <c r="W140" s="7">
        <f t="shared" si="28"/>
        <v>0</v>
      </c>
    </row>
    <row r="141" spans="1:23" x14ac:dyDescent="0.2">
      <c r="A141" s="1" t="s">
        <v>39</v>
      </c>
      <c r="C141" s="39">
        <f>C121</f>
        <v>0</v>
      </c>
      <c r="D141" s="39">
        <f t="shared" ref="D141:W141" si="29">D121</f>
        <v>0</v>
      </c>
      <c r="E141" s="39">
        <f t="shared" si="29"/>
        <v>0</v>
      </c>
      <c r="F141" s="39">
        <f t="shared" si="29"/>
        <v>-0.01</v>
      </c>
      <c r="G141" s="39">
        <f t="shared" si="29"/>
        <v>1.25E-3</v>
      </c>
      <c r="H141" s="39">
        <f t="shared" si="29"/>
        <v>0</v>
      </c>
      <c r="I141" s="39">
        <f t="shared" si="29"/>
        <v>0</v>
      </c>
      <c r="J141" s="39">
        <f t="shared" si="29"/>
        <v>2.7500000000000003E-3</v>
      </c>
      <c r="K141" s="39">
        <f t="shared" si="29"/>
        <v>1.6666666666666668E-3</v>
      </c>
      <c r="L141" s="39">
        <f t="shared" si="29"/>
        <v>1.6666666666666668E-3</v>
      </c>
      <c r="M141" s="39">
        <f t="shared" si="29"/>
        <v>-4.1666666666666669E-4</v>
      </c>
      <c r="N141" s="39">
        <f t="shared" si="29"/>
        <v>2.5224358974359106E-2</v>
      </c>
      <c r="O141" s="39">
        <f t="shared" si="29"/>
        <v>-4.1666666666666669E-4</v>
      </c>
      <c r="P141" s="39">
        <f t="shared" si="29"/>
        <v>-4.1666666666666669E-4</v>
      </c>
      <c r="Q141" s="39">
        <f t="shared" si="29"/>
        <v>0</v>
      </c>
      <c r="R141" s="39">
        <f t="shared" si="29"/>
        <v>-0.02</v>
      </c>
      <c r="S141" s="39">
        <f t="shared" si="29"/>
        <v>1.2E-2</v>
      </c>
      <c r="T141" s="39">
        <f t="shared" si="29"/>
        <v>0</v>
      </c>
      <c r="U141" s="39">
        <f t="shared" si="29"/>
        <v>0</v>
      </c>
      <c r="V141" s="39">
        <f t="shared" si="29"/>
        <v>0</v>
      </c>
      <c r="W141" s="39">
        <f t="shared" si="29"/>
        <v>0</v>
      </c>
    </row>
    <row r="142" spans="1:23" x14ac:dyDescent="0.2">
      <c r="A142" s="1" t="s">
        <v>40</v>
      </c>
      <c r="C142" s="39">
        <f>(1+C141)*(1+C122)-1</f>
        <v>0</v>
      </c>
      <c r="D142" s="39">
        <f t="shared" ref="D142:W152" si="30">(1+D141)*(1+D122)-1</f>
        <v>0</v>
      </c>
      <c r="E142" s="39">
        <f t="shared" si="30"/>
        <v>0</v>
      </c>
      <c r="F142" s="39">
        <f t="shared" si="30"/>
        <v>-1.0000000000000009E-2</v>
      </c>
      <c r="G142" s="39">
        <f t="shared" si="30"/>
        <v>2.5015624999999986E-3</v>
      </c>
      <c r="H142" s="39">
        <f t="shared" si="30"/>
        <v>0</v>
      </c>
      <c r="I142" s="39">
        <f t="shared" si="30"/>
        <v>0</v>
      </c>
      <c r="J142" s="39">
        <f t="shared" si="30"/>
        <v>5.5075625000000628E-3</v>
      </c>
      <c r="K142" s="39">
        <f t="shared" si="30"/>
        <v>3.3361111111112063E-3</v>
      </c>
      <c r="L142" s="39">
        <f t="shared" si="30"/>
        <v>3.3361111111112063E-3</v>
      </c>
      <c r="M142" s="39">
        <f t="shared" si="30"/>
        <v>-8.3315972222208767E-4</v>
      </c>
      <c r="N142" s="39">
        <f t="shared" si="30"/>
        <v>2.4797182158119879E-2</v>
      </c>
      <c r="O142" s="39">
        <f t="shared" si="30"/>
        <v>-8.3315972222208767E-4</v>
      </c>
      <c r="P142" s="39">
        <f t="shared" si="30"/>
        <v>-8.3315972222208767E-4</v>
      </c>
      <c r="Q142" s="39">
        <f t="shared" si="30"/>
        <v>0</v>
      </c>
      <c r="R142" s="39">
        <f t="shared" si="30"/>
        <v>-2.0000000000000018E-2</v>
      </c>
      <c r="S142" s="39">
        <f t="shared" si="30"/>
        <v>1.2000000000000011E-2</v>
      </c>
      <c r="T142" s="39">
        <f t="shared" si="30"/>
        <v>0</v>
      </c>
      <c r="U142" s="39">
        <f t="shared" si="30"/>
        <v>0</v>
      </c>
      <c r="V142" s="39">
        <f t="shared" si="30"/>
        <v>0</v>
      </c>
      <c r="W142" s="39">
        <f t="shared" si="30"/>
        <v>0</v>
      </c>
    </row>
    <row r="143" spans="1:23" x14ac:dyDescent="0.2">
      <c r="A143" s="1" t="s">
        <v>41</v>
      </c>
      <c r="C143" s="39">
        <f t="shared" ref="C143:C152" si="31">(1+C142)*(1+C123)-1</f>
        <v>0</v>
      </c>
      <c r="D143" s="39">
        <f t="shared" si="30"/>
        <v>-3.5000000000000031E-2</v>
      </c>
      <c r="E143" s="39">
        <f t="shared" si="30"/>
        <v>0</v>
      </c>
      <c r="F143" s="39">
        <f t="shared" si="30"/>
        <v>-1.0000000000000009E-2</v>
      </c>
      <c r="G143" s="39">
        <f t="shared" si="30"/>
        <v>3.7546894531250707E-3</v>
      </c>
      <c r="H143" s="39">
        <f t="shared" si="30"/>
        <v>0</v>
      </c>
      <c r="I143" s="39">
        <f t="shared" si="30"/>
        <v>3.499999999999992E-2</v>
      </c>
      <c r="J143" s="39">
        <f t="shared" si="30"/>
        <v>2.8382859546875139E-2</v>
      </c>
      <c r="K143" s="39">
        <f t="shared" si="30"/>
        <v>5.008337962963072E-3</v>
      </c>
      <c r="L143" s="39">
        <f t="shared" si="30"/>
        <v>5.008337962963072E-3</v>
      </c>
      <c r="M143" s="39">
        <f t="shared" si="30"/>
        <v>-1.2494792390044251E-3</v>
      </c>
      <c r="N143" s="39">
        <f t="shared" si="30"/>
        <v>2.4370183332220741E-2</v>
      </c>
      <c r="O143" s="39">
        <f t="shared" si="30"/>
        <v>-2.4230316565393317E-2</v>
      </c>
      <c r="P143" s="39">
        <f t="shared" si="30"/>
        <v>-1.2494792390044251E-3</v>
      </c>
      <c r="Q143" s="39">
        <f t="shared" si="30"/>
        <v>5.8000000000000052E-2</v>
      </c>
      <c r="R143" s="39">
        <f t="shared" si="30"/>
        <v>-2.0000000000000018E-2</v>
      </c>
      <c r="S143" s="39">
        <f t="shared" si="30"/>
        <v>1.2000000000000011E-2</v>
      </c>
      <c r="T143" s="39">
        <f t="shared" si="30"/>
        <v>0</v>
      </c>
      <c r="U143" s="39">
        <f t="shared" si="30"/>
        <v>0</v>
      </c>
      <c r="V143" s="39">
        <f t="shared" si="30"/>
        <v>0</v>
      </c>
      <c r="W143" s="39">
        <f t="shared" si="30"/>
        <v>0</v>
      </c>
    </row>
    <row r="144" spans="1:23" x14ac:dyDescent="0.2">
      <c r="A144" s="1" t="s">
        <v>42</v>
      </c>
      <c r="C144" s="39">
        <f t="shared" si="31"/>
        <v>0</v>
      </c>
      <c r="D144" s="39">
        <f t="shared" si="30"/>
        <v>-3.5000000000000031E-2</v>
      </c>
      <c r="E144" s="39">
        <f t="shared" si="30"/>
        <v>2.200000000000002E-2</v>
      </c>
      <c r="F144" s="39">
        <f t="shared" si="30"/>
        <v>-1.0000000000000009E-2</v>
      </c>
      <c r="G144" s="39">
        <f t="shared" si="30"/>
        <v>1.2035665641113358E-2</v>
      </c>
      <c r="H144" s="39">
        <f t="shared" si="30"/>
        <v>0</v>
      </c>
      <c r="I144" s="39">
        <f t="shared" si="30"/>
        <v>3.499999999999992E-2</v>
      </c>
      <c r="J144" s="39">
        <f t="shared" si="30"/>
        <v>3.121091241062901E-2</v>
      </c>
      <c r="K144" s="39">
        <f t="shared" si="30"/>
        <v>6.6833518595681429E-3</v>
      </c>
      <c r="L144" s="39">
        <f t="shared" si="30"/>
        <v>-5.3617148418209748E-2</v>
      </c>
      <c r="M144" s="39">
        <f t="shared" si="30"/>
        <v>-1.6656252893214596E-3</v>
      </c>
      <c r="N144" s="39">
        <f t="shared" si="30"/>
        <v>2.3943362422498948E-2</v>
      </c>
      <c r="O144" s="39">
        <f t="shared" si="30"/>
        <v>-2.4636887266824337E-2</v>
      </c>
      <c r="P144" s="39">
        <f t="shared" si="30"/>
        <v>-1.6656252893214596E-3</v>
      </c>
      <c r="Q144" s="39">
        <f t="shared" si="30"/>
        <v>5.8000000000000052E-2</v>
      </c>
      <c r="R144" s="39">
        <f t="shared" si="30"/>
        <v>-2.0000000000000018E-2</v>
      </c>
      <c r="S144" s="39">
        <f t="shared" si="30"/>
        <v>1.2000000000000011E-2</v>
      </c>
      <c r="T144" s="39">
        <f t="shared" si="30"/>
        <v>0</v>
      </c>
      <c r="U144" s="39">
        <f t="shared" si="30"/>
        <v>0</v>
      </c>
      <c r="V144" s="39">
        <f t="shared" si="30"/>
        <v>0</v>
      </c>
      <c r="W144" s="39">
        <f t="shared" si="30"/>
        <v>0</v>
      </c>
    </row>
    <row r="145" spans="1:23" x14ac:dyDescent="0.2">
      <c r="A145" s="1" t="s">
        <v>43</v>
      </c>
      <c r="C145" s="39">
        <f t="shared" si="31"/>
        <v>0</v>
      </c>
      <c r="D145" s="39">
        <f t="shared" si="30"/>
        <v>-3.5000000000000031E-2</v>
      </c>
      <c r="E145" s="39">
        <f t="shared" si="30"/>
        <v>2.200000000000002E-2</v>
      </c>
      <c r="F145" s="39">
        <f t="shared" si="30"/>
        <v>-1.0000000000000009E-2</v>
      </c>
      <c r="G145" s="39">
        <f t="shared" si="30"/>
        <v>1.3300710223164813E-2</v>
      </c>
      <c r="H145" s="39">
        <f t="shared" si="30"/>
        <v>-3.0000000000000027E-2</v>
      </c>
      <c r="I145" s="39">
        <f t="shared" si="30"/>
        <v>9.2701249999999957E-2</v>
      </c>
      <c r="J145" s="39">
        <f t="shared" si="30"/>
        <v>1.3826920607785009E-2</v>
      </c>
      <c r="K145" s="39">
        <f t="shared" si="30"/>
        <v>8.3611574460007443E-3</v>
      </c>
      <c r="L145" s="39">
        <f t="shared" si="30"/>
        <v>-5.4011474606368792E-2</v>
      </c>
      <c r="M145" s="39">
        <f t="shared" si="30"/>
        <v>-2.0815979454508193E-3</v>
      </c>
      <c r="N145" s="39">
        <f t="shared" si="30"/>
        <v>2.3516719354822913E-2</v>
      </c>
      <c r="O145" s="39">
        <f t="shared" si="30"/>
        <v>-2.5043288563796451E-2</v>
      </c>
      <c r="P145" s="39">
        <f t="shared" si="30"/>
        <v>4.2843448916529692E-2</v>
      </c>
      <c r="Q145" s="39">
        <f t="shared" si="30"/>
        <v>5.8000000000000052E-2</v>
      </c>
      <c r="R145" s="39">
        <f t="shared" si="30"/>
        <v>-2.0000000000000018E-2</v>
      </c>
      <c r="S145" s="39">
        <f t="shared" si="30"/>
        <v>1.2000000000000011E-2</v>
      </c>
      <c r="T145" s="39">
        <f t="shared" si="30"/>
        <v>0</v>
      </c>
      <c r="U145" s="39">
        <f t="shared" si="30"/>
        <v>0</v>
      </c>
      <c r="V145" s="39">
        <f t="shared" si="30"/>
        <v>0</v>
      </c>
      <c r="W145" s="39">
        <f t="shared" si="30"/>
        <v>0</v>
      </c>
    </row>
    <row r="146" spans="1:23" x14ac:dyDescent="0.2">
      <c r="A146" s="1" t="s">
        <v>44</v>
      </c>
      <c r="C146" s="39">
        <f t="shared" si="31"/>
        <v>0</v>
      </c>
      <c r="D146" s="39">
        <f t="shared" si="30"/>
        <v>-3.5000000000000031E-2</v>
      </c>
      <c r="E146" s="39">
        <f t="shared" si="30"/>
        <v>2.200000000000002E-2</v>
      </c>
      <c r="F146" s="39">
        <f t="shared" si="30"/>
        <v>-4.4650000000000079E-2</v>
      </c>
      <c r="G146" s="39">
        <f t="shared" si="30"/>
        <v>7.5365378724333576E-2</v>
      </c>
      <c r="H146" s="39">
        <f t="shared" si="30"/>
        <v>-3.0000000000000027E-2</v>
      </c>
      <c r="I146" s="39">
        <f t="shared" si="30"/>
        <v>9.5706178437499956E-2</v>
      </c>
      <c r="J146" s="39">
        <f t="shared" si="30"/>
        <v>1.6614944639456342E-2</v>
      </c>
      <c r="K146" s="39">
        <f t="shared" si="30"/>
        <v>1.0041759375077453E-2</v>
      </c>
      <c r="L146" s="39">
        <f t="shared" si="30"/>
        <v>-5.4405636491949405E-2</v>
      </c>
      <c r="M146" s="39">
        <f t="shared" si="30"/>
        <v>-2.4973972796401567E-3</v>
      </c>
      <c r="N146" s="39">
        <f t="shared" si="30"/>
        <v>2.3090254055091686E-2</v>
      </c>
      <c r="O146" s="39">
        <f t="shared" si="30"/>
        <v>-7.9002997210432246E-3</v>
      </c>
      <c r="P146" s="39">
        <f t="shared" si="30"/>
        <v>4.2843448916529692E-2</v>
      </c>
      <c r="Q146" s="39">
        <f t="shared" si="30"/>
        <v>5.8000000000000052E-2</v>
      </c>
      <c r="R146" s="39">
        <f t="shared" si="30"/>
        <v>-2.0000000000000018E-2</v>
      </c>
      <c r="S146" s="39">
        <f t="shared" si="30"/>
        <v>1.2000000000000011E-2</v>
      </c>
      <c r="T146" s="39">
        <f t="shared" si="30"/>
        <v>0</v>
      </c>
      <c r="U146" s="39">
        <f t="shared" si="30"/>
        <v>0</v>
      </c>
      <c r="V146" s="39">
        <f t="shared" si="30"/>
        <v>0</v>
      </c>
      <c r="W146" s="39">
        <f t="shared" si="30"/>
        <v>0</v>
      </c>
    </row>
    <row r="147" spans="1:23" x14ac:dyDescent="0.2">
      <c r="A147" s="1" t="s">
        <v>45</v>
      </c>
      <c r="C147" s="39">
        <f t="shared" si="31"/>
        <v>0</v>
      </c>
      <c r="D147" s="39">
        <f t="shared" si="30"/>
        <v>-2.0525000000000126E-2</v>
      </c>
      <c r="E147" s="39">
        <f t="shared" si="30"/>
        <v>2.200000000000002E-2</v>
      </c>
      <c r="F147" s="39">
        <f t="shared" si="30"/>
        <v>-4.4650000000000079E-2</v>
      </c>
      <c r="G147" s="39">
        <f t="shared" si="30"/>
        <v>7.6709585447738871E-2</v>
      </c>
      <c r="H147" s="39">
        <f t="shared" si="30"/>
        <v>-0.11729999999999996</v>
      </c>
      <c r="I147" s="39">
        <f t="shared" si="30"/>
        <v>9.8719370428203224E-2</v>
      </c>
      <c r="J147" s="39">
        <f t="shared" si="30"/>
        <v>1.9410635737214799E-2</v>
      </c>
      <c r="K147" s="39">
        <f t="shared" si="30"/>
        <v>1.1725162307369308E-2</v>
      </c>
      <c r="L147" s="39">
        <f t="shared" si="30"/>
        <v>-5.4799634143411047E-2</v>
      </c>
      <c r="M147" s="39">
        <f t="shared" si="30"/>
        <v>-2.7850588432115964E-2</v>
      </c>
      <c r="N147" s="39">
        <f t="shared" si="30"/>
        <v>2.2663966449235406E-2</v>
      </c>
      <c r="O147" s="39">
        <f t="shared" si="30"/>
        <v>-8.3136745961593927E-3</v>
      </c>
      <c r="P147" s="39">
        <f t="shared" si="30"/>
        <v>4.2843448916529692E-2</v>
      </c>
      <c r="Q147" s="39">
        <f t="shared" si="30"/>
        <v>5.8000000000000052E-2</v>
      </c>
      <c r="R147" s="39">
        <f t="shared" si="30"/>
        <v>-6.70400000000001E-2</v>
      </c>
      <c r="S147" s="39">
        <f t="shared" si="30"/>
        <v>1.2000000000000011E-2</v>
      </c>
      <c r="T147" s="39">
        <f t="shared" si="30"/>
        <v>0</v>
      </c>
      <c r="U147" s="39">
        <f t="shared" si="30"/>
        <v>0</v>
      </c>
      <c r="V147" s="39">
        <f t="shared" si="30"/>
        <v>0</v>
      </c>
      <c r="W147" s="39">
        <f t="shared" si="30"/>
        <v>0</v>
      </c>
    </row>
    <row r="148" spans="1:23" x14ac:dyDescent="0.2">
      <c r="A148" s="1" t="s">
        <v>46</v>
      </c>
      <c r="C148" s="39">
        <f t="shared" si="31"/>
        <v>0</v>
      </c>
      <c r="D148" s="39">
        <f t="shared" si="30"/>
        <v>-2.0525000000000126E-2</v>
      </c>
      <c r="E148" s="39">
        <f t="shared" si="30"/>
        <v>1.1779999999999902E-2</v>
      </c>
      <c r="F148" s="39">
        <f t="shared" si="30"/>
        <v>-3.3185800000000043E-2</v>
      </c>
      <c r="G148" s="39">
        <f t="shared" si="30"/>
        <v>7.8055472429548578E-2</v>
      </c>
      <c r="H148" s="39">
        <f t="shared" si="30"/>
        <v>-0.11729999999999996</v>
      </c>
      <c r="I148" s="39">
        <f t="shared" si="30"/>
        <v>0.10174084869688071</v>
      </c>
      <c r="J148" s="39">
        <f t="shared" si="30"/>
        <v>2.2214014985492136E-2</v>
      </c>
      <c r="K148" s="39">
        <f t="shared" si="30"/>
        <v>1.3411370911214915E-2</v>
      </c>
      <c r="L148" s="39">
        <f t="shared" si="30"/>
        <v>-5.5193467629184534E-2</v>
      </c>
      <c r="M148" s="39">
        <f t="shared" si="30"/>
        <v>-2.8255650686935918E-2</v>
      </c>
      <c r="N148" s="39">
        <f t="shared" si="30"/>
        <v>2.2237856463214856E-2</v>
      </c>
      <c r="O148" s="39">
        <f t="shared" si="30"/>
        <v>-8.7268772317442567E-3</v>
      </c>
      <c r="P148" s="39">
        <f t="shared" si="30"/>
        <v>4.2843448916529692E-2</v>
      </c>
      <c r="Q148" s="39">
        <f t="shared" si="30"/>
        <v>5.8000000000000052E-2</v>
      </c>
      <c r="R148" s="39">
        <f t="shared" si="30"/>
        <v>-6.70400000000001E-2</v>
      </c>
      <c r="S148" s="39">
        <f t="shared" si="30"/>
        <v>1.2000000000000011E-2</v>
      </c>
      <c r="T148" s="39">
        <f t="shared" si="30"/>
        <v>0</v>
      </c>
      <c r="U148" s="39">
        <f t="shared" si="30"/>
        <v>0</v>
      </c>
      <c r="V148" s="39">
        <f t="shared" si="30"/>
        <v>0</v>
      </c>
      <c r="W148" s="39">
        <f t="shared" si="30"/>
        <v>0</v>
      </c>
    </row>
    <row r="149" spans="1:23" x14ac:dyDescent="0.2">
      <c r="A149" s="1" t="s">
        <v>47</v>
      </c>
      <c r="C149" s="39">
        <f t="shared" si="31"/>
        <v>0</v>
      </c>
      <c r="D149" s="39">
        <f t="shared" si="30"/>
        <v>-8.7713000000001484E-3</v>
      </c>
      <c r="E149" s="39">
        <f t="shared" si="30"/>
        <v>1.1779999999999902E-2</v>
      </c>
      <c r="F149" s="39">
        <f t="shared" si="30"/>
        <v>-3.1977282250000072E-2</v>
      </c>
      <c r="G149" s="39">
        <f t="shared" si="30"/>
        <v>7.9403041770085503E-2</v>
      </c>
      <c r="H149" s="39">
        <f t="shared" si="30"/>
        <v>-0.11729999999999996</v>
      </c>
      <c r="I149" s="39">
        <f t="shared" si="30"/>
        <v>0.10477063603079717</v>
      </c>
      <c r="J149" s="39">
        <f t="shared" si="30"/>
        <v>2.5025103526702175E-2</v>
      </c>
      <c r="K149" s="39">
        <f t="shared" si="30"/>
        <v>1.5100389862733543E-2</v>
      </c>
      <c r="L149" s="39">
        <f t="shared" si="30"/>
        <v>-5.5587137017672372E-2</v>
      </c>
      <c r="M149" s="39">
        <f t="shared" si="30"/>
        <v>-2.8660544165816315E-2</v>
      </c>
      <c r="N149" s="39">
        <f t="shared" si="30"/>
        <v>1.1589545458389638E-2</v>
      </c>
      <c r="O149" s="39">
        <f t="shared" si="30"/>
        <v>-9.139907699564298E-3</v>
      </c>
      <c r="P149" s="39">
        <f t="shared" si="30"/>
        <v>9.4724585512007131E-3</v>
      </c>
      <c r="Q149" s="39">
        <f t="shared" si="30"/>
        <v>5.8000000000000052E-2</v>
      </c>
      <c r="R149" s="39">
        <f t="shared" si="30"/>
        <v>-6.70400000000001E-2</v>
      </c>
      <c r="S149" s="39">
        <f t="shared" si="30"/>
        <v>1.2000000000000011E-2</v>
      </c>
      <c r="T149" s="39">
        <f t="shared" si="30"/>
        <v>0</v>
      </c>
      <c r="U149" s="39">
        <f t="shared" si="30"/>
        <v>0</v>
      </c>
      <c r="V149" s="39">
        <f t="shared" si="30"/>
        <v>0</v>
      </c>
      <c r="W149" s="39">
        <f t="shared" si="30"/>
        <v>0</v>
      </c>
    </row>
    <row r="150" spans="1:23" x14ac:dyDescent="0.2">
      <c r="A150" s="1" t="s">
        <v>48</v>
      </c>
      <c r="C150" s="39">
        <f t="shared" si="31"/>
        <v>0</v>
      </c>
      <c r="D150" s="39">
        <f t="shared" si="30"/>
        <v>-8.7713000000001484E-3</v>
      </c>
      <c r="E150" s="39">
        <f t="shared" si="30"/>
        <v>1.1779999999999902E-2</v>
      </c>
      <c r="F150" s="39">
        <f t="shared" si="30"/>
        <v>-3.0767253852812648E-2</v>
      </c>
      <c r="G150" s="39">
        <f t="shared" si="30"/>
        <v>8.0752295572298127E-2</v>
      </c>
      <c r="H150" s="39">
        <f t="shared" si="30"/>
        <v>-0.11729999999999996</v>
      </c>
      <c r="I150" s="39">
        <f t="shared" si="30"/>
        <v>0.10780875527988187</v>
      </c>
      <c r="J150" s="39">
        <f t="shared" si="30"/>
        <v>3.6044123389614269E-2</v>
      </c>
      <c r="K150" s="39">
        <f t="shared" si="30"/>
        <v>1.6792223845838228E-2</v>
      </c>
      <c r="L150" s="39">
        <f t="shared" si="30"/>
        <v>-5.5980642377248313E-2</v>
      </c>
      <c r="M150" s="39">
        <f t="shared" si="30"/>
        <v>-2.9065268939080569E-2</v>
      </c>
      <c r="N150" s="39">
        <f t="shared" si="30"/>
        <v>1.1168049814448633E-2</v>
      </c>
      <c r="O150" s="39">
        <f t="shared" si="30"/>
        <v>-9.5527660713561335E-3</v>
      </c>
      <c r="P150" s="39">
        <f t="shared" si="30"/>
        <v>9.4724585512007131E-3</v>
      </c>
      <c r="Q150" s="39">
        <f t="shared" si="30"/>
        <v>5.8000000000000052E-2</v>
      </c>
      <c r="R150" s="39">
        <f t="shared" si="30"/>
        <v>-6.70400000000001E-2</v>
      </c>
      <c r="S150" s="39">
        <f t="shared" si="30"/>
        <v>3.2240000000000046E-2</v>
      </c>
      <c r="T150" s="39">
        <f t="shared" si="30"/>
        <v>0</v>
      </c>
      <c r="U150" s="39">
        <f t="shared" si="30"/>
        <v>0</v>
      </c>
      <c r="V150" s="39">
        <f t="shared" si="30"/>
        <v>0</v>
      </c>
      <c r="W150" s="39">
        <f t="shared" si="30"/>
        <v>0</v>
      </c>
    </row>
    <row r="151" spans="1:23" x14ac:dyDescent="0.2">
      <c r="A151" s="1" t="s">
        <v>49</v>
      </c>
      <c r="C151" s="39">
        <f t="shared" si="31"/>
        <v>0</v>
      </c>
      <c r="D151" s="39">
        <f t="shared" si="30"/>
        <v>-8.7713000000001484E-3</v>
      </c>
      <c r="E151" s="39">
        <f t="shared" si="30"/>
        <v>1.1779999999999902E-2</v>
      </c>
      <c r="F151" s="39">
        <f t="shared" si="30"/>
        <v>-2.9555712920128707E-2</v>
      </c>
      <c r="G151" s="39">
        <f t="shared" si="30"/>
        <v>8.2103235941763497E-2</v>
      </c>
      <c r="H151" s="39">
        <f t="shared" si="30"/>
        <v>-0.12612699999999999</v>
      </c>
      <c r="I151" s="39">
        <f t="shared" si="30"/>
        <v>0.11085522935690162</v>
      </c>
      <c r="J151" s="39">
        <f t="shared" si="30"/>
        <v>3.7770863595263604E-2</v>
      </c>
      <c r="K151" s="39">
        <f t="shared" si="30"/>
        <v>4.0856306476856563E-2</v>
      </c>
      <c r="L151" s="39">
        <f t="shared" si="30"/>
        <v>-5.6373983776257797E-2</v>
      </c>
      <c r="M151" s="39">
        <f t="shared" si="30"/>
        <v>-2.946982507702256E-2</v>
      </c>
      <c r="N151" s="39">
        <f t="shared" si="30"/>
        <v>1.0746729793692733E-2</v>
      </c>
      <c r="O151" s="39">
        <f t="shared" si="30"/>
        <v>-9.9654524188264038E-3</v>
      </c>
      <c r="P151" s="39">
        <f t="shared" si="30"/>
        <v>9.4724585512007131E-3</v>
      </c>
      <c r="Q151" s="39">
        <f t="shared" si="30"/>
        <v>5.8000000000000052E-2</v>
      </c>
      <c r="R151" s="39">
        <f t="shared" si="30"/>
        <v>-6.70400000000001E-2</v>
      </c>
      <c r="S151" s="39">
        <f t="shared" si="30"/>
        <v>3.2240000000000046E-2</v>
      </c>
      <c r="T151" s="39">
        <f t="shared" si="30"/>
        <v>0</v>
      </c>
      <c r="U151" s="39">
        <f t="shared" si="30"/>
        <v>0</v>
      </c>
      <c r="V151" s="39">
        <f t="shared" si="30"/>
        <v>0</v>
      </c>
      <c r="W151" s="39">
        <f t="shared" si="30"/>
        <v>0</v>
      </c>
    </row>
    <row r="152" spans="1:23" x14ac:dyDescent="0.2">
      <c r="A152" s="1" t="s">
        <v>50</v>
      </c>
      <c r="C152" s="39">
        <f t="shared" si="31"/>
        <v>0</v>
      </c>
      <c r="D152" s="39">
        <f t="shared" si="30"/>
        <v>-8.7713000000001484E-3</v>
      </c>
      <c r="E152" s="39">
        <f t="shared" si="30"/>
        <v>1.1779999999999902E-2</v>
      </c>
      <c r="F152" s="39">
        <f t="shared" si="30"/>
        <v>-2.834265756127885E-2</v>
      </c>
      <c r="G152" s="39">
        <f t="shared" si="30"/>
        <v>0.10509792970552589</v>
      </c>
      <c r="H152" s="39">
        <f t="shared" si="30"/>
        <v>-0.12612699999999999</v>
      </c>
      <c r="I152" s="39">
        <f t="shared" si="30"/>
        <v>0.11391008123763324</v>
      </c>
      <c r="J152" s="39">
        <f t="shared" si="30"/>
        <v>3.9500481701255641E-2</v>
      </c>
      <c r="K152" s="39">
        <f t="shared" si="30"/>
        <v>4.2591066987651471E-2</v>
      </c>
      <c r="L152" s="39">
        <f t="shared" si="30"/>
        <v>-5.676716128301762E-2</v>
      </c>
      <c r="M152" s="39">
        <f t="shared" si="30"/>
        <v>-2.9874212649907084E-2</v>
      </c>
      <c r="N152" s="39">
        <f t="shared" si="30"/>
        <v>1.0325585322945363E-2</v>
      </c>
      <c r="O152" s="39">
        <f t="shared" si="30"/>
        <v>-4.9979348716898797E-2</v>
      </c>
      <c r="P152" s="39">
        <f t="shared" si="30"/>
        <v>9.4724585512007131E-3</v>
      </c>
      <c r="Q152" s="39">
        <f t="shared" si="30"/>
        <v>5.8000000000000052E-2</v>
      </c>
      <c r="R152" s="39">
        <f t="shared" si="30"/>
        <v>-6.70400000000001E-2</v>
      </c>
      <c r="S152" s="39">
        <f t="shared" si="30"/>
        <v>3.2240000000000046E-2</v>
      </c>
      <c r="T152" s="39">
        <f t="shared" si="30"/>
        <v>0</v>
      </c>
      <c r="U152" s="39">
        <f t="shared" si="30"/>
        <v>0</v>
      </c>
      <c r="V152" s="39">
        <f t="shared" si="30"/>
        <v>0</v>
      </c>
      <c r="W152" s="39">
        <f t="shared" si="30"/>
        <v>0</v>
      </c>
    </row>
    <row r="153" spans="1:23" x14ac:dyDescent="0.2">
      <c r="A153" s="21" t="s">
        <v>87</v>
      </c>
      <c r="B153" s="63"/>
      <c r="C153" s="67">
        <f>AVERAGE(C141:C152)</f>
        <v>0</v>
      </c>
      <c r="D153" s="67">
        <f t="shared" ref="D153:W153" si="32">AVERAGE(D141:D152)</f>
        <v>-1.8011266666666748E-2</v>
      </c>
      <c r="E153" s="67">
        <f t="shared" si="32"/>
        <v>1.2241666666666632E-2</v>
      </c>
      <c r="F153" s="67">
        <f t="shared" si="32"/>
        <v>-2.4427392215351711E-2</v>
      </c>
      <c r="G153" s="67">
        <f t="shared" si="32"/>
        <v>5.0860797284058103E-2</v>
      </c>
      <c r="H153" s="67">
        <f t="shared" si="32"/>
        <v>-6.5121166666666661E-2</v>
      </c>
      <c r="I153" s="67">
        <f t="shared" si="32"/>
        <v>7.46843624556498E-2</v>
      </c>
      <c r="J153" s="67">
        <f t="shared" si="32"/>
        <v>2.3188201886690685E-2</v>
      </c>
      <c r="K153" s="67">
        <f t="shared" si="32"/>
        <v>1.4631158734420941E-2</v>
      </c>
      <c r="L153" s="67">
        <f t="shared" si="32"/>
        <v>-4.0560430833548225E-2</v>
      </c>
      <c r="M153" s="67">
        <f t="shared" si="32"/>
        <v>-1.5160001341098669E-2</v>
      </c>
      <c r="N153" s="67">
        <f t="shared" si="32"/>
        <v>1.9472816133253325E-2</v>
      </c>
      <c r="O153" s="67">
        <f t="shared" si="32"/>
        <v>-1.4894887103374615E-2</v>
      </c>
      <c r="P153" s="67">
        <f t="shared" si="32"/>
        <v>1.7091558246142249E-2</v>
      </c>
      <c r="Q153" s="67">
        <f t="shared" si="32"/>
        <v>4.8333333333333374E-2</v>
      </c>
      <c r="R153" s="67">
        <f t="shared" si="32"/>
        <v>-4.3520000000000059E-2</v>
      </c>
      <c r="S153" s="67">
        <f t="shared" si="32"/>
        <v>1.706000000000002E-2</v>
      </c>
      <c r="T153" s="67">
        <f t="shared" si="32"/>
        <v>0</v>
      </c>
      <c r="U153" s="67">
        <f t="shared" si="32"/>
        <v>0</v>
      </c>
      <c r="V153" s="67">
        <f t="shared" si="32"/>
        <v>0</v>
      </c>
      <c r="W153" s="68">
        <f t="shared" si="32"/>
        <v>0</v>
      </c>
    </row>
    <row r="159" spans="1:23" ht="12.75" x14ac:dyDescent="0.2">
      <c r="B159" s="31" t="s">
        <v>103</v>
      </c>
      <c r="C159" s="31"/>
    </row>
    <row r="160" spans="1:23" x14ac:dyDescent="0.2">
      <c r="C160" s="7">
        <f>C$10</f>
        <v>2001</v>
      </c>
      <c r="D160" s="7">
        <f t="shared" ref="D160:W160" si="33">D$10</f>
        <v>2002</v>
      </c>
      <c r="E160" s="7">
        <f t="shared" si="33"/>
        <v>2003</v>
      </c>
      <c r="F160" s="7">
        <f t="shared" si="33"/>
        <v>2004</v>
      </c>
      <c r="G160" s="7">
        <f t="shared" si="33"/>
        <v>2005</v>
      </c>
      <c r="H160" s="7">
        <f t="shared" si="33"/>
        <v>2006</v>
      </c>
      <c r="I160" s="7">
        <f t="shared" si="33"/>
        <v>2007</v>
      </c>
      <c r="J160" s="7">
        <f t="shared" si="33"/>
        <v>2008</v>
      </c>
      <c r="K160" s="7">
        <f t="shared" si="33"/>
        <v>2009</v>
      </c>
      <c r="L160" s="7">
        <f t="shared" si="33"/>
        <v>2010</v>
      </c>
      <c r="M160" s="7">
        <f t="shared" si="33"/>
        <v>2011</v>
      </c>
      <c r="N160" s="7">
        <f t="shared" si="33"/>
        <v>2012</v>
      </c>
      <c r="O160" s="7">
        <f t="shared" si="33"/>
        <v>2013</v>
      </c>
      <c r="P160" s="7">
        <f t="shared" si="33"/>
        <v>2014</v>
      </c>
      <c r="Q160" s="7">
        <f t="shared" si="33"/>
        <v>2015</v>
      </c>
      <c r="R160" s="7">
        <f t="shared" si="33"/>
        <v>2016</v>
      </c>
      <c r="S160" s="7">
        <f t="shared" si="33"/>
        <v>2017</v>
      </c>
      <c r="T160" s="7">
        <f t="shared" si="33"/>
        <v>2018</v>
      </c>
      <c r="U160" s="7">
        <f t="shared" si="33"/>
        <v>2019</v>
      </c>
      <c r="V160" s="7">
        <f t="shared" si="33"/>
        <v>2020</v>
      </c>
      <c r="W160" s="7">
        <f t="shared" si="33"/>
        <v>0</v>
      </c>
    </row>
    <row r="161" spans="1:23" x14ac:dyDescent="0.2">
      <c r="A161" s="1" t="s">
        <v>39</v>
      </c>
      <c r="C161" s="39">
        <f>C141-C$153</f>
        <v>0</v>
      </c>
      <c r="D161" s="39">
        <f t="shared" ref="D161:W161" si="34">D141-D$153</f>
        <v>1.8011266666666748E-2</v>
      </c>
      <c r="E161" s="39">
        <f t="shared" si="34"/>
        <v>-1.2241666666666632E-2</v>
      </c>
      <c r="F161" s="39">
        <f t="shared" si="34"/>
        <v>1.4427392215351711E-2</v>
      </c>
      <c r="G161" s="39">
        <f t="shared" si="34"/>
        <v>-4.9610797284058102E-2</v>
      </c>
      <c r="H161" s="39">
        <f t="shared" si="34"/>
        <v>6.5121166666666661E-2</v>
      </c>
      <c r="I161" s="39">
        <f t="shared" si="34"/>
        <v>-7.46843624556498E-2</v>
      </c>
      <c r="J161" s="39">
        <f t="shared" si="34"/>
        <v>-2.0438201886690686E-2</v>
      </c>
      <c r="K161" s="39">
        <f t="shared" si="34"/>
        <v>-1.2964492067754274E-2</v>
      </c>
      <c r="L161" s="39">
        <f t="shared" si="34"/>
        <v>4.2227097500214889E-2</v>
      </c>
      <c r="M161" s="39">
        <f t="shared" si="34"/>
        <v>1.4743334674432004E-2</v>
      </c>
      <c r="N161" s="39">
        <f t="shared" si="34"/>
        <v>5.7515428411057806E-3</v>
      </c>
      <c r="O161" s="39">
        <f t="shared" si="34"/>
        <v>1.4478220436707949E-2</v>
      </c>
      <c r="P161" s="39">
        <f t="shared" si="34"/>
        <v>-1.7508224912808915E-2</v>
      </c>
      <c r="Q161" s="39">
        <f t="shared" si="34"/>
        <v>-4.8333333333333374E-2</v>
      </c>
      <c r="R161" s="39">
        <f t="shared" si="34"/>
        <v>2.3520000000000058E-2</v>
      </c>
      <c r="S161" s="39">
        <f t="shared" si="34"/>
        <v>-5.0600000000000193E-3</v>
      </c>
      <c r="T161" s="39">
        <f t="shared" si="34"/>
        <v>0</v>
      </c>
      <c r="U161" s="39">
        <f t="shared" si="34"/>
        <v>0</v>
      </c>
      <c r="V161" s="39">
        <f t="shared" si="34"/>
        <v>0</v>
      </c>
      <c r="W161" s="39">
        <f t="shared" si="34"/>
        <v>0</v>
      </c>
    </row>
    <row r="162" spans="1:23" x14ac:dyDescent="0.2">
      <c r="A162" s="1" t="s">
        <v>40</v>
      </c>
      <c r="C162" s="39">
        <f t="shared" ref="C162:W172" si="35">C142-C$153</f>
        <v>0</v>
      </c>
      <c r="D162" s="39">
        <f t="shared" si="35"/>
        <v>1.8011266666666748E-2</v>
      </c>
      <c r="E162" s="39">
        <f t="shared" si="35"/>
        <v>-1.2241666666666632E-2</v>
      </c>
      <c r="F162" s="39">
        <f t="shared" si="35"/>
        <v>1.4427392215351702E-2</v>
      </c>
      <c r="G162" s="39">
        <f t="shared" si="35"/>
        <v>-4.8359234784058104E-2</v>
      </c>
      <c r="H162" s="39">
        <f t="shared" si="35"/>
        <v>6.5121166666666661E-2</v>
      </c>
      <c r="I162" s="39">
        <f t="shared" si="35"/>
        <v>-7.46843624556498E-2</v>
      </c>
      <c r="J162" s="39">
        <f t="shared" si="35"/>
        <v>-1.7680639386690622E-2</v>
      </c>
      <c r="K162" s="39">
        <f t="shared" si="35"/>
        <v>-1.1295047623309734E-2</v>
      </c>
      <c r="L162" s="39">
        <f t="shared" si="35"/>
        <v>4.3896541944659431E-2</v>
      </c>
      <c r="M162" s="39">
        <f t="shared" si="35"/>
        <v>1.4326841618876582E-2</v>
      </c>
      <c r="N162" s="39">
        <f t="shared" si="35"/>
        <v>5.3243660248665538E-3</v>
      </c>
      <c r="O162" s="39">
        <f t="shared" si="35"/>
        <v>1.4061727381152528E-2</v>
      </c>
      <c r="P162" s="39">
        <f t="shared" si="35"/>
        <v>-1.7924717968364336E-2</v>
      </c>
      <c r="Q162" s="39">
        <f t="shared" si="35"/>
        <v>-4.8333333333333374E-2</v>
      </c>
      <c r="R162" s="39">
        <f t="shared" si="35"/>
        <v>2.3520000000000041E-2</v>
      </c>
      <c r="S162" s="39">
        <f t="shared" si="35"/>
        <v>-5.0600000000000089E-3</v>
      </c>
      <c r="T162" s="39">
        <f t="shared" si="35"/>
        <v>0</v>
      </c>
      <c r="U162" s="39">
        <f t="shared" si="35"/>
        <v>0</v>
      </c>
      <c r="V162" s="39">
        <f t="shared" si="35"/>
        <v>0</v>
      </c>
      <c r="W162" s="39">
        <f t="shared" si="35"/>
        <v>0</v>
      </c>
    </row>
    <row r="163" spans="1:23" x14ac:dyDescent="0.2">
      <c r="A163" s="1" t="s">
        <v>41</v>
      </c>
      <c r="C163" s="39">
        <f t="shared" si="35"/>
        <v>0</v>
      </c>
      <c r="D163" s="39">
        <f t="shared" si="35"/>
        <v>-1.6988733333333284E-2</v>
      </c>
      <c r="E163" s="39">
        <f t="shared" si="35"/>
        <v>-1.2241666666666632E-2</v>
      </c>
      <c r="F163" s="39">
        <f t="shared" si="35"/>
        <v>1.4427392215351702E-2</v>
      </c>
      <c r="G163" s="39">
        <f t="shared" si="35"/>
        <v>-4.7106107830933032E-2</v>
      </c>
      <c r="H163" s="39">
        <f t="shared" si="35"/>
        <v>6.5121166666666661E-2</v>
      </c>
      <c r="I163" s="39">
        <f t="shared" si="35"/>
        <v>-3.968436245564988E-2</v>
      </c>
      <c r="J163" s="39">
        <f t="shared" si="35"/>
        <v>5.1946576601844541E-3</v>
      </c>
      <c r="K163" s="39">
        <f t="shared" si="35"/>
        <v>-9.6228207714578688E-3</v>
      </c>
      <c r="L163" s="39">
        <f t="shared" si="35"/>
        <v>4.5568768796511297E-2</v>
      </c>
      <c r="M163" s="39">
        <f t="shared" si="35"/>
        <v>1.3910522102094244E-2</v>
      </c>
      <c r="N163" s="39">
        <f t="shared" si="35"/>
        <v>4.8973671989674152E-3</v>
      </c>
      <c r="O163" s="39">
        <f t="shared" si="35"/>
        <v>-9.3354294620187021E-3</v>
      </c>
      <c r="P163" s="39">
        <f t="shared" si="35"/>
        <v>-1.8341037485146674E-2</v>
      </c>
      <c r="Q163" s="39">
        <f t="shared" si="35"/>
        <v>9.6666666666666776E-3</v>
      </c>
      <c r="R163" s="39">
        <f t="shared" si="35"/>
        <v>2.3520000000000041E-2</v>
      </c>
      <c r="S163" s="39">
        <f t="shared" si="35"/>
        <v>-5.0600000000000089E-3</v>
      </c>
      <c r="T163" s="39">
        <f t="shared" si="35"/>
        <v>0</v>
      </c>
      <c r="U163" s="39">
        <f t="shared" si="35"/>
        <v>0</v>
      </c>
      <c r="V163" s="39">
        <f t="shared" si="35"/>
        <v>0</v>
      </c>
      <c r="W163" s="39">
        <f t="shared" si="35"/>
        <v>0</v>
      </c>
    </row>
    <row r="164" spans="1:23" x14ac:dyDescent="0.2">
      <c r="A164" s="1" t="s">
        <v>42</v>
      </c>
      <c r="C164" s="39">
        <f t="shared" si="35"/>
        <v>0</v>
      </c>
      <c r="D164" s="39">
        <f t="shared" si="35"/>
        <v>-1.6988733333333284E-2</v>
      </c>
      <c r="E164" s="39">
        <f t="shared" si="35"/>
        <v>9.7583333333333879E-3</v>
      </c>
      <c r="F164" s="39">
        <f t="shared" si="35"/>
        <v>1.4427392215351702E-2</v>
      </c>
      <c r="G164" s="39">
        <f t="shared" si="35"/>
        <v>-3.8825131642944745E-2</v>
      </c>
      <c r="H164" s="39">
        <f t="shared" si="35"/>
        <v>6.5121166666666661E-2</v>
      </c>
      <c r="I164" s="39">
        <f t="shared" si="35"/>
        <v>-3.968436245564988E-2</v>
      </c>
      <c r="J164" s="39">
        <f t="shared" si="35"/>
        <v>8.0227105239383256E-3</v>
      </c>
      <c r="K164" s="39">
        <f t="shared" si="35"/>
        <v>-7.9478068748527978E-3</v>
      </c>
      <c r="L164" s="39">
        <f t="shared" si="35"/>
        <v>-1.3056717584661523E-2</v>
      </c>
      <c r="M164" s="39">
        <f t="shared" si="35"/>
        <v>1.349437605177721E-2</v>
      </c>
      <c r="N164" s="39">
        <f t="shared" si="35"/>
        <v>4.4705462892456228E-3</v>
      </c>
      <c r="O164" s="39">
        <f t="shared" si="35"/>
        <v>-9.7420001634497214E-3</v>
      </c>
      <c r="P164" s="39">
        <f t="shared" si="35"/>
        <v>-1.8757183535463708E-2</v>
      </c>
      <c r="Q164" s="39">
        <f t="shared" si="35"/>
        <v>9.6666666666666776E-3</v>
      </c>
      <c r="R164" s="39">
        <f t="shared" si="35"/>
        <v>2.3520000000000041E-2</v>
      </c>
      <c r="S164" s="39">
        <f t="shared" si="35"/>
        <v>-5.0600000000000089E-3</v>
      </c>
      <c r="T164" s="39">
        <f t="shared" si="35"/>
        <v>0</v>
      </c>
      <c r="U164" s="39">
        <f t="shared" si="35"/>
        <v>0</v>
      </c>
      <c r="V164" s="39">
        <f t="shared" si="35"/>
        <v>0</v>
      </c>
      <c r="W164" s="39">
        <f t="shared" si="35"/>
        <v>0</v>
      </c>
    </row>
    <row r="165" spans="1:23" x14ac:dyDescent="0.2">
      <c r="A165" s="1" t="s">
        <v>43</v>
      </c>
      <c r="C165" s="39">
        <f t="shared" si="35"/>
        <v>0</v>
      </c>
      <c r="D165" s="39">
        <f t="shared" si="35"/>
        <v>-1.6988733333333284E-2</v>
      </c>
      <c r="E165" s="39">
        <f t="shared" si="35"/>
        <v>9.7583333333333879E-3</v>
      </c>
      <c r="F165" s="39">
        <f t="shared" si="35"/>
        <v>1.4427392215351702E-2</v>
      </c>
      <c r="G165" s="39">
        <f t="shared" si="35"/>
        <v>-3.7560087060893289E-2</v>
      </c>
      <c r="H165" s="39">
        <f t="shared" si="35"/>
        <v>3.5121166666666634E-2</v>
      </c>
      <c r="I165" s="39">
        <f t="shared" si="35"/>
        <v>1.8016887544350157E-2</v>
      </c>
      <c r="J165" s="39">
        <f t="shared" si="35"/>
        <v>-9.3612812789056754E-3</v>
      </c>
      <c r="K165" s="39">
        <f t="shared" si="35"/>
        <v>-6.2700012884201965E-3</v>
      </c>
      <c r="L165" s="39">
        <f t="shared" si="35"/>
        <v>-1.3451043772820567E-2</v>
      </c>
      <c r="M165" s="39">
        <f t="shared" si="35"/>
        <v>1.307840339564785E-2</v>
      </c>
      <c r="N165" s="39">
        <f t="shared" si="35"/>
        <v>4.0439032215695871E-3</v>
      </c>
      <c r="O165" s="39">
        <f t="shared" si="35"/>
        <v>-1.0148401460421836E-2</v>
      </c>
      <c r="P165" s="39">
        <f t="shared" si="35"/>
        <v>2.5751890670387443E-2</v>
      </c>
      <c r="Q165" s="39">
        <f t="shared" si="35"/>
        <v>9.6666666666666776E-3</v>
      </c>
      <c r="R165" s="39">
        <f t="shared" si="35"/>
        <v>2.3520000000000041E-2</v>
      </c>
      <c r="S165" s="39">
        <f t="shared" si="35"/>
        <v>-5.0600000000000089E-3</v>
      </c>
      <c r="T165" s="39">
        <f t="shared" si="35"/>
        <v>0</v>
      </c>
      <c r="U165" s="39">
        <f t="shared" si="35"/>
        <v>0</v>
      </c>
      <c r="V165" s="39">
        <f t="shared" si="35"/>
        <v>0</v>
      </c>
      <c r="W165" s="39">
        <f t="shared" si="35"/>
        <v>0</v>
      </c>
    </row>
    <row r="166" spans="1:23" x14ac:dyDescent="0.2">
      <c r="A166" s="1" t="s">
        <v>44</v>
      </c>
      <c r="C166" s="39">
        <f t="shared" si="35"/>
        <v>0</v>
      </c>
      <c r="D166" s="39">
        <f t="shared" si="35"/>
        <v>-1.6988733333333284E-2</v>
      </c>
      <c r="E166" s="39">
        <f t="shared" si="35"/>
        <v>9.7583333333333879E-3</v>
      </c>
      <c r="F166" s="39">
        <f t="shared" si="35"/>
        <v>-2.0222607784648367E-2</v>
      </c>
      <c r="G166" s="39">
        <f t="shared" si="35"/>
        <v>2.4504581440275473E-2</v>
      </c>
      <c r="H166" s="39">
        <f t="shared" si="35"/>
        <v>3.5121166666666634E-2</v>
      </c>
      <c r="I166" s="39">
        <f t="shared" si="35"/>
        <v>2.1021815981850156E-2</v>
      </c>
      <c r="J166" s="39">
        <f t="shared" si="35"/>
        <v>-6.5732572472343431E-3</v>
      </c>
      <c r="K166" s="39">
        <f t="shared" si="35"/>
        <v>-4.5893993593434882E-3</v>
      </c>
      <c r="L166" s="39">
        <f t="shared" si="35"/>
        <v>-1.384520565840118E-2</v>
      </c>
      <c r="M166" s="39">
        <f t="shared" si="35"/>
        <v>1.2662604061458513E-2</v>
      </c>
      <c r="N166" s="39">
        <f t="shared" si="35"/>
        <v>3.6174379218383602E-3</v>
      </c>
      <c r="O166" s="39">
        <f t="shared" si="35"/>
        <v>6.9945873823313905E-3</v>
      </c>
      <c r="P166" s="39">
        <f t="shared" si="35"/>
        <v>2.5751890670387443E-2</v>
      </c>
      <c r="Q166" s="39">
        <f t="shared" si="35"/>
        <v>9.6666666666666776E-3</v>
      </c>
      <c r="R166" s="39">
        <f t="shared" si="35"/>
        <v>2.3520000000000041E-2</v>
      </c>
      <c r="S166" s="39">
        <f t="shared" si="35"/>
        <v>-5.0600000000000089E-3</v>
      </c>
      <c r="T166" s="39">
        <f t="shared" si="35"/>
        <v>0</v>
      </c>
      <c r="U166" s="39">
        <f t="shared" si="35"/>
        <v>0</v>
      </c>
      <c r="V166" s="39">
        <f t="shared" si="35"/>
        <v>0</v>
      </c>
      <c r="W166" s="39">
        <f t="shared" si="35"/>
        <v>0</v>
      </c>
    </row>
    <row r="167" spans="1:23" x14ac:dyDescent="0.2">
      <c r="A167" s="1" t="s">
        <v>45</v>
      </c>
      <c r="C167" s="39">
        <f t="shared" si="35"/>
        <v>0</v>
      </c>
      <c r="D167" s="39">
        <f t="shared" si="35"/>
        <v>-2.5137333333333789E-3</v>
      </c>
      <c r="E167" s="39">
        <f t="shared" si="35"/>
        <v>9.7583333333333879E-3</v>
      </c>
      <c r="F167" s="39">
        <f t="shared" si="35"/>
        <v>-2.0222607784648367E-2</v>
      </c>
      <c r="G167" s="39">
        <f t="shared" si="35"/>
        <v>2.5848788163680768E-2</v>
      </c>
      <c r="H167" s="39">
        <f t="shared" si="35"/>
        <v>-5.2178833333333299E-2</v>
      </c>
      <c r="I167" s="39">
        <f t="shared" si="35"/>
        <v>2.4035007972553424E-2</v>
      </c>
      <c r="J167" s="39">
        <f t="shared" si="35"/>
        <v>-3.7775661494758861E-3</v>
      </c>
      <c r="K167" s="39">
        <f t="shared" si="35"/>
        <v>-2.9059964270516329E-3</v>
      </c>
      <c r="L167" s="39">
        <f t="shared" si="35"/>
        <v>-1.4239203309862822E-2</v>
      </c>
      <c r="M167" s="39">
        <f t="shared" si="35"/>
        <v>-1.2690587091017294E-2</v>
      </c>
      <c r="N167" s="39">
        <f t="shared" si="35"/>
        <v>3.191150315982081E-3</v>
      </c>
      <c r="O167" s="39">
        <f t="shared" si="35"/>
        <v>6.5812125072152224E-3</v>
      </c>
      <c r="P167" s="39">
        <f t="shared" si="35"/>
        <v>2.5751890670387443E-2</v>
      </c>
      <c r="Q167" s="39">
        <f t="shared" si="35"/>
        <v>9.6666666666666776E-3</v>
      </c>
      <c r="R167" s="39">
        <f t="shared" si="35"/>
        <v>-2.3520000000000041E-2</v>
      </c>
      <c r="S167" s="39">
        <f t="shared" si="35"/>
        <v>-5.0600000000000089E-3</v>
      </c>
      <c r="T167" s="39">
        <f t="shared" si="35"/>
        <v>0</v>
      </c>
      <c r="U167" s="39">
        <f t="shared" si="35"/>
        <v>0</v>
      </c>
      <c r="V167" s="39">
        <f t="shared" si="35"/>
        <v>0</v>
      </c>
      <c r="W167" s="39">
        <f t="shared" si="35"/>
        <v>0</v>
      </c>
    </row>
    <row r="168" spans="1:23" x14ac:dyDescent="0.2">
      <c r="A168" s="1" t="s">
        <v>46</v>
      </c>
      <c r="C168" s="39">
        <f t="shared" si="35"/>
        <v>0</v>
      </c>
      <c r="D168" s="39">
        <f t="shared" si="35"/>
        <v>-2.5137333333333789E-3</v>
      </c>
      <c r="E168" s="39">
        <f t="shared" si="35"/>
        <v>-4.6166666666672997E-4</v>
      </c>
      <c r="F168" s="39">
        <f t="shared" si="35"/>
        <v>-8.7584077846483317E-3</v>
      </c>
      <c r="G168" s="39">
        <f t="shared" si="35"/>
        <v>2.7194675145490475E-2</v>
      </c>
      <c r="H168" s="39">
        <f t="shared" si="35"/>
        <v>-5.2178833333333299E-2</v>
      </c>
      <c r="I168" s="39">
        <f t="shared" si="35"/>
        <v>2.7056486241230915E-2</v>
      </c>
      <c r="J168" s="39">
        <f t="shared" si="35"/>
        <v>-9.7418690119854823E-4</v>
      </c>
      <c r="K168" s="39">
        <f t="shared" si="35"/>
        <v>-1.2197878232060259E-3</v>
      </c>
      <c r="L168" s="39">
        <f t="shared" si="35"/>
        <v>-1.4633036795636309E-2</v>
      </c>
      <c r="M168" s="39">
        <f t="shared" si="35"/>
        <v>-1.3095649345837249E-2</v>
      </c>
      <c r="N168" s="39">
        <f t="shared" si="35"/>
        <v>2.7650403299615302E-3</v>
      </c>
      <c r="O168" s="39">
        <f t="shared" si="35"/>
        <v>6.1680098716303585E-3</v>
      </c>
      <c r="P168" s="39">
        <f t="shared" si="35"/>
        <v>2.5751890670387443E-2</v>
      </c>
      <c r="Q168" s="39">
        <f t="shared" si="35"/>
        <v>9.6666666666666776E-3</v>
      </c>
      <c r="R168" s="39">
        <f t="shared" si="35"/>
        <v>-2.3520000000000041E-2</v>
      </c>
      <c r="S168" s="39">
        <f t="shared" si="35"/>
        <v>-5.0600000000000089E-3</v>
      </c>
      <c r="T168" s="39">
        <f t="shared" si="35"/>
        <v>0</v>
      </c>
      <c r="U168" s="39">
        <f t="shared" si="35"/>
        <v>0</v>
      </c>
      <c r="V168" s="39">
        <f t="shared" si="35"/>
        <v>0</v>
      </c>
      <c r="W168" s="39">
        <f t="shared" si="35"/>
        <v>0</v>
      </c>
    </row>
    <row r="169" spans="1:23" x14ac:dyDescent="0.2">
      <c r="A169" s="1" t="s">
        <v>47</v>
      </c>
      <c r="C169" s="39">
        <f t="shared" si="35"/>
        <v>0</v>
      </c>
      <c r="D169" s="39">
        <f t="shared" si="35"/>
        <v>9.2399666666665992E-3</v>
      </c>
      <c r="E169" s="39">
        <f t="shared" si="35"/>
        <v>-4.6166666666672997E-4</v>
      </c>
      <c r="F169" s="39">
        <f t="shared" si="35"/>
        <v>-7.5498900346483606E-3</v>
      </c>
      <c r="G169" s="39">
        <f t="shared" si="35"/>
        <v>2.85422444860274E-2</v>
      </c>
      <c r="H169" s="39">
        <f t="shared" si="35"/>
        <v>-5.2178833333333299E-2</v>
      </c>
      <c r="I169" s="39">
        <f t="shared" si="35"/>
        <v>3.0086273575147371E-2</v>
      </c>
      <c r="J169" s="39">
        <f t="shared" si="35"/>
        <v>1.8369016400114901E-3</v>
      </c>
      <c r="K169" s="39">
        <f t="shared" si="35"/>
        <v>4.6923112831260237E-4</v>
      </c>
      <c r="L169" s="39">
        <f t="shared" si="35"/>
        <v>-1.5026706184124147E-2</v>
      </c>
      <c r="M169" s="39">
        <f t="shared" si="35"/>
        <v>-1.3500542824717646E-2</v>
      </c>
      <c r="N169" s="39">
        <f t="shared" si="35"/>
        <v>-7.883270674863687E-3</v>
      </c>
      <c r="O169" s="39">
        <f t="shared" si="35"/>
        <v>5.7549794038103171E-3</v>
      </c>
      <c r="P169" s="39">
        <f t="shared" si="35"/>
        <v>-7.6190996949415356E-3</v>
      </c>
      <c r="Q169" s="39">
        <f t="shared" si="35"/>
        <v>9.6666666666666776E-3</v>
      </c>
      <c r="R169" s="39">
        <f t="shared" si="35"/>
        <v>-2.3520000000000041E-2</v>
      </c>
      <c r="S169" s="39">
        <f t="shared" si="35"/>
        <v>-5.0600000000000089E-3</v>
      </c>
      <c r="T169" s="39">
        <f t="shared" si="35"/>
        <v>0</v>
      </c>
      <c r="U169" s="39">
        <f t="shared" si="35"/>
        <v>0</v>
      </c>
      <c r="V169" s="39">
        <f t="shared" si="35"/>
        <v>0</v>
      </c>
      <c r="W169" s="39">
        <f t="shared" si="35"/>
        <v>0</v>
      </c>
    </row>
    <row r="170" spans="1:23" x14ac:dyDescent="0.2">
      <c r="A170" s="1" t="s">
        <v>48</v>
      </c>
      <c r="C170" s="39">
        <f t="shared" si="35"/>
        <v>0</v>
      </c>
      <c r="D170" s="39">
        <f t="shared" si="35"/>
        <v>9.2399666666665992E-3</v>
      </c>
      <c r="E170" s="39">
        <f t="shared" si="35"/>
        <v>-4.6166666666672997E-4</v>
      </c>
      <c r="F170" s="39">
        <f t="shared" si="35"/>
        <v>-6.3398616374609369E-3</v>
      </c>
      <c r="G170" s="39">
        <f t="shared" si="35"/>
        <v>2.9891498288240025E-2</v>
      </c>
      <c r="H170" s="39">
        <f t="shared" si="35"/>
        <v>-5.2178833333333299E-2</v>
      </c>
      <c r="I170" s="39">
        <f t="shared" si="35"/>
        <v>3.3124392824232074E-2</v>
      </c>
      <c r="J170" s="39">
        <f t="shared" si="35"/>
        <v>1.2855921502923584E-2</v>
      </c>
      <c r="K170" s="39">
        <f t="shared" si="35"/>
        <v>2.1610651114172871E-3</v>
      </c>
      <c r="L170" s="39">
        <f t="shared" si="35"/>
        <v>-1.5420211543700088E-2</v>
      </c>
      <c r="M170" s="39">
        <f t="shared" si="35"/>
        <v>-1.3905267597981899E-2</v>
      </c>
      <c r="N170" s="39">
        <f t="shared" si="35"/>
        <v>-8.3047663188046926E-3</v>
      </c>
      <c r="O170" s="39">
        <f t="shared" si="35"/>
        <v>5.3421210320184816E-3</v>
      </c>
      <c r="P170" s="39">
        <f t="shared" si="35"/>
        <v>-7.6190996949415356E-3</v>
      </c>
      <c r="Q170" s="39">
        <f t="shared" si="35"/>
        <v>9.6666666666666776E-3</v>
      </c>
      <c r="R170" s="39">
        <f t="shared" si="35"/>
        <v>-2.3520000000000041E-2</v>
      </c>
      <c r="S170" s="39">
        <f t="shared" si="35"/>
        <v>1.5180000000000027E-2</v>
      </c>
      <c r="T170" s="39">
        <f t="shared" si="35"/>
        <v>0</v>
      </c>
      <c r="U170" s="39">
        <f t="shared" si="35"/>
        <v>0</v>
      </c>
      <c r="V170" s="39">
        <f t="shared" si="35"/>
        <v>0</v>
      </c>
      <c r="W170" s="39">
        <f t="shared" si="35"/>
        <v>0</v>
      </c>
    </row>
    <row r="171" spans="1:23" x14ac:dyDescent="0.2">
      <c r="A171" s="1" t="s">
        <v>49</v>
      </c>
      <c r="C171" s="39">
        <f t="shared" si="35"/>
        <v>0</v>
      </c>
      <c r="D171" s="39">
        <f t="shared" si="35"/>
        <v>9.2399666666665992E-3</v>
      </c>
      <c r="E171" s="39">
        <f t="shared" si="35"/>
        <v>-4.6166666666672997E-4</v>
      </c>
      <c r="F171" s="39">
        <f t="shared" si="35"/>
        <v>-5.1283207047769959E-3</v>
      </c>
      <c r="G171" s="39">
        <f t="shared" si="35"/>
        <v>3.1242438657705394E-2</v>
      </c>
      <c r="H171" s="39">
        <f t="shared" si="35"/>
        <v>-6.1005833333333329E-2</v>
      </c>
      <c r="I171" s="39">
        <f t="shared" si="35"/>
        <v>3.6170866901251819E-2</v>
      </c>
      <c r="J171" s="39">
        <f t="shared" si="35"/>
        <v>1.4582661708572919E-2</v>
      </c>
      <c r="K171" s="39">
        <f t="shared" si="35"/>
        <v>2.6225147742435624E-2</v>
      </c>
      <c r="L171" s="39">
        <f t="shared" si="35"/>
        <v>-1.5813552942709572E-2</v>
      </c>
      <c r="M171" s="39">
        <f t="shared" si="35"/>
        <v>-1.4309823735923891E-2</v>
      </c>
      <c r="N171" s="39">
        <f t="shared" si="35"/>
        <v>-8.7260863395605924E-3</v>
      </c>
      <c r="O171" s="39">
        <f t="shared" si="35"/>
        <v>4.9294346845482114E-3</v>
      </c>
      <c r="P171" s="39">
        <f t="shared" si="35"/>
        <v>-7.6190996949415356E-3</v>
      </c>
      <c r="Q171" s="39">
        <f t="shared" si="35"/>
        <v>9.6666666666666776E-3</v>
      </c>
      <c r="R171" s="39">
        <f t="shared" si="35"/>
        <v>-2.3520000000000041E-2</v>
      </c>
      <c r="S171" s="39">
        <f t="shared" si="35"/>
        <v>1.5180000000000027E-2</v>
      </c>
      <c r="T171" s="39">
        <f t="shared" si="35"/>
        <v>0</v>
      </c>
      <c r="U171" s="39">
        <f t="shared" si="35"/>
        <v>0</v>
      </c>
      <c r="V171" s="39">
        <f t="shared" si="35"/>
        <v>0</v>
      </c>
      <c r="W171" s="39">
        <f t="shared" si="35"/>
        <v>0</v>
      </c>
    </row>
    <row r="172" spans="1:23" x14ac:dyDescent="0.2">
      <c r="A172" s="1" t="s">
        <v>50</v>
      </c>
      <c r="C172" s="39">
        <f t="shared" si="35"/>
        <v>0</v>
      </c>
      <c r="D172" s="39">
        <f t="shared" si="35"/>
        <v>9.2399666666665992E-3</v>
      </c>
      <c r="E172" s="39">
        <f t="shared" si="35"/>
        <v>-4.6166666666672997E-4</v>
      </c>
      <c r="F172" s="39">
        <f t="shared" si="35"/>
        <v>-3.9152653459271387E-3</v>
      </c>
      <c r="G172" s="39">
        <f t="shared" si="35"/>
        <v>5.4237132421467792E-2</v>
      </c>
      <c r="H172" s="39">
        <f t="shared" si="35"/>
        <v>-6.1005833333333329E-2</v>
      </c>
      <c r="I172" s="39">
        <f t="shared" si="35"/>
        <v>3.9225718781983443E-2</v>
      </c>
      <c r="J172" s="39">
        <f t="shared" si="35"/>
        <v>1.6312279814564956E-2</v>
      </c>
      <c r="K172" s="39">
        <f t="shared" si="35"/>
        <v>2.7959908253230532E-2</v>
      </c>
      <c r="L172" s="39">
        <f t="shared" si="35"/>
        <v>-1.6206730449469395E-2</v>
      </c>
      <c r="M172" s="39">
        <f t="shared" si="35"/>
        <v>-1.4714211308808414E-2</v>
      </c>
      <c r="N172" s="39">
        <f t="shared" si="35"/>
        <v>-9.1472308103079623E-3</v>
      </c>
      <c r="O172" s="39">
        <f t="shared" si="35"/>
        <v>-3.508446161352418E-2</v>
      </c>
      <c r="P172" s="39">
        <f t="shared" si="35"/>
        <v>-7.6190996949415356E-3</v>
      </c>
      <c r="Q172" s="39">
        <f t="shared" si="35"/>
        <v>9.6666666666666776E-3</v>
      </c>
      <c r="R172" s="39">
        <f t="shared" si="35"/>
        <v>-2.3520000000000041E-2</v>
      </c>
      <c r="S172" s="39">
        <f t="shared" si="35"/>
        <v>1.5180000000000027E-2</v>
      </c>
      <c r="T172" s="39">
        <f t="shared" si="35"/>
        <v>0</v>
      </c>
      <c r="U172" s="39">
        <f t="shared" si="35"/>
        <v>0</v>
      </c>
      <c r="V172" s="39">
        <f t="shared" si="35"/>
        <v>0</v>
      </c>
      <c r="W172" s="39">
        <f t="shared" si="35"/>
        <v>0</v>
      </c>
    </row>
    <row r="173" spans="1:23" x14ac:dyDescent="0.2">
      <c r="A173" s="21" t="s">
        <v>87</v>
      </c>
      <c r="B173" s="63"/>
      <c r="C173" s="67">
        <f>AVERAGE(C161:C172)</f>
        <v>0</v>
      </c>
      <c r="D173" s="67">
        <f t="shared" ref="D173:W173" si="36">AVERAGE(D161:D172)</f>
        <v>0</v>
      </c>
      <c r="E173" s="67">
        <f t="shared" si="36"/>
        <v>7.2280144832366965E-19</v>
      </c>
      <c r="F173" s="67">
        <f t="shared" si="36"/>
        <v>3.1803263726241462E-18</v>
      </c>
      <c r="G173" s="67">
        <f t="shared" si="36"/>
        <v>8.0953762212251003E-18</v>
      </c>
      <c r="H173" s="67">
        <f t="shared" si="36"/>
        <v>1.0408340855860843E-17</v>
      </c>
      <c r="I173" s="67">
        <f t="shared" si="36"/>
        <v>0</v>
      </c>
      <c r="J173" s="67">
        <f t="shared" si="36"/>
        <v>-2.3129646346357427E-18</v>
      </c>
      <c r="K173" s="67">
        <f t="shared" si="36"/>
        <v>3.4694469519536142E-18</v>
      </c>
      <c r="L173" s="67">
        <f t="shared" si="36"/>
        <v>0</v>
      </c>
      <c r="M173" s="67">
        <f t="shared" si="36"/>
        <v>1.1564823173178713E-18</v>
      </c>
      <c r="N173" s="67">
        <f t="shared" si="36"/>
        <v>0</v>
      </c>
      <c r="O173" s="67">
        <f t="shared" si="36"/>
        <v>0</v>
      </c>
      <c r="P173" s="67">
        <f t="shared" si="36"/>
        <v>-1.4456028966473393E-18</v>
      </c>
      <c r="Q173" s="67">
        <f t="shared" si="36"/>
        <v>2.8912057932946786E-18</v>
      </c>
      <c r="R173" s="67">
        <f t="shared" si="36"/>
        <v>0</v>
      </c>
      <c r="S173" s="67">
        <f t="shared" si="36"/>
        <v>-1.1564823173178713E-18</v>
      </c>
      <c r="T173" s="67">
        <f t="shared" si="36"/>
        <v>0</v>
      </c>
      <c r="U173" s="67">
        <f t="shared" si="36"/>
        <v>0</v>
      </c>
      <c r="V173" s="67">
        <f t="shared" si="36"/>
        <v>0</v>
      </c>
      <c r="W173" s="68">
        <f t="shared" si="36"/>
        <v>0</v>
      </c>
    </row>
    <row r="179" spans="1:24" ht="12.75" x14ac:dyDescent="0.2">
      <c r="B179" s="31" t="s">
        <v>104</v>
      </c>
      <c r="C179" s="31"/>
    </row>
    <row r="180" spans="1:24" x14ac:dyDescent="0.2">
      <c r="C180" s="7">
        <f>C$10</f>
        <v>2001</v>
      </c>
      <c r="D180" s="7">
        <f t="shared" ref="D180:W180" si="37">D$10</f>
        <v>2002</v>
      </c>
      <c r="E180" s="7">
        <f t="shared" si="37"/>
        <v>2003</v>
      </c>
      <c r="F180" s="7">
        <f t="shared" si="37"/>
        <v>2004</v>
      </c>
      <c r="G180" s="7">
        <f t="shared" si="37"/>
        <v>2005</v>
      </c>
      <c r="H180" s="7">
        <f t="shared" si="37"/>
        <v>2006</v>
      </c>
      <c r="I180" s="7">
        <f t="shared" si="37"/>
        <v>2007</v>
      </c>
      <c r="J180" s="7">
        <f t="shared" si="37"/>
        <v>2008</v>
      </c>
      <c r="K180" s="7">
        <f t="shared" si="37"/>
        <v>2009</v>
      </c>
      <c r="L180" s="7">
        <f t="shared" si="37"/>
        <v>2010</v>
      </c>
      <c r="M180" s="7">
        <f t="shared" si="37"/>
        <v>2011</v>
      </c>
      <c r="N180" s="7">
        <f t="shared" si="37"/>
        <v>2012</v>
      </c>
      <c r="O180" s="7">
        <f t="shared" si="37"/>
        <v>2013</v>
      </c>
      <c r="P180" s="7">
        <f t="shared" si="37"/>
        <v>2014</v>
      </c>
      <c r="Q180" s="7">
        <f t="shared" si="37"/>
        <v>2015</v>
      </c>
      <c r="R180" s="7">
        <f t="shared" si="37"/>
        <v>2016</v>
      </c>
      <c r="S180" s="7">
        <f t="shared" si="37"/>
        <v>2017</v>
      </c>
      <c r="T180" s="7">
        <f t="shared" si="37"/>
        <v>2018</v>
      </c>
      <c r="U180" s="7">
        <f t="shared" si="37"/>
        <v>2019</v>
      </c>
      <c r="V180" s="7">
        <f t="shared" si="37"/>
        <v>2020</v>
      </c>
      <c r="W180" s="7">
        <f t="shared" si="37"/>
        <v>0</v>
      </c>
    </row>
    <row r="181" spans="1:24" x14ac:dyDescent="0.2">
      <c r="A181" s="1" t="s">
        <v>88</v>
      </c>
      <c r="C181" s="39">
        <f>C101/(1+C161)</f>
        <v>0.18679073542414312</v>
      </c>
      <c r="D181" s="39">
        <f t="shared" ref="D181:W181" si="38">D101/(1+D161)</f>
        <v>0.1828914028950748</v>
      </c>
      <c r="E181" s="39">
        <f t="shared" si="38"/>
        <v>0.18525370145175737</v>
      </c>
      <c r="F181" s="39">
        <f t="shared" si="38"/>
        <v>0.18213884657403731</v>
      </c>
      <c r="G181" s="39">
        <f t="shared" si="38"/>
        <v>0.1925257304417351</v>
      </c>
      <c r="H181" s="39">
        <f t="shared" si="38"/>
        <v>0.18864529635232402</v>
      </c>
      <c r="I181" s="39">
        <f t="shared" si="38"/>
        <v>0.18888453656969531</v>
      </c>
      <c r="J181" s="39">
        <f t="shared" si="38"/>
        <v>0.20071335643968971</v>
      </c>
      <c r="K181" s="39">
        <f t="shared" si="38"/>
        <v>0.20863275544467369</v>
      </c>
      <c r="L181" s="39">
        <f t="shared" si="38"/>
        <v>0.20672169622346112</v>
      </c>
      <c r="M181" s="39">
        <f t="shared" si="38"/>
        <v>0.19799207602415062</v>
      </c>
      <c r="N181" s="39">
        <f t="shared" si="38"/>
        <v>0.19798351557465838</v>
      </c>
      <c r="O181" s="39">
        <f t="shared" si="38"/>
        <v>0.1915560428966831</v>
      </c>
      <c r="P181" s="39">
        <f t="shared" si="38"/>
        <v>0.18850745243962139</v>
      </c>
      <c r="Q181" s="39">
        <f t="shared" si="38"/>
        <v>0.19932360449610659</v>
      </c>
      <c r="R181" s="39">
        <f t="shared" si="38"/>
        <v>0.19066024967493633</v>
      </c>
      <c r="S181" s="39">
        <f t="shared" si="38"/>
        <v>0.18967970760417482</v>
      </c>
      <c r="T181" s="41">
        <f t="shared" si="38"/>
        <v>0</v>
      </c>
      <c r="U181" s="41">
        <f t="shared" si="38"/>
        <v>0</v>
      </c>
      <c r="V181" s="41">
        <f t="shared" si="38"/>
        <v>0</v>
      </c>
      <c r="W181" s="41">
        <f t="shared" si="38"/>
        <v>0</v>
      </c>
      <c r="X181" s="41"/>
    </row>
    <row r="182" spans="1:24" x14ac:dyDescent="0.2">
      <c r="A182" s="1" t="s">
        <v>89</v>
      </c>
      <c r="C182" s="39">
        <f t="shared" ref="C182:W192" si="39">C102/(1+C162)</f>
        <v>0.18538516815074552</v>
      </c>
      <c r="D182" s="39">
        <f t="shared" si="39"/>
        <v>0.18123214039568453</v>
      </c>
      <c r="E182" s="39">
        <f t="shared" si="39"/>
        <v>0.18858233613822498</v>
      </c>
      <c r="F182" s="39">
        <f t="shared" si="39"/>
        <v>0.18027014980161962</v>
      </c>
      <c r="G182" s="39">
        <f t="shared" si="39"/>
        <v>0.19039274520600319</v>
      </c>
      <c r="H182" s="39">
        <f t="shared" si="39"/>
        <v>0.18887738038433322</v>
      </c>
      <c r="I182" s="39">
        <f t="shared" si="39"/>
        <v>0.18954613381581101</v>
      </c>
      <c r="J182" s="39">
        <f t="shared" si="39"/>
        <v>0.19952386120629484</v>
      </c>
      <c r="K182" s="39">
        <f t="shared" si="39"/>
        <v>0.20551544747887779</v>
      </c>
      <c r="L182" s="39">
        <f t="shared" si="39"/>
        <v>0.20233098890019352</v>
      </c>
      <c r="M182" s="39">
        <f t="shared" si="39"/>
        <v>0.19756680156559969</v>
      </c>
      <c r="N182" s="39">
        <f t="shared" si="39"/>
        <v>0.1916456317770521</v>
      </c>
      <c r="O182" s="39">
        <f t="shared" si="39"/>
        <v>0.19400901496213765</v>
      </c>
      <c r="P182" s="39">
        <f t="shared" si="39"/>
        <v>0.19246884972884978</v>
      </c>
      <c r="Q182" s="39">
        <f t="shared" si="39"/>
        <v>0.19601538737691873</v>
      </c>
      <c r="R182" s="39">
        <f t="shared" si="39"/>
        <v>0.19011173823886751</v>
      </c>
      <c r="S182" s="39">
        <f t="shared" si="39"/>
        <v>0.18898532382321395</v>
      </c>
      <c r="T182" s="41">
        <f t="shared" si="39"/>
        <v>0</v>
      </c>
      <c r="U182" s="41">
        <f t="shared" si="39"/>
        <v>0</v>
      </c>
      <c r="V182" s="41">
        <f t="shared" si="39"/>
        <v>0</v>
      </c>
      <c r="W182" s="41">
        <f t="shared" si="39"/>
        <v>0</v>
      </c>
      <c r="X182" s="41"/>
    </row>
    <row r="183" spans="1:24" x14ac:dyDescent="0.2">
      <c r="A183" s="1" t="s">
        <v>90</v>
      </c>
      <c r="C183" s="39">
        <f t="shared" si="39"/>
        <v>0.18634843864890499</v>
      </c>
      <c r="D183" s="39">
        <f t="shared" si="39"/>
        <v>0.18321708024116787</v>
      </c>
      <c r="E183" s="39">
        <f t="shared" si="39"/>
        <v>0.18607379140737626</v>
      </c>
      <c r="F183" s="39">
        <f t="shared" si="39"/>
        <v>0.1832330938885835</v>
      </c>
      <c r="G183" s="39">
        <f t="shared" si="39"/>
        <v>0.19080184859262836</v>
      </c>
      <c r="H183" s="39">
        <f t="shared" si="39"/>
        <v>0.18862178039363978</v>
      </c>
      <c r="I183" s="39">
        <f t="shared" si="39"/>
        <v>0.18842835692412149</v>
      </c>
      <c r="J183" s="39">
        <f t="shared" si="39"/>
        <v>0.19930598423338042</v>
      </c>
      <c r="K183" s="39">
        <f t="shared" si="39"/>
        <v>0.20440480611126258</v>
      </c>
      <c r="L183" s="39">
        <f t="shared" si="39"/>
        <v>0.2042447934990769</v>
      </c>
      <c r="M183" s="39">
        <f t="shared" si="39"/>
        <v>0.19450793322731583</v>
      </c>
      <c r="N183" s="39">
        <f t="shared" si="39"/>
        <v>0.19786110644334093</v>
      </c>
      <c r="O183" s="39">
        <f t="shared" si="39"/>
        <v>0.19276110501940211</v>
      </c>
      <c r="P183" s="39">
        <f t="shared" si="39"/>
        <v>0.1872177646587026</v>
      </c>
      <c r="Q183" s="39">
        <f t="shared" si="39"/>
        <v>0.19944311468599035</v>
      </c>
      <c r="R183" s="39">
        <f t="shared" si="39"/>
        <v>0.19177272745852678</v>
      </c>
      <c r="S183" s="39">
        <f t="shared" si="39"/>
        <v>0.18729815223218887</v>
      </c>
      <c r="T183" s="41">
        <f t="shared" si="39"/>
        <v>0</v>
      </c>
      <c r="U183" s="41">
        <f t="shared" si="39"/>
        <v>0</v>
      </c>
      <c r="V183" s="41">
        <f t="shared" si="39"/>
        <v>0</v>
      </c>
      <c r="W183" s="41">
        <f t="shared" si="39"/>
        <v>0</v>
      </c>
      <c r="X183" s="41"/>
    </row>
    <row r="184" spans="1:24" x14ac:dyDescent="0.2">
      <c r="A184" s="1" t="s">
        <v>91</v>
      </c>
      <c r="C184" s="39">
        <f t="shared" si="39"/>
        <v>0.17951500822961289</v>
      </c>
      <c r="D184" s="39">
        <f t="shared" si="39"/>
        <v>0.17528227900040808</v>
      </c>
      <c r="E184" s="39">
        <f t="shared" si="39"/>
        <v>0.17917168902293334</v>
      </c>
      <c r="F184" s="39">
        <f t="shared" si="39"/>
        <v>0.1752899050124779</v>
      </c>
      <c r="G184" s="39">
        <f t="shared" si="39"/>
        <v>0.1832771845094861</v>
      </c>
      <c r="H184" s="39">
        <f t="shared" si="39"/>
        <v>0.18091391868043624</v>
      </c>
      <c r="I184" s="39">
        <f t="shared" si="39"/>
        <v>0.18145076699095466</v>
      </c>
      <c r="J184" s="39">
        <f t="shared" si="39"/>
        <v>0.19087881318670818</v>
      </c>
      <c r="K184" s="39">
        <f t="shared" si="39"/>
        <v>0.20006922076692996</v>
      </c>
      <c r="L184" s="39">
        <f t="shared" si="39"/>
        <v>0.19639293369661456</v>
      </c>
      <c r="M184" s="39">
        <f t="shared" si="39"/>
        <v>0.18694712277128128</v>
      </c>
      <c r="N184" s="39">
        <f t="shared" si="39"/>
        <v>0.19238142917765552</v>
      </c>
      <c r="O184" s="39">
        <f t="shared" si="39"/>
        <v>0.18445875861377356</v>
      </c>
      <c r="P184" s="39">
        <f t="shared" si="39"/>
        <v>0.1791462620049814</v>
      </c>
      <c r="Q184" s="39">
        <f t="shared" si="39"/>
        <v>0.1866093112515648</v>
      </c>
      <c r="R184" s="39">
        <f t="shared" si="39"/>
        <v>0.18025008536503065</v>
      </c>
      <c r="S184" s="39">
        <f t="shared" si="39"/>
        <v>0</v>
      </c>
      <c r="T184" s="41">
        <f t="shared" si="39"/>
        <v>0</v>
      </c>
      <c r="U184" s="41">
        <f t="shared" si="39"/>
        <v>0</v>
      </c>
      <c r="V184" s="41">
        <f t="shared" si="39"/>
        <v>0</v>
      </c>
      <c r="W184" s="41">
        <f t="shared" si="39"/>
        <v>0</v>
      </c>
      <c r="X184" s="41"/>
    </row>
    <row r="185" spans="1:24" x14ac:dyDescent="0.2">
      <c r="A185" s="1" t="s">
        <v>90</v>
      </c>
      <c r="C185" s="39">
        <f t="shared" si="39"/>
        <v>0.17741496860569209</v>
      </c>
      <c r="D185" s="39">
        <f t="shared" si="39"/>
        <v>0.17469584882890904</v>
      </c>
      <c r="E185" s="39">
        <f t="shared" si="39"/>
        <v>0.17876159071397946</v>
      </c>
      <c r="F185" s="39">
        <f t="shared" si="39"/>
        <v>0.17341519569225219</v>
      </c>
      <c r="G185" s="39">
        <f t="shared" si="39"/>
        <v>0.18258990352483509</v>
      </c>
      <c r="H185" s="39">
        <f t="shared" si="39"/>
        <v>0.17754779309050664</v>
      </c>
      <c r="I185" s="39">
        <f t="shared" si="39"/>
        <v>0.18192042221933424</v>
      </c>
      <c r="J185" s="39">
        <f t="shared" si="39"/>
        <v>0.19255291263665489</v>
      </c>
      <c r="K185" s="39">
        <f t="shared" si="39"/>
        <v>0.19699139506673161</v>
      </c>
      <c r="L185" s="39">
        <f t="shared" si="39"/>
        <v>0.19007616752867526</v>
      </c>
      <c r="M185" s="39">
        <f t="shared" si="39"/>
        <v>0.1873963617420909</v>
      </c>
      <c r="N185" s="39">
        <f t="shared" si="39"/>
        <v>0.18768175497123973</v>
      </c>
      <c r="O185" s="39">
        <f t="shared" si="39"/>
        <v>0.18504737513766278</v>
      </c>
      <c r="P185" s="39">
        <f t="shared" si="39"/>
        <v>0.17875305091413402</v>
      </c>
      <c r="Q185" s="39">
        <f t="shared" si="39"/>
        <v>0.18704169955695013</v>
      </c>
      <c r="R185" s="39">
        <f t="shared" si="39"/>
        <v>0.18149863465803939</v>
      </c>
      <c r="S185" s="39">
        <f t="shared" si="39"/>
        <v>0</v>
      </c>
      <c r="T185" s="41">
        <f t="shared" si="39"/>
        <v>0</v>
      </c>
      <c r="U185" s="41">
        <f t="shared" si="39"/>
        <v>0</v>
      </c>
      <c r="V185" s="41">
        <f t="shared" si="39"/>
        <v>0</v>
      </c>
      <c r="W185" s="41">
        <f t="shared" si="39"/>
        <v>0</v>
      </c>
      <c r="X185" s="41"/>
    </row>
    <row r="186" spans="1:24" x14ac:dyDescent="0.2">
      <c r="A186" s="1" t="s">
        <v>88</v>
      </c>
      <c r="C186" s="39">
        <f t="shared" si="39"/>
        <v>0.16442087423236684</v>
      </c>
      <c r="D186" s="39">
        <f t="shared" si="39"/>
        <v>0.16097699467189483</v>
      </c>
      <c r="E186" s="39">
        <f t="shared" si="39"/>
        <v>0.16364533370378545</v>
      </c>
      <c r="F186" s="39">
        <f t="shared" si="39"/>
        <v>0.16071453706413305</v>
      </c>
      <c r="G186" s="39">
        <f t="shared" si="39"/>
        <v>0.16783575247893218</v>
      </c>
      <c r="H186" s="39">
        <f t="shared" si="39"/>
        <v>0.16750893719751678</v>
      </c>
      <c r="I186" s="39">
        <f t="shared" si="39"/>
        <v>0.16553898638476985</v>
      </c>
      <c r="J186" s="39">
        <f t="shared" si="39"/>
        <v>0.17532429986691792</v>
      </c>
      <c r="K186" s="39">
        <f t="shared" si="39"/>
        <v>0.17911542530631358</v>
      </c>
      <c r="L186" s="39">
        <f t="shared" si="39"/>
        <v>0.17666392621954868</v>
      </c>
      <c r="M186" s="39">
        <f t="shared" si="39"/>
        <v>0.17587255545095196</v>
      </c>
      <c r="N186" s="39">
        <f t="shared" si="39"/>
        <v>0.17235475946594303</v>
      </c>
      <c r="O186" s="39">
        <f t="shared" si="39"/>
        <v>0.17103836249964921</v>
      </c>
      <c r="P186" s="39">
        <f t="shared" si="39"/>
        <v>0.16863584957585728</v>
      </c>
      <c r="Q186" s="39">
        <f t="shared" si="39"/>
        <v>0.17248838518203322</v>
      </c>
      <c r="R186" s="39">
        <f t="shared" si="39"/>
        <v>0.16787141104294392</v>
      </c>
      <c r="S186" s="39">
        <f t="shared" si="39"/>
        <v>0</v>
      </c>
      <c r="T186" s="41">
        <f t="shared" si="39"/>
        <v>0</v>
      </c>
      <c r="U186" s="41">
        <f t="shared" si="39"/>
        <v>0</v>
      </c>
      <c r="V186" s="41">
        <f t="shared" si="39"/>
        <v>0</v>
      </c>
      <c r="W186" s="41">
        <f t="shared" si="39"/>
        <v>0</v>
      </c>
      <c r="X186" s="41"/>
    </row>
    <row r="187" spans="1:24" x14ac:dyDescent="0.2">
      <c r="A187" s="1" t="s">
        <v>88</v>
      </c>
      <c r="C187" s="39">
        <f t="shared" si="39"/>
        <v>0.16118550032783596</v>
      </c>
      <c r="D187" s="39">
        <f t="shared" si="39"/>
        <v>0.15749131406718245</v>
      </c>
      <c r="E187" s="39">
        <f t="shared" si="39"/>
        <v>0.16241619510297753</v>
      </c>
      <c r="F187" s="39">
        <f t="shared" si="39"/>
        <v>0.15671861676011975</v>
      </c>
      <c r="G187" s="39">
        <f t="shared" si="39"/>
        <v>0.16398814880921544</v>
      </c>
      <c r="H187" s="39">
        <f t="shared" si="39"/>
        <v>0.16107562700295253</v>
      </c>
      <c r="I187" s="39">
        <f t="shared" si="39"/>
        <v>0.16125599210695155</v>
      </c>
      <c r="J187" s="39">
        <f t="shared" si="39"/>
        <v>0.17153033491343453</v>
      </c>
      <c r="K187" s="39">
        <f t="shared" si="39"/>
        <v>0.17867457889850802</v>
      </c>
      <c r="L187" s="39">
        <f t="shared" si="39"/>
        <v>0.17742600671830072</v>
      </c>
      <c r="M187" s="39">
        <f t="shared" si="39"/>
        <v>0.16775428730545108</v>
      </c>
      <c r="N187" s="39">
        <f t="shared" si="39"/>
        <v>0.1717943831569132</v>
      </c>
      <c r="O187" s="39">
        <f t="shared" si="39"/>
        <v>0.16403392622025295</v>
      </c>
      <c r="P187" s="39">
        <f t="shared" si="39"/>
        <v>0.16419998645896705</v>
      </c>
      <c r="Q187" s="39">
        <f t="shared" si="39"/>
        <v>0.17002515677453792</v>
      </c>
      <c r="R187" s="39">
        <f t="shared" si="39"/>
        <v>0.16607540052114456</v>
      </c>
      <c r="S187" s="39">
        <f t="shared" si="39"/>
        <v>0</v>
      </c>
      <c r="T187" s="41">
        <f t="shared" si="39"/>
        <v>0</v>
      </c>
      <c r="U187" s="41">
        <f t="shared" si="39"/>
        <v>0</v>
      </c>
      <c r="V187" s="41">
        <f t="shared" si="39"/>
        <v>0</v>
      </c>
      <c r="W187" s="41">
        <f t="shared" si="39"/>
        <v>0</v>
      </c>
      <c r="X187" s="41"/>
    </row>
    <row r="188" spans="1:24" x14ac:dyDescent="0.2">
      <c r="A188" s="1" t="s">
        <v>91</v>
      </c>
      <c r="C188" s="39">
        <f t="shared" si="39"/>
        <v>0.16446711308196121</v>
      </c>
      <c r="D188" s="39">
        <f t="shared" si="39"/>
        <v>0.15983781319233797</v>
      </c>
      <c r="E188" s="39">
        <f t="shared" si="39"/>
        <v>0.16051608166475265</v>
      </c>
      <c r="F188" s="39">
        <f t="shared" si="39"/>
        <v>0.16034500988973061</v>
      </c>
      <c r="G188" s="39">
        <f t="shared" si="39"/>
        <v>0.16623202633090417</v>
      </c>
      <c r="H188" s="39">
        <f t="shared" si="39"/>
        <v>0.16271511824487164</v>
      </c>
      <c r="I188" s="39">
        <f t="shared" si="39"/>
        <v>0.16555291662712948</v>
      </c>
      <c r="J188" s="39">
        <f t="shared" si="39"/>
        <v>0.17667770965383064</v>
      </c>
      <c r="K188" s="39">
        <f t="shared" si="39"/>
        <v>0.17887609458466083</v>
      </c>
      <c r="L188" s="39">
        <f t="shared" si="39"/>
        <v>0.17839451875210585</v>
      </c>
      <c r="M188" s="39">
        <f t="shared" si="39"/>
        <v>0.1731205458617032</v>
      </c>
      <c r="N188" s="39">
        <f t="shared" si="39"/>
        <v>0.17287793394340681</v>
      </c>
      <c r="O188" s="39">
        <f t="shared" si="39"/>
        <v>0.168890916976524</v>
      </c>
      <c r="P188" s="39">
        <f t="shared" si="39"/>
        <v>0.16388355266557142</v>
      </c>
      <c r="Q188" s="39">
        <f t="shared" si="39"/>
        <v>0.17198450780932925</v>
      </c>
      <c r="R188" s="39">
        <f t="shared" si="39"/>
        <v>0.16529264848588029</v>
      </c>
      <c r="S188" s="39">
        <f t="shared" si="39"/>
        <v>0</v>
      </c>
      <c r="T188" s="41">
        <f t="shared" si="39"/>
        <v>0</v>
      </c>
      <c r="U188" s="41">
        <f t="shared" si="39"/>
        <v>0</v>
      </c>
      <c r="V188" s="41">
        <f t="shared" si="39"/>
        <v>0</v>
      </c>
      <c r="W188" s="41">
        <f t="shared" si="39"/>
        <v>0</v>
      </c>
      <c r="X188" s="41"/>
    </row>
    <row r="189" spans="1:24" x14ac:dyDescent="0.2">
      <c r="A189" s="1" t="s">
        <v>92</v>
      </c>
      <c r="C189" s="39">
        <f t="shared" si="39"/>
        <v>0.16593865599718713</v>
      </c>
      <c r="D189" s="39">
        <f t="shared" si="39"/>
        <v>0.16443251342418241</v>
      </c>
      <c r="E189" s="39">
        <f t="shared" si="39"/>
        <v>0.16753217667376494</v>
      </c>
      <c r="F189" s="39">
        <f t="shared" si="39"/>
        <v>0.16227916690856972</v>
      </c>
      <c r="G189" s="39">
        <f t="shared" si="39"/>
        <v>0.17091917835166309</v>
      </c>
      <c r="H189" s="39">
        <f t="shared" si="39"/>
        <v>0.16752323535393185</v>
      </c>
      <c r="I189" s="39">
        <f t="shared" si="39"/>
        <v>0.16836140684021425</v>
      </c>
      <c r="J189" s="39">
        <f t="shared" si="39"/>
        <v>0.17817716400238851</v>
      </c>
      <c r="K189" s="39">
        <f t="shared" si="39"/>
        <v>0.18564490356065846</v>
      </c>
      <c r="L189" s="39">
        <f t="shared" si="39"/>
        <v>0.17973854135015543</v>
      </c>
      <c r="M189" s="39">
        <f t="shared" si="39"/>
        <v>0.17640489111131125</v>
      </c>
      <c r="N189" s="39">
        <f t="shared" si="39"/>
        <v>0.1774726692016598</v>
      </c>
      <c r="O189" s="39">
        <f t="shared" si="39"/>
        <v>0.17187840908875035</v>
      </c>
      <c r="P189" s="39">
        <f t="shared" si="39"/>
        <v>0.16742239746952881</v>
      </c>
      <c r="Q189" s="39">
        <f t="shared" si="39"/>
        <v>0.17540517334486727</v>
      </c>
      <c r="R189" s="39">
        <f t="shared" si="39"/>
        <v>0.16982200806196457</v>
      </c>
      <c r="S189" s="39">
        <f t="shared" si="39"/>
        <v>0</v>
      </c>
      <c r="T189" s="41">
        <f t="shared" si="39"/>
        <v>0</v>
      </c>
      <c r="U189" s="41">
        <f t="shared" si="39"/>
        <v>0</v>
      </c>
      <c r="V189" s="41">
        <f t="shared" si="39"/>
        <v>0</v>
      </c>
      <c r="W189" s="41">
        <f t="shared" si="39"/>
        <v>0</v>
      </c>
      <c r="X189" s="41"/>
    </row>
    <row r="190" spans="1:24" x14ac:dyDescent="0.2">
      <c r="A190" s="1" t="s">
        <v>93</v>
      </c>
      <c r="C190" s="39">
        <f t="shared" si="39"/>
        <v>0.17097796709805599</v>
      </c>
      <c r="D190" s="39">
        <f t="shared" si="39"/>
        <v>0.16909787082871292</v>
      </c>
      <c r="E190" s="39">
        <f t="shared" si="39"/>
        <v>0.17567169864156904</v>
      </c>
      <c r="F190" s="39">
        <f t="shared" si="39"/>
        <v>0.17134202791876396</v>
      </c>
      <c r="G190" s="39">
        <f t="shared" si="39"/>
        <v>0.1770952761610331</v>
      </c>
      <c r="H190" s="39">
        <f t="shared" si="39"/>
        <v>0.17570437358758814</v>
      </c>
      <c r="I190" s="39">
        <f t="shared" si="39"/>
        <v>0.17492109361132038</v>
      </c>
      <c r="J190" s="39">
        <f t="shared" si="39"/>
        <v>0.18695486354427665</v>
      </c>
      <c r="K190" s="39">
        <f t="shared" si="39"/>
        <v>0.19134107695871691</v>
      </c>
      <c r="L190" s="39">
        <f t="shared" si="39"/>
        <v>0.19215695441569017</v>
      </c>
      <c r="M190" s="39">
        <f t="shared" si="39"/>
        <v>0.18185564712985161</v>
      </c>
      <c r="N190" s="39">
        <f t="shared" si="39"/>
        <v>0.1828665309280372</v>
      </c>
      <c r="O190" s="39">
        <f t="shared" si="39"/>
        <v>0.17986961725215384</v>
      </c>
      <c r="P190" s="39">
        <f t="shared" si="39"/>
        <v>0.17536069730912149</v>
      </c>
      <c r="Q190" s="39">
        <f t="shared" si="39"/>
        <v>0.18496460946275545</v>
      </c>
      <c r="R190" s="39">
        <f t="shared" si="39"/>
        <v>0.17676809064518748</v>
      </c>
      <c r="S190" s="39">
        <f t="shared" si="39"/>
        <v>0</v>
      </c>
      <c r="T190" s="41">
        <f t="shared" si="39"/>
        <v>0</v>
      </c>
      <c r="U190" s="41">
        <f t="shared" si="39"/>
        <v>0</v>
      </c>
      <c r="V190" s="41">
        <f t="shared" si="39"/>
        <v>0</v>
      </c>
      <c r="W190" s="41">
        <f t="shared" si="39"/>
        <v>0</v>
      </c>
      <c r="X190" s="41"/>
    </row>
    <row r="191" spans="1:24" x14ac:dyDescent="0.2">
      <c r="A191" s="1" t="s">
        <v>94</v>
      </c>
      <c r="C191" s="39">
        <f t="shared" si="39"/>
        <v>0.18116865191346559</v>
      </c>
      <c r="D191" s="39">
        <f t="shared" si="39"/>
        <v>0.17563005278955218</v>
      </c>
      <c r="E191" s="39">
        <f t="shared" si="39"/>
        <v>0.17895550334270249</v>
      </c>
      <c r="F191" s="39">
        <f t="shared" si="39"/>
        <v>0.17399391751360543</v>
      </c>
      <c r="G191" s="39">
        <f t="shared" si="39"/>
        <v>0.18392158277546081</v>
      </c>
      <c r="H191" s="39">
        <f t="shared" si="39"/>
        <v>0.18080468665803567</v>
      </c>
      <c r="I191" s="39">
        <f t="shared" si="39"/>
        <v>0.18134612608293377</v>
      </c>
      <c r="J191" s="39">
        <f t="shared" si="39"/>
        <v>0.19290510362805205</v>
      </c>
      <c r="K191" s="39">
        <f t="shared" si="39"/>
        <v>0.19753791232205464</v>
      </c>
      <c r="L191" s="39">
        <f t="shared" si="39"/>
        <v>0.19813616616377897</v>
      </c>
      <c r="M191" s="39">
        <f t="shared" si="39"/>
        <v>0.19025033316455794</v>
      </c>
      <c r="N191" s="39">
        <f t="shared" si="39"/>
        <v>0.19180326602625461</v>
      </c>
      <c r="O191" s="39">
        <f t="shared" si="39"/>
        <v>0.18548813846781059</v>
      </c>
      <c r="P191" s="39">
        <f t="shared" si="39"/>
        <v>0.18397584612406442</v>
      </c>
      <c r="Q191" s="39">
        <f t="shared" si="39"/>
        <v>0.18830692842221952</v>
      </c>
      <c r="R191" s="39">
        <f t="shared" si="39"/>
        <v>0.18228637521329125</v>
      </c>
      <c r="S191" s="39">
        <f t="shared" si="39"/>
        <v>0</v>
      </c>
      <c r="T191" s="41">
        <f t="shared" si="39"/>
        <v>0</v>
      </c>
      <c r="U191" s="41">
        <f t="shared" si="39"/>
        <v>0</v>
      </c>
      <c r="V191" s="41">
        <f t="shared" si="39"/>
        <v>0</v>
      </c>
      <c r="W191" s="41">
        <f t="shared" si="39"/>
        <v>0</v>
      </c>
      <c r="X191" s="41"/>
    </row>
    <row r="192" spans="1:24" x14ac:dyDescent="0.2">
      <c r="A192" s="1" t="s">
        <v>95</v>
      </c>
      <c r="C192" s="39">
        <f t="shared" si="39"/>
        <v>0.18289324858355888</v>
      </c>
      <c r="D192" s="39">
        <f t="shared" si="39"/>
        <v>0.18076766942318379</v>
      </c>
      <c r="E192" s="39">
        <f t="shared" si="39"/>
        <v>0.18347173596334698</v>
      </c>
      <c r="F192" s="39">
        <f t="shared" si="39"/>
        <v>0.17838161294547869</v>
      </c>
      <c r="G192" s="39">
        <f t="shared" si="39"/>
        <v>0.18435656189887706</v>
      </c>
      <c r="H192" s="39">
        <f t="shared" si="39"/>
        <v>0.18295623399605038</v>
      </c>
      <c r="I192" s="39">
        <f t="shared" si="39"/>
        <v>0.18153781620629814</v>
      </c>
      <c r="J192" s="39">
        <f t="shared" si="39"/>
        <v>0.19271287987758828</v>
      </c>
      <c r="K192" s="39">
        <f t="shared" si="39"/>
        <v>0.20214887225921777</v>
      </c>
      <c r="L192" s="39">
        <f t="shared" si="39"/>
        <v>0.19745586321770428</v>
      </c>
      <c r="M192" s="39">
        <f t="shared" si="39"/>
        <v>0.19211474411027138</v>
      </c>
      <c r="N192" s="39">
        <f t="shared" si="39"/>
        <v>0.19355651142357108</v>
      </c>
      <c r="O192" s="39">
        <f t="shared" si="39"/>
        <v>0.18904681104219295</v>
      </c>
      <c r="P192" s="39">
        <f t="shared" si="39"/>
        <v>0.18331218998939405</v>
      </c>
      <c r="Q192" s="39">
        <f t="shared" si="39"/>
        <v>0.1907528926747816</v>
      </c>
      <c r="R192" s="39">
        <f t="shared" si="39"/>
        <v>0.18550536745543947</v>
      </c>
      <c r="S192" s="39">
        <f t="shared" si="39"/>
        <v>0</v>
      </c>
      <c r="T192" s="41">
        <f t="shared" si="39"/>
        <v>0</v>
      </c>
      <c r="U192" s="41">
        <f t="shared" si="39"/>
        <v>0</v>
      </c>
      <c r="V192" s="41">
        <f t="shared" si="39"/>
        <v>0</v>
      </c>
      <c r="W192" s="41">
        <f t="shared" si="39"/>
        <v>0</v>
      </c>
      <c r="X192" s="41"/>
    </row>
    <row r="193" spans="1:29" x14ac:dyDescent="0.2">
      <c r="A193" s="21" t="s">
        <v>87</v>
      </c>
      <c r="B193" s="63"/>
      <c r="C193" s="67">
        <f>AVERAGE(C181:C192)</f>
        <v>0.17554219419112752</v>
      </c>
      <c r="D193" s="67">
        <f t="shared" ref="D193:W193" si="40">AVERAGE(D181:D192)</f>
        <v>0.17212941497985759</v>
      </c>
      <c r="E193" s="67">
        <f t="shared" si="40"/>
        <v>0.17583765281893085</v>
      </c>
      <c r="F193" s="67">
        <f t="shared" si="40"/>
        <v>0.17151017333078097</v>
      </c>
      <c r="G193" s="67">
        <f t="shared" si="40"/>
        <v>0.17949466159006447</v>
      </c>
      <c r="H193" s="67">
        <f t="shared" si="40"/>
        <v>0.17690786507851555</v>
      </c>
      <c r="I193" s="67">
        <f t="shared" si="40"/>
        <v>0.17739537953162784</v>
      </c>
      <c r="J193" s="67">
        <f t="shared" si="40"/>
        <v>0.18810477359910138</v>
      </c>
      <c r="K193" s="67">
        <f t="shared" si="40"/>
        <v>0.19407937406321718</v>
      </c>
      <c r="L193" s="67">
        <f t="shared" si="40"/>
        <v>0.19164487972377545</v>
      </c>
      <c r="M193" s="67">
        <f t="shared" si="40"/>
        <v>0.18514860828871138</v>
      </c>
      <c r="N193" s="67">
        <f t="shared" si="40"/>
        <v>0.18585662434081104</v>
      </c>
      <c r="O193" s="67">
        <f t="shared" si="40"/>
        <v>0.18150653984808277</v>
      </c>
      <c r="P193" s="67">
        <f t="shared" si="40"/>
        <v>0.17774032494489947</v>
      </c>
      <c r="Q193" s="67">
        <f t="shared" si="40"/>
        <v>0.1851967309198379</v>
      </c>
      <c r="R193" s="67">
        <f t="shared" si="40"/>
        <v>0.17899289473510438</v>
      </c>
      <c r="S193" s="67">
        <f t="shared" si="40"/>
        <v>4.7163598638298138E-2</v>
      </c>
      <c r="T193" s="69">
        <f t="shared" si="40"/>
        <v>0</v>
      </c>
      <c r="U193" s="69">
        <f t="shared" si="40"/>
        <v>0</v>
      </c>
      <c r="V193" s="69">
        <f t="shared" si="40"/>
        <v>0</v>
      </c>
      <c r="W193" s="70">
        <f t="shared" si="40"/>
        <v>0</v>
      </c>
      <c r="X193" s="41"/>
    </row>
    <row r="194" spans="1:29" x14ac:dyDescent="0.2">
      <c r="C194" s="71">
        <f>(SUM(C101:C112)-SUM(C181:C192))/SUM(C101:C112)</f>
        <v>0</v>
      </c>
      <c r="D194" s="71">
        <f t="shared" ref="D194:R194" si="41">(SUM(D101:D112)-SUM(D181:D192))/SUM(D101:D112)</f>
        <v>1.657642948007008E-4</v>
      </c>
      <c r="E194" s="71">
        <f t="shared" si="41"/>
        <v>-2.7469022288550054E-4</v>
      </c>
      <c r="F194" s="71">
        <f t="shared" si="41"/>
        <v>5.7166142738304237E-4</v>
      </c>
      <c r="G194" s="71">
        <f t="shared" si="41"/>
        <v>-1.3625874867910183E-3</v>
      </c>
      <c r="H194" s="71">
        <f t="shared" si="41"/>
        <v>1.7738229891554531E-3</v>
      </c>
      <c r="I194" s="71">
        <f t="shared" si="41"/>
        <v>-1.5472968466326627E-3</v>
      </c>
      <c r="J194" s="71">
        <f t="shared" si="41"/>
        <v>-6.6850394485470398E-5</v>
      </c>
      <c r="K194" s="71">
        <f t="shared" si="41"/>
        <v>-1.9166988622016272E-5</v>
      </c>
      <c r="L194" s="71">
        <f t="shared" si="41"/>
        <v>9.6307900925517317E-4</v>
      </c>
      <c r="M194" s="71">
        <f t="shared" si="41"/>
        <v>3.6005750485580186E-4</v>
      </c>
      <c r="N194" s="71">
        <f t="shared" si="41"/>
        <v>1.5652302360710544E-5</v>
      </c>
      <c r="O194" s="71">
        <f t="shared" si="41"/>
        <v>-1.9449992738007889E-4</v>
      </c>
      <c r="P194" s="71">
        <f t="shared" si="41"/>
        <v>-7.3186355340838988E-4</v>
      </c>
      <c r="Q194" s="71">
        <f t="shared" si="41"/>
        <v>-6.514618699075119E-4</v>
      </c>
      <c r="R194" s="71">
        <f t="shared" si="41"/>
        <v>6.1737114905214717E-4</v>
      </c>
      <c r="S194" s="45"/>
    </row>
    <row r="198" spans="1:29" x14ac:dyDescent="0.2">
      <c r="Q198" s="11" t="s">
        <v>105</v>
      </c>
      <c r="R198" s="72">
        <v>2</v>
      </c>
    </row>
    <row r="199" spans="1:29" ht="12.75" x14ac:dyDescent="0.2">
      <c r="B199" s="31" t="s">
        <v>96</v>
      </c>
      <c r="C199" s="31"/>
      <c r="AA199" s="157" t="s">
        <v>106</v>
      </c>
      <c r="AB199" s="157"/>
    </row>
    <row r="200" spans="1:29" x14ac:dyDescent="0.2">
      <c r="C200" s="7">
        <f>C$10</f>
        <v>2001</v>
      </c>
      <c r="D200" s="7">
        <f t="shared" ref="D200:W200" si="42">D$10</f>
        <v>2002</v>
      </c>
      <c r="E200" s="7">
        <f t="shared" si="42"/>
        <v>2003</v>
      </c>
      <c r="F200" s="7">
        <f t="shared" si="42"/>
        <v>2004</v>
      </c>
      <c r="G200" s="7">
        <f t="shared" si="42"/>
        <v>2005</v>
      </c>
      <c r="H200" s="7">
        <f t="shared" si="42"/>
        <v>2006</v>
      </c>
      <c r="I200" s="7">
        <f t="shared" si="42"/>
        <v>2007</v>
      </c>
      <c r="J200" s="7">
        <f t="shared" si="42"/>
        <v>2008</v>
      </c>
      <c r="K200" s="7">
        <f t="shared" si="42"/>
        <v>2009</v>
      </c>
      <c r="L200" s="7">
        <f t="shared" si="42"/>
        <v>2010</v>
      </c>
      <c r="M200" s="7">
        <f t="shared" si="42"/>
        <v>2011</v>
      </c>
      <c r="N200" s="7">
        <f t="shared" si="42"/>
        <v>2012</v>
      </c>
      <c r="O200" s="7">
        <f t="shared" si="42"/>
        <v>2013</v>
      </c>
      <c r="P200" s="7">
        <f t="shared" si="42"/>
        <v>2014</v>
      </c>
      <c r="Q200" s="7">
        <f t="shared" si="42"/>
        <v>2015</v>
      </c>
      <c r="R200" s="7">
        <f t="shared" si="42"/>
        <v>2016</v>
      </c>
      <c r="S200" s="7">
        <f t="shared" si="42"/>
        <v>2017</v>
      </c>
      <c r="T200" s="7">
        <f t="shared" si="42"/>
        <v>2018</v>
      </c>
      <c r="U200" s="7">
        <f t="shared" si="42"/>
        <v>2019</v>
      </c>
      <c r="V200" s="7">
        <f t="shared" si="42"/>
        <v>2020</v>
      </c>
      <c r="W200" s="7">
        <f t="shared" si="42"/>
        <v>0</v>
      </c>
      <c r="Y200" s="7" t="s">
        <v>87</v>
      </c>
      <c r="Z200" s="7" t="s">
        <v>107</v>
      </c>
      <c r="AA200" s="8" t="s">
        <v>108</v>
      </c>
      <c r="AB200" s="8" t="s">
        <v>109</v>
      </c>
      <c r="AC200" s="7" t="s">
        <v>110</v>
      </c>
    </row>
    <row r="201" spans="1:29" x14ac:dyDescent="0.2">
      <c r="A201" s="1" t="s">
        <v>39</v>
      </c>
      <c r="C201" s="14">
        <f>C181/C$193</f>
        <v>1.0640788460281427</v>
      </c>
      <c r="D201" s="14">
        <f t="shared" ref="D201:R201" si="43">D181/D$193</f>
        <v>1.0625226543439805</v>
      </c>
      <c r="E201" s="14">
        <f t="shared" si="43"/>
        <v>1.0535496719950119</v>
      </c>
      <c r="F201" s="14">
        <f t="shared" si="43"/>
        <v>1.0619710949901349</v>
      </c>
      <c r="G201" s="14">
        <f t="shared" si="43"/>
        <v>1.07259864296929</v>
      </c>
      <c r="H201" s="14">
        <f t="shared" si="43"/>
        <v>1.0663477074272483</v>
      </c>
      <c r="I201" s="14">
        <f t="shared" si="43"/>
        <v>1.0647658189768074</v>
      </c>
      <c r="J201" s="14">
        <f t="shared" si="43"/>
        <v>1.0670295739940145</v>
      </c>
      <c r="K201" s="14">
        <f t="shared" si="43"/>
        <v>1.0749867493735632</v>
      </c>
      <c r="L201" s="14">
        <f t="shared" si="43"/>
        <v>1.0786705938682861</v>
      </c>
      <c r="M201" s="14">
        <f t="shared" si="43"/>
        <v>1.069368427092964</v>
      </c>
      <c r="N201" s="14">
        <f t="shared" si="43"/>
        <v>1.0652486360217641</v>
      </c>
      <c r="O201" s="14">
        <f t="shared" si="43"/>
        <v>1.0553671678001881</v>
      </c>
      <c r="P201" s="14">
        <f t="shared" si="43"/>
        <v>1.0605778542267197</v>
      </c>
      <c r="Q201" s="14">
        <f t="shared" si="43"/>
        <v>1.0762803614626626</v>
      </c>
      <c r="R201" s="14">
        <f t="shared" si="43"/>
        <v>1.0651833412555216</v>
      </c>
      <c r="S201" s="14"/>
      <c r="T201" s="14"/>
      <c r="U201" s="14"/>
      <c r="V201" s="14"/>
      <c r="W201" s="14"/>
      <c r="Y201" s="14">
        <f>AVERAGE(C201:W201)</f>
        <v>1.0661591963641439</v>
      </c>
      <c r="Z201" s="14">
        <f>STDEV(C201:W201)</f>
        <v>6.9994868309830949E-3</v>
      </c>
      <c r="AA201" s="14">
        <f t="shared" ref="AA201:AA212" si="44">$Y201-$Z201*MaxSD</f>
        <v>1.0521602227021778</v>
      </c>
      <c r="AB201" s="14">
        <f t="shared" ref="AB201:AB212" si="45">$Y201+$Z201*MaxSD</f>
        <v>1.08015817002611</v>
      </c>
      <c r="AC201" s="14">
        <f>SUMPRODUCT(C201:W201,C$236:W$236)/Y$236</f>
        <v>1.0655199120409484</v>
      </c>
    </row>
    <row r="202" spans="1:29" x14ac:dyDescent="0.2">
      <c r="A202" s="1" t="s">
        <v>40</v>
      </c>
      <c r="C202" s="14">
        <f t="shared" ref="C202:R212" si="46">C182/C$193</f>
        <v>1.0560718407615501</v>
      </c>
      <c r="D202" s="14">
        <f t="shared" si="46"/>
        <v>1.0528830323213039</v>
      </c>
      <c r="E202" s="14">
        <f t="shared" si="46"/>
        <v>1.072479830769909</v>
      </c>
      <c r="F202" s="14">
        <f t="shared" si="46"/>
        <v>1.0510755502179094</v>
      </c>
      <c r="G202" s="14">
        <f t="shared" si="46"/>
        <v>1.0607153634509092</v>
      </c>
      <c r="H202" s="14">
        <f t="shared" si="46"/>
        <v>1.0676595995350762</v>
      </c>
      <c r="I202" s="14">
        <f t="shared" si="46"/>
        <v>1.0684953256182008</v>
      </c>
      <c r="J202" s="14">
        <f t="shared" si="46"/>
        <v>1.0607059958591503</v>
      </c>
      <c r="K202" s="14">
        <f t="shared" si="46"/>
        <v>1.0589247233038559</v>
      </c>
      <c r="L202" s="14">
        <f t="shared" si="46"/>
        <v>1.0557599513841451</v>
      </c>
      <c r="M202" s="14">
        <f t="shared" si="46"/>
        <v>1.0670714913369697</v>
      </c>
      <c r="N202" s="14">
        <f t="shared" si="46"/>
        <v>1.0311477056939631</v>
      </c>
      <c r="O202" s="14">
        <f t="shared" si="46"/>
        <v>1.0688816784481661</v>
      </c>
      <c r="P202" s="14">
        <f t="shared" si="46"/>
        <v>1.0828654093465635</v>
      </c>
      <c r="Q202" s="14">
        <f t="shared" si="46"/>
        <v>1.0584171027390525</v>
      </c>
      <c r="R202" s="14">
        <f t="shared" si="46"/>
        <v>1.0621189099166095</v>
      </c>
      <c r="S202" s="14"/>
      <c r="T202" s="14"/>
      <c r="U202" s="14"/>
      <c r="V202" s="14"/>
      <c r="W202" s="14"/>
      <c r="Y202" s="14">
        <f t="shared" ref="Y202:Y212" si="47">AVERAGE(C202:W202)</f>
        <v>1.0609545944189585</v>
      </c>
      <c r="Z202" s="14">
        <f t="shared" ref="Z202:Z212" si="48">STDEV(C202:W202)</f>
        <v>1.1340327571834423E-2</v>
      </c>
      <c r="AA202" s="14">
        <f t="shared" si="44"/>
        <v>1.0382739392752895</v>
      </c>
      <c r="AB202" s="14">
        <f t="shared" si="45"/>
        <v>1.0836352495626274</v>
      </c>
      <c r="AC202" s="14">
        <f t="shared" ref="AC202:AC212" si="49">SUMPRODUCT(C202:W202,C$236:W$236)/Y$236</f>
        <v>1.0637633708504286</v>
      </c>
    </row>
    <row r="203" spans="1:29" x14ac:dyDescent="0.2">
      <c r="A203" s="1" t="s">
        <v>41</v>
      </c>
      <c r="C203" s="14">
        <f t="shared" si="46"/>
        <v>1.0615592422526736</v>
      </c>
      <c r="D203" s="14">
        <f t="shared" si="46"/>
        <v>1.0644147036844791</v>
      </c>
      <c r="E203" s="14">
        <f t="shared" si="46"/>
        <v>1.0582135761274412</v>
      </c>
      <c r="F203" s="14">
        <f t="shared" si="46"/>
        <v>1.0683511673397545</v>
      </c>
      <c r="G203" s="14">
        <f t="shared" si="46"/>
        <v>1.062994558737282</v>
      </c>
      <c r="H203" s="14">
        <f t="shared" si="46"/>
        <v>1.0662147797099091</v>
      </c>
      <c r="I203" s="14">
        <f t="shared" si="46"/>
        <v>1.0621942771092669</v>
      </c>
      <c r="J203" s="14">
        <f t="shared" si="46"/>
        <v>1.0595477213042537</v>
      </c>
      <c r="K203" s="14">
        <f t="shared" si="46"/>
        <v>1.0532021091776713</v>
      </c>
      <c r="L203" s="14">
        <f t="shared" si="46"/>
        <v>1.0657461539982813</v>
      </c>
      <c r="M203" s="14">
        <f t="shared" si="46"/>
        <v>1.0505503391308779</v>
      </c>
      <c r="N203" s="14">
        <f t="shared" si="46"/>
        <v>1.0645900147229452</v>
      </c>
      <c r="O203" s="14">
        <f t="shared" si="46"/>
        <v>1.0620063893055269</v>
      </c>
      <c r="P203" s="14">
        <f t="shared" si="46"/>
        <v>1.0533218318169566</v>
      </c>
      <c r="Q203" s="14">
        <f t="shared" si="46"/>
        <v>1.0769256762546147</v>
      </c>
      <c r="R203" s="14">
        <f t="shared" si="46"/>
        <v>1.0713985476481374</v>
      </c>
      <c r="S203" s="14"/>
      <c r="T203" s="14"/>
      <c r="U203" s="14"/>
      <c r="V203" s="14"/>
      <c r="W203" s="14"/>
      <c r="Y203" s="14">
        <f t="shared" si="47"/>
        <v>1.0625769430200045</v>
      </c>
      <c r="Z203" s="14">
        <f t="shared" si="48"/>
        <v>6.8109574827434557E-3</v>
      </c>
      <c r="AA203" s="14">
        <f t="shared" si="44"/>
        <v>1.0489550280545177</v>
      </c>
      <c r="AB203" s="14">
        <f t="shared" si="45"/>
        <v>1.0761988579854913</v>
      </c>
      <c r="AC203" s="14">
        <f t="shared" si="49"/>
        <v>1.061290584087647</v>
      </c>
    </row>
    <row r="204" spans="1:29" x14ac:dyDescent="0.2">
      <c r="A204" s="1" t="s">
        <v>42</v>
      </c>
      <c r="C204" s="14">
        <f t="shared" si="46"/>
        <v>1.0226316758588527</v>
      </c>
      <c r="D204" s="14">
        <f t="shared" si="46"/>
        <v>1.0183168229609065</v>
      </c>
      <c r="E204" s="14">
        <f t="shared" si="46"/>
        <v>1.0189608775512702</v>
      </c>
      <c r="F204" s="14">
        <f t="shared" si="46"/>
        <v>1.0220379445037771</v>
      </c>
      <c r="G204" s="14">
        <f t="shared" si="46"/>
        <v>1.0210731778088213</v>
      </c>
      <c r="H204" s="14">
        <f t="shared" si="46"/>
        <v>1.0226448586677743</v>
      </c>
      <c r="I204" s="14">
        <f t="shared" si="46"/>
        <v>1.0228607276583761</v>
      </c>
      <c r="J204" s="14">
        <f t="shared" si="46"/>
        <v>1.0147473109508587</v>
      </c>
      <c r="K204" s="14">
        <f t="shared" si="46"/>
        <v>1.0308628710939769</v>
      </c>
      <c r="L204" s="14">
        <f t="shared" si="46"/>
        <v>1.0247752717405372</v>
      </c>
      <c r="M204" s="14">
        <f t="shared" si="46"/>
        <v>1.0097138968485542</v>
      </c>
      <c r="N204" s="14">
        <f t="shared" si="46"/>
        <v>1.0351066574031806</v>
      </c>
      <c r="O204" s="14">
        <f t="shared" si="46"/>
        <v>1.0162650820634989</v>
      </c>
      <c r="P204" s="14">
        <f t="shared" si="46"/>
        <v>1.0079100623930883</v>
      </c>
      <c r="Q204" s="14">
        <f t="shared" si="46"/>
        <v>1.0076274582424369</v>
      </c>
      <c r="R204" s="14">
        <f t="shared" si="46"/>
        <v>1.0070236901402529</v>
      </c>
      <c r="S204" s="14"/>
      <c r="T204" s="14"/>
      <c r="U204" s="14"/>
      <c r="V204" s="14"/>
      <c r="W204" s="14"/>
      <c r="Y204" s="14">
        <f t="shared" si="47"/>
        <v>1.0189098991178853</v>
      </c>
      <c r="Z204" s="14">
        <f t="shared" si="48"/>
        <v>8.1498506532653985E-3</v>
      </c>
      <c r="AA204" s="14">
        <f t="shared" si="44"/>
        <v>1.0026101978113546</v>
      </c>
      <c r="AB204" s="14">
        <f t="shared" si="45"/>
        <v>1.035209600424416</v>
      </c>
      <c r="AC204" s="14">
        <f t="shared" si="49"/>
        <v>1.0175869495536261</v>
      </c>
    </row>
    <row r="205" spans="1:29" x14ac:dyDescent="0.2">
      <c r="A205" s="1" t="s">
        <v>43</v>
      </c>
      <c r="C205" s="14">
        <f t="shared" si="46"/>
        <v>1.0106685143318053</v>
      </c>
      <c r="D205" s="14">
        <f t="shared" si="46"/>
        <v>1.0149099086251572</v>
      </c>
      <c r="E205" s="14">
        <f t="shared" si="46"/>
        <v>1.0166286221874192</v>
      </c>
      <c r="F205" s="14">
        <f t="shared" si="46"/>
        <v>1.0111073432232915</v>
      </c>
      <c r="G205" s="14">
        <f t="shared" si="46"/>
        <v>1.0172442005090916</v>
      </c>
      <c r="H205" s="14">
        <f t="shared" si="46"/>
        <v>1.0036172954306304</v>
      </c>
      <c r="I205" s="14">
        <f t="shared" si="46"/>
        <v>1.0255082330760459</v>
      </c>
      <c r="J205" s="14">
        <f t="shared" si="46"/>
        <v>1.0236471353301944</v>
      </c>
      <c r="K205" s="14">
        <f t="shared" si="46"/>
        <v>1.0150042786234765</v>
      </c>
      <c r="L205" s="14">
        <f t="shared" si="46"/>
        <v>0.99181448417843865</v>
      </c>
      <c r="M205" s="14">
        <f t="shared" si="46"/>
        <v>1.0121402665359196</v>
      </c>
      <c r="N205" s="14">
        <f t="shared" si="46"/>
        <v>1.0098200999663154</v>
      </c>
      <c r="O205" s="14">
        <f t="shared" si="46"/>
        <v>1.0195080314601537</v>
      </c>
      <c r="P205" s="14">
        <f t="shared" si="46"/>
        <v>1.0056977839415366</v>
      </c>
      <c r="Q205" s="14">
        <f t="shared" si="46"/>
        <v>1.0099622095268561</v>
      </c>
      <c r="R205" s="14">
        <f t="shared" si="46"/>
        <v>1.013999102738929</v>
      </c>
      <c r="S205" s="14"/>
      <c r="T205" s="14"/>
      <c r="U205" s="14"/>
      <c r="V205" s="14"/>
      <c r="W205" s="14"/>
      <c r="Y205" s="14">
        <f t="shared" si="47"/>
        <v>1.0125798443553289</v>
      </c>
      <c r="Z205" s="14">
        <f t="shared" si="48"/>
        <v>8.035219269244805E-3</v>
      </c>
      <c r="AA205" s="14">
        <f t="shared" si="44"/>
        <v>0.99650940581683922</v>
      </c>
      <c r="AB205" s="14">
        <f t="shared" si="45"/>
        <v>1.0286502828938184</v>
      </c>
      <c r="AC205" s="14">
        <f t="shared" si="49"/>
        <v>1.0147621435904024</v>
      </c>
    </row>
    <row r="206" spans="1:29" x14ac:dyDescent="0.2">
      <c r="A206" s="1" t="s">
        <v>44</v>
      </c>
      <c r="C206" s="14">
        <f t="shared" si="46"/>
        <v>0.93664588727510179</v>
      </c>
      <c r="D206" s="14">
        <f t="shared" si="46"/>
        <v>0.93520909654362205</v>
      </c>
      <c r="E206" s="14">
        <f t="shared" si="46"/>
        <v>0.93066149985691371</v>
      </c>
      <c r="F206" s="14">
        <f t="shared" si="46"/>
        <v>0.93705541743097043</v>
      </c>
      <c r="G206" s="14">
        <f t="shared" si="46"/>
        <v>0.93504592834209588</v>
      </c>
      <c r="H206" s="14">
        <f t="shared" si="46"/>
        <v>0.94687105699440033</v>
      </c>
      <c r="I206" s="14">
        <f t="shared" si="46"/>
        <v>0.93316402502611906</v>
      </c>
      <c r="J206" s="14">
        <f t="shared" si="46"/>
        <v>0.93205662202160866</v>
      </c>
      <c r="K206" s="14">
        <f t="shared" si="46"/>
        <v>0.92289778947849754</v>
      </c>
      <c r="L206" s="14">
        <f t="shared" si="46"/>
        <v>0.92182961775018801</v>
      </c>
      <c r="M206" s="14">
        <f t="shared" si="46"/>
        <v>0.94989941904778019</v>
      </c>
      <c r="N206" s="14">
        <f t="shared" si="46"/>
        <v>0.92735332989740937</v>
      </c>
      <c r="O206" s="14">
        <f t="shared" si="46"/>
        <v>0.94232616986035211</v>
      </c>
      <c r="P206" s="14">
        <f t="shared" si="46"/>
        <v>0.94877653468978063</v>
      </c>
      <c r="Q206" s="14">
        <f t="shared" si="46"/>
        <v>0.93137921131391099</v>
      </c>
      <c r="R206" s="14">
        <f t="shared" si="46"/>
        <v>0.93786633984204015</v>
      </c>
      <c r="S206" s="14"/>
      <c r="T206" s="14"/>
      <c r="U206" s="14"/>
      <c r="V206" s="14"/>
      <c r="W206" s="14"/>
      <c r="Y206" s="14">
        <f t="shared" si="47"/>
        <v>0.93556487158567447</v>
      </c>
      <c r="Z206" s="14">
        <f t="shared" si="48"/>
        <v>8.3219849438277427E-3</v>
      </c>
      <c r="AA206" s="14">
        <f t="shared" si="44"/>
        <v>0.91892090169801899</v>
      </c>
      <c r="AB206" s="14">
        <f t="shared" si="45"/>
        <v>0.95220884147332996</v>
      </c>
      <c r="AC206" s="14">
        <f t="shared" si="49"/>
        <v>0.93828803629793345</v>
      </c>
    </row>
    <row r="207" spans="1:29" x14ac:dyDescent="0.2">
      <c r="A207" s="1" t="s">
        <v>45</v>
      </c>
      <c r="C207" s="14">
        <f t="shared" si="46"/>
        <v>0.91821513950281253</v>
      </c>
      <c r="D207" s="14">
        <f t="shared" si="46"/>
        <v>0.91495874825120338</v>
      </c>
      <c r="E207" s="14">
        <f t="shared" si="46"/>
        <v>0.92367130986573109</v>
      </c>
      <c r="F207" s="14">
        <f t="shared" si="46"/>
        <v>0.91375697264247013</v>
      </c>
      <c r="G207" s="14">
        <f t="shared" si="46"/>
        <v>0.91361017289604252</v>
      </c>
      <c r="H207" s="14">
        <f t="shared" si="46"/>
        <v>0.91050574224873304</v>
      </c>
      <c r="I207" s="14">
        <f t="shared" si="46"/>
        <v>0.90902024918975521</v>
      </c>
      <c r="J207" s="14">
        <f t="shared" si="46"/>
        <v>0.91188719792411455</v>
      </c>
      <c r="K207" s="14">
        <f t="shared" si="46"/>
        <v>0.92062631467632727</v>
      </c>
      <c r="L207" s="14">
        <f t="shared" si="46"/>
        <v>0.92580614193309574</v>
      </c>
      <c r="M207" s="14">
        <f t="shared" si="46"/>
        <v>0.90605211055037216</v>
      </c>
      <c r="N207" s="14">
        <f t="shared" si="46"/>
        <v>0.92433822989213732</v>
      </c>
      <c r="O207" s="14">
        <f t="shared" si="46"/>
        <v>0.90373562493971826</v>
      </c>
      <c r="P207" s="14">
        <f t="shared" si="46"/>
        <v>0.92381954691412882</v>
      </c>
      <c r="Q207" s="14">
        <f t="shared" si="46"/>
        <v>0.91807860716576595</v>
      </c>
      <c r="R207" s="14">
        <f t="shared" si="46"/>
        <v>0.92783236321711704</v>
      </c>
      <c r="S207" s="14"/>
      <c r="T207" s="14"/>
      <c r="U207" s="14"/>
      <c r="V207" s="14"/>
      <c r="W207" s="14"/>
      <c r="Y207" s="14">
        <f t="shared" si="47"/>
        <v>0.91661965448809535</v>
      </c>
      <c r="Z207" s="14">
        <f t="shared" si="48"/>
        <v>7.3357267220467114E-3</v>
      </c>
      <c r="AA207" s="14">
        <f t="shared" si="44"/>
        <v>0.90194820104400197</v>
      </c>
      <c r="AB207" s="14">
        <f t="shared" si="45"/>
        <v>0.93129110793218872</v>
      </c>
      <c r="AC207" s="14">
        <f t="shared" si="49"/>
        <v>0.91416409485908934</v>
      </c>
    </row>
    <row r="208" spans="1:29" x14ac:dyDescent="0.2">
      <c r="A208" s="1" t="s">
        <v>46</v>
      </c>
      <c r="C208" s="14">
        <f t="shared" si="46"/>
        <v>0.93690929317479121</v>
      </c>
      <c r="D208" s="14">
        <f t="shared" si="46"/>
        <v>0.92859092800055143</v>
      </c>
      <c r="E208" s="14">
        <f t="shared" si="46"/>
        <v>0.91286524297525962</v>
      </c>
      <c r="F208" s="14">
        <f t="shared" si="46"/>
        <v>0.93490086783647042</v>
      </c>
      <c r="G208" s="14">
        <f t="shared" si="46"/>
        <v>0.92611125511102987</v>
      </c>
      <c r="H208" s="14">
        <f t="shared" si="46"/>
        <v>0.91977322869537281</v>
      </c>
      <c r="I208" s="14">
        <f t="shared" si="46"/>
        <v>0.93324255154916835</v>
      </c>
      <c r="J208" s="14">
        <f t="shared" si="46"/>
        <v>0.93925160044250289</v>
      </c>
      <c r="K208" s="14">
        <f t="shared" si="46"/>
        <v>0.92166463050522718</v>
      </c>
      <c r="L208" s="14">
        <f t="shared" si="46"/>
        <v>0.93085982265340039</v>
      </c>
      <c r="M208" s="14">
        <f t="shared" si="46"/>
        <v>0.93503563144124624</v>
      </c>
      <c r="N208" s="14">
        <f t="shared" si="46"/>
        <v>0.93016826576165068</v>
      </c>
      <c r="O208" s="14">
        <f t="shared" si="46"/>
        <v>0.93049494039103064</v>
      </c>
      <c r="P208" s="14">
        <f t="shared" si="46"/>
        <v>0.92203923176339564</v>
      </c>
      <c r="Q208" s="14">
        <f t="shared" si="46"/>
        <v>0.92865844313295387</v>
      </c>
      <c r="R208" s="14">
        <f t="shared" si="46"/>
        <v>0.92345927323260857</v>
      </c>
      <c r="S208" s="14"/>
      <c r="T208" s="14"/>
      <c r="U208" s="14"/>
      <c r="V208" s="14"/>
      <c r="W208" s="14"/>
      <c r="Y208" s="14">
        <f t="shared" si="47"/>
        <v>0.92837657541666618</v>
      </c>
      <c r="Z208" s="14">
        <f t="shared" si="48"/>
        <v>7.04647806435902E-3</v>
      </c>
      <c r="AA208" s="14">
        <f t="shared" si="44"/>
        <v>0.9142836192879481</v>
      </c>
      <c r="AB208" s="14">
        <f t="shared" si="45"/>
        <v>0.94246953154538426</v>
      </c>
      <c r="AC208" s="14">
        <f t="shared" si="49"/>
        <v>0.92859673990623681</v>
      </c>
    </row>
    <row r="209" spans="1:29" x14ac:dyDescent="0.2">
      <c r="A209" s="1" t="s">
        <v>47</v>
      </c>
      <c r="C209" s="14">
        <f t="shared" si="46"/>
        <v>0.94529213766415487</v>
      </c>
      <c r="D209" s="14">
        <f t="shared" si="46"/>
        <v>0.95528421707250988</v>
      </c>
      <c r="E209" s="14">
        <f t="shared" si="46"/>
        <v>0.95276622491248508</v>
      </c>
      <c r="F209" s="14">
        <f t="shared" si="46"/>
        <v>0.9461780823671142</v>
      </c>
      <c r="G209" s="14">
        <f t="shared" si="46"/>
        <v>0.95222429924971064</v>
      </c>
      <c r="H209" s="14">
        <f t="shared" si="46"/>
        <v>0.94695187961022198</v>
      </c>
      <c r="I209" s="14">
        <f t="shared" si="46"/>
        <v>0.94907436306816029</v>
      </c>
      <c r="J209" s="14">
        <f t="shared" si="46"/>
        <v>0.94722297894538754</v>
      </c>
      <c r="K209" s="14">
        <f t="shared" si="46"/>
        <v>0.95654112888981513</v>
      </c>
      <c r="L209" s="14">
        <f t="shared" si="46"/>
        <v>0.93787291165419584</v>
      </c>
      <c r="M209" s="14">
        <f t="shared" si="46"/>
        <v>0.95277459950568133</v>
      </c>
      <c r="N209" s="14">
        <f t="shared" si="46"/>
        <v>0.95489020007284042</v>
      </c>
      <c r="O209" s="14">
        <f t="shared" si="46"/>
        <v>0.94695435895923663</v>
      </c>
      <c r="P209" s="14">
        <f t="shared" si="46"/>
        <v>0.94194942831026507</v>
      </c>
      <c r="Q209" s="14">
        <f t="shared" si="46"/>
        <v>0.94712888544879936</v>
      </c>
      <c r="R209" s="14">
        <f t="shared" si="46"/>
        <v>0.94876396246503525</v>
      </c>
      <c r="S209" s="14"/>
      <c r="T209" s="14"/>
      <c r="U209" s="14"/>
      <c r="V209" s="14"/>
      <c r="W209" s="14"/>
      <c r="Y209" s="14">
        <f t="shared" si="47"/>
        <v>0.94886685363722589</v>
      </c>
      <c r="Z209" s="14">
        <f t="shared" si="48"/>
        <v>5.0327769396529536E-3</v>
      </c>
      <c r="AA209" s="14">
        <f t="shared" si="44"/>
        <v>0.93880129975792004</v>
      </c>
      <c r="AB209" s="14">
        <f t="shared" si="45"/>
        <v>0.95893240751653175</v>
      </c>
      <c r="AC209" s="14">
        <f t="shared" si="49"/>
        <v>0.94944720894937618</v>
      </c>
    </row>
    <row r="210" spans="1:29" x14ac:dyDescent="0.2">
      <c r="A210" s="1" t="s">
        <v>48</v>
      </c>
      <c r="C210" s="14">
        <f t="shared" si="46"/>
        <v>0.97399925918607311</v>
      </c>
      <c r="D210" s="14">
        <f t="shared" si="46"/>
        <v>0.98238799480321581</v>
      </c>
      <c r="E210" s="14">
        <f t="shared" si="46"/>
        <v>0.99905620795829941</v>
      </c>
      <c r="F210" s="14">
        <f t="shared" si="46"/>
        <v>0.99901961843573717</v>
      </c>
      <c r="G210" s="14">
        <f t="shared" si="46"/>
        <v>0.98663255270225714</v>
      </c>
      <c r="H210" s="14">
        <f t="shared" si="46"/>
        <v>0.99319707187471129</v>
      </c>
      <c r="I210" s="14">
        <f t="shared" si="46"/>
        <v>0.98605213998898811</v>
      </c>
      <c r="J210" s="14">
        <f t="shared" si="46"/>
        <v>0.99388686404484616</v>
      </c>
      <c r="K210" s="14">
        <f t="shared" si="46"/>
        <v>0.98589083915940323</v>
      </c>
      <c r="L210" s="14">
        <f t="shared" si="46"/>
        <v>1.0026719977734484</v>
      </c>
      <c r="M210" s="14">
        <f t="shared" si="46"/>
        <v>0.98221449683421391</v>
      </c>
      <c r="N210" s="14">
        <f t="shared" si="46"/>
        <v>0.98391182760701168</v>
      </c>
      <c r="O210" s="14">
        <f t="shared" si="46"/>
        <v>0.99098146767990292</v>
      </c>
      <c r="P210" s="14">
        <f t="shared" si="46"/>
        <v>0.98661177402192957</v>
      </c>
      <c r="Q210" s="14">
        <f t="shared" si="46"/>
        <v>0.99874662227605449</v>
      </c>
      <c r="R210" s="14">
        <f t="shared" si="46"/>
        <v>0.98757043349005869</v>
      </c>
      <c r="S210" s="14"/>
      <c r="T210" s="14"/>
      <c r="U210" s="14"/>
      <c r="V210" s="14"/>
      <c r="W210" s="14"/>
      <c r="Y210" s="14">
        <f t="shared" si="47"/>
        <v>0.98955194798975943</v>
      </c>
      <c r="Z210" s="14">
        <f t="shared" si="48"/>
        <v>7.7303350585860263E-3</v>
      </c>
      <c r="AA210" s="14">
        <f t="shared" si="44"/>
        <v>0.97409127787258742</v>
      </c>
      <c r="AB210" s="14">
        <f t="shared" si="45"/>
        <v>1.0050126181069314</v>
      </c>
      <c r="AC210" s="14">
        <f t="shared" si="49"/>
        <v>0.98858593209411483</v>
      </c>
    </row>
    <row r="211" spans="1:29" x14ac:dyDescent="0.2">
      <c r="A211" s="1" t="s">
        <v>49</v>
      </c>
      <c r="C211" s="14">
        <f t="shared" si="46"/>
        <v>1.0320518821600924</v>
      </c>
      <c r="D211" s="14">
        <f t="shared" si="46"/>
        <v>1.0203372434055169</v>
      </c>
      <c r="E211" s="14">
        <f t="shared" si="46"/>
        <v>1.0177314157337067</v>
      </c>
      <c r="F211" s="14">
        <f t="shared" si="46"/>
        <v>1.0144816143240332</v>
      </c>
      <c r="G211" s="14">
        <f t="shared" si="46"/>
        <v>1.0246632470636183</v>
      </c>
      <c r="H211" s="14">
        <f t="shared" si="46"/>
        <v>1.0220274071918205</v>
      </c>
      <c r="I211" s="14">
        <f t="shared" si="46"/>
        <v>1.0222708537377747</v>
      </c>
      <c r="J211" s="14">
        <f t="shared" si="46"/>
        <v>1.0255194482155003</v>
      </c>
      <c r="K211" s="14">
        <f t="shared" si="46"/>
        <v>1.017820225748002</v>
      </c>
      <c r="L211" s="14">
        <f t="shared" si="46"/>
        <v>1.033871431625826</v>
      </c>
      <c r="M211" s="14">
        <f t="shared" si="46"/>
        <v>1.0275547568140031</v>
      </c>
      <c r="N211" s="14">
        <f t="shared" si="46"/>
        <v>1.0319958554425213</v>
      </c>
      <c r="O211" s="14">
        <f t="shared" si="46"/>
        <v>1.0219363920609161</v>
      </c>
      <c r="P211" s="14">
        <f t="shared" si="46"/>
        <v>1.0350821974759976</v>
      </c>
      <c r="Q211" s="14">
        <f t="shared" si="46"/>
        <v>1.0167940194566818</v>
      </c>
      <c r="R211" s="14">
        <f t="shared" si="46"/>
        <v>1.0184000626564589</v>
      </c>
      <c r="S211" s="14"/>
      <c r="T211" s="14"/>
      <c r="U211" s="14"/>
      <c r="V211" s="14"/>
      <c r="W211" s="14"/>
      <c r="Y211" s="14">
        <f t="shared" si="47"/>
        <v>1.0239086283195293</v>
      </c>
      <c r="Z211" s="14">
        <f t="shared" si="48"/>
        <v>6.5330101272211543E-3</v>
      </c>
      <c r="AA211" s="14">
        <f t="shared" si="44"/>
        <v>1.010842608065087</v>
      </c>
      <c r="AB211" s="14">
        <f t="shared" si="45"/>
        <v>1.0369746485739717</v>
      </c>
      <c r="AC211" s="14">
        <f t="shared" si="49"/>
        <v>1.0227357680630584</v>
      </c>
    </row>
    <row r="212" spans="1:29" x14ac:dyDescent="0.2">
      <c r="A212" s="1" t="s">
        <v>50</v>
      </c>
      <c r="C212" s="14">
        <f t="shared" si="46"/>
        <v>1.04187628180395</v>
      </c>
      <c r="D212" s="14">
        <f t="shared" si="46"/>
        <v>1.0501846499875518</v>
      </c>
      <c r="E212" s="14">
        <f t="shared" si="46"/>
        <v>1.0434155200665545</v>
      </c>
      <c r="F212" s="14">
        <f t="shared" si="46"/>
        <v>1.0400643266883369</v>
      </c>
      <c r="G212" s="14">
        <f t="shared" si="46"/>
        <v>1.0270866011598514</v>
      </c>
      <c r="H212" s="14">
        <f t="shared" si="46"/>
        <v>1.0341893726141029</v>
      </c>
      <c r="I212" s="14">
        <f t="shared" si="46"/>
        <v>1.0233514350013369</v>
      </c>
      <c r="J212" s="14">
        <f t="shared" si="46"/>
        <v>1.0244975509675684</v>
      </c>
      <c r="K212" s="14">
        <f t="shared" si="46"/>
        <v>1.0415783399701821</v>
      </c>
      <c r="L212" s="14">
        <f t="shared" si="46"/>
        <v>1.0303216214401576</v>
      </c>
      <c r="M212" s="14">
        <f t="shared" si="46"/>
        <v>1.0376245648614186</v>
      </c>
      <c r="N212" s="14">
        <f t="shared" si="46"/>
        <v>1.04142917751826</v>
      </c>
      <c r="O212" s="14">
        <f t="shared" si="46"/>
        <v>1.0415426970313093</v>
      </c>
      <c r="P212" s="14">
        <f t="shared" si="46"/>
        <v>1.0313483450996384</v>
      </c>
      <c r="Q212" s="14">
        <f t="shared" si="46"/>
        <v>1.0300014029802107</v>
      </c>
      <c r="R212" s="14">
        <f t="shared" si="46"/>
        <v>1.0363839733972293</v>
      </c>
      <c r="S212" s="14"/>
      <c r="T212" s="14"/>
      <c r="U212" s="14"/>
      <c r="V212" s="14"/>
      <c r="W212" s="14"/>
      <c r="Y212" s="14">
        <f t="shared" si="47"/>
        <v>1.0359309912867287</v>
      </c>
      <c r="Z212" s="14">
        <f t="shared" si="48"/>
        <v>7.5989213388610952E-3</v>
      </c>
      <c r="AA212" s="14">
        <f t="shared" si="44"/>
        <v>1.0207331486090065</v>
      </c>
      <c r="AB212" s="14">
        <f t="shared" si="45"/>
        <v>1.0511288339644509</v>
      </c>
      <c r="AC212" s="14">
        <f t="shared" si="49"/>
        <v>1.0352592597071386</v>
      </c>
    </row>
    <row r="213" spans="1:29" x14ac:dyDescent="0.2">
      <c r="A213" s="21" t="s">
        <v>87</v>
      </c>
      <c r="B213" s="63"/>
      <c r="C213" s="73">
        <f>AVERAGE(C201:C212)</f>
        <v>0.99999999999999989</v>
      </c>
      <c r="D213" s="73">
        <f t="shared" ref="D213:R213" si="50">AVERAGE(D201:D212)</f>
        <v>0.99999999999999989</v>
      </c>
      <c r="E213" s="73">
        <f t="shared" si="50"/>
        <v>1</v>
      </c>
      <c r="F213" s="73">
        <f t="shared" si="50"/>
        <v>1</v>
      </c>
      <c r="G213" s="73">
        <f t="shared" si="50"/>
        <v>1</v>
      </c>
      <c r="H213" s="73">
        <f t="shared" si="50"/>
        <v>1</v>
      </c>
      <c r="I213" s="73">
        <f t="shared" si="50"/>
        <v>0.99999999999999989</v>
      </c>
      <c r="J213" s="73">
        <f t="shared" si="50"/>
        <v>1.0000000000000002</v>
      </c>
      <c r="K213" s="73">
        <f t="shared" si="50"/>
        <v>0.99999999999999967</v>
      </c>
      <c r="L213" s="73">
        <f t="shared" si="50"/>
        <v>1</v>
      </c>
      <c r="M213" s="73">
        <f t="shared" si="50"/>
        <v>1</v>
      </c>
      <c r="N213" s="73">
        <f t="shared" si="50"/>
        <v>0.99999999999999989</v>
      </c>
      <c r="O213" s="73">
        <f t="shared" si="50"/>
        <v>0.99999999999999989</v>
      </c>
      <c r="P213" s="73">
        <f t="shared" si="50"/>
        <v>1</v>
      </c>
      <c r="Q213" s="73">
        <f t="shared" si="50"/>
        <v>1.0000000000000002</v>
      </c>
      <c r="R213" s="73">
        <f t="shared" si="50"/>
        <v>1</v>
      </c>
      <c r="S213" s="73"/>
      <c r="T213" s="73"/>
      <c r="U213" s="73"/>
      <c r="V213" s="73"/>
      <c r="W213" s="73"/>
      <c r="X213" s="63"/>
      <c r="Y213" s="73">
        <f t="shared" ref="Y213:Z213" si="51">AVERAGE(Y201:Y212)</f>
        <v>1.0000000000000002</v>
      </c>
      <c r="Z213" s="73">
        <f t="shared" si="51"/>
        <v>7.5779229168854911E-3</v>
      </c>
      <c r="AA213" s="73"/>
      <c r="AB213" s="73"/>
      <c r="AC213" s="80">
        <f>AVERAGE(AC201:AC212)</f>
        <v>1</v>
      </c>
    </row>
    <row r="219" spans="1:29" ht="12.75" x14ac:dyDescent="0.2">
      <c r="B219" s="31" t="s">
        <v>97</v>
      </c>
      <c r="C219" s="31"/>
    </row>
    <row r="220" spans="1:29" x14ac:dyDescent="0.2">
      <c r="C220" s="7">
        <f>C$10</f>
        <v>2001</v>
      </c>
      <c r="D220" s="7">
        <f t="shared" ref="D220:W220" si="52">D$10</f>
        <v>2002</v>
      </c>
      <c r="E220" s="7">
        <f t="shared" si="52"/>
        <v>2003</v>
      </c>
      <c r="F220" s="7">
        <f t="shared" si="52"/>
        <v>2004</v>
      </c>
      <c r="G220" s="7">
        <f t="shared" si="52"/>
        <v>2005</v>
      </c>
      <c r="H220" s="7">
        <f t="shared" si="52"/>
        <v>2006</v>
      </c>
      <c r="I220" s="7">
        <f t="shared" si="52"/>
        <v>2007</v>
      </c>
      <c r="J220" s="7">
        <f t="shared" si="52"/>
        <v>2008</v>
      </c>
      <c r="K220" s="7">
        <f t="shared" si="52"/>
        <v>2009</v>
      </c>
      <c r="L220" s="7">
        <f t="shared" si="52"/>
        <v>2010</v>
      </c>
      <c r="M220" s="7">
        <f t="shared" si="52"/>
        <v>2011</v>
      </c>
      <c r="N220" s="7">
        <f t="shared" si="52"/>
        <v>2012</v>
      </c>
      <c r="O220" s="7">
        <f t="shared" si="52"/>
        <v>2013</v>
      </c>
      <c r="P220" s="7">
        <f t="shared" si="52"/>
        <v>2014</v>
      </c>
      <c r="Q220" s="7">
        <f t="shared" si="52"/>
        <v>2015</v>
      </c>
      <c r="R220" s="7">
        <f t="shared" si="52"/>
        <v>2016</v>
      </c>
      <c r="S220" s="7">
        <f t="shared" si="52"/>
        <v>2017</v>
      </c>
      <c r="T220" s="7">
        <f t="shared" si="52"/>
        <v>2018</v>
      </c>
      <c r="U220" s="7">
        <f t="shared" si="52"/>
        <v>2019</v>
      </c>
      <c r="V220" s="7">
        <f t="shared" si="52"/>
        <v>2020</v>
      </c>
      <c r="W220" s="7">
        <f t="shared" si="52"/>
        <v>0</v>
      </c>
      <c r="Y220" s="7" t="s">
        <v>59</v>
      </c>
    </row>
    <row r="221" spans="1:29" x14ac:dyDescent="0.2">
      <c r="A221" s="1" t="s">
        <v>39</v>
      </c>
      <c r="C221" s="45">
        <f t="shared" ref="C221:R232" si="53">IF(AND(C201&lt;$AB201,C201&gt;$AA201),1,0)</f>
        <v>1</v>
      </c>
      <c r="D221" s="45">
        <f t="shared" si="53"/>
        <v>1</v>
      </c>
      <c r="E221" s="45">
        <f t="shared" si="53"/>
        <v>1</v>
      </c>
      <c r="F221" s="45">
        <f t="shared" si="53"/>
        <v>1</v>
      </c>
      <c r="G221" s="45">
        <f t="shared" si="53"/>
        <v>1</v>
      </c>
      <c r="H221" s="45">
        <f t="shared" si="53"/>
        <v>1</v>
      </c>
      <c r="I221" s="45">
        <f t="shared" si="53"/>
        <v>1</v>
      </c>
      <c r="J221" s="45">
        <f t="shared" si="53"/>
        <v>1</v>
      </c>
      <c r="K221" s="45">
        <f t="shared" si="53"/>
        <v>1</v>
      </c>
      <c r="L221" s="45">
        <f t="shared" si="53"/>
        <v>1</v>
      </c>
      <c r="M221" s="45">
        <f t="shared" si="53"/>
        <v>1</v>
      </c>
      <c r="N221" s="45">
        <f t="shared" si="53"/>
        <v>1</v>
      </c>
      <c r="O221" s="45">
        <f t="shared" si="53"/>
        <v>1</v>
      </c>
      <c r="P221" s="45">
        <f t="shared" si="53"/>
        <v>1</v>
      </c>
      <c r="Q221" s="45">
        <f t="shared" si="53"/>
        <v>1</v>
      </c>
      <c r="R221" s="45">
        <f t="shared" si="53"/>
        <v>1</v>
      </c>
      <c r="S221" s="14"/>
      <c r="T221" s="14"/>
      <c r="U221" s="14"/>
      <c r="V221" s="14"/>
      <c r="W221" s="14"/>
    </row>
    <row r="222" spans="1:29" x14ac:dyDescent="0.2">
      <c r="A222" s="1" t="s">
        <v>40</v>
      </c>
      <c r="C222" s="45">
        <f t="shared" si="53"/>
        <v>1</v>
      </c>
      <c r="D222" s="45">
        <f t="shared" si="53"/>
        <v>1</v>
      </c>
      <c r="E222" s="45">
        <f t="shared" si="53"/>
        <v>1</v>
      </c>
      <c r="F222" s="45">
        <f t="shared" si="53"/>
        <v>1</v>
      </c>
      <c r="G222" s="45">
        <f t="shared" si="53"/>
        <v>1</v>
      </c>
      <c r="H222" s="45">
        <f t="shared" si="53"/>
        <v>1</v>
      </c>
      <c r="I222" s="45">
        <f t="shared" si="53"/>
        <v>1</v>
      </c>
      <c r="J222" s="45">
        <f t="shared" si="53"/>
        <v>1</v>
      </c>
      <c r="K222" s="45">
        <f t="shared" si="53"/>
        <v>1</v>
      </c>
      <c r="L222" s="45">
        <f t="shared" si="53"/>
        <v>1</v>
      </c>
      <c r="M222" s="45">
        <f t="shared" si="53"/>
        <v>1</v>
      </c>
      <c r="N222" s="45">
        <f t="shared" si="53"/>
        <v>0</v>
      </c>
      <c r="O222" s="45">
        <f t="shared" si="53"/>
        <v>1</v>
      </c>
      <c r="P222" s="45">
        <f t="shared" si="53"/>
        <v>1</v>
      </c>
      <c r="Q222" s="45">
        <f t="shared" si="53"/>
        <v>1</v>
      </c>
      <c r="R222" s="45">
        <f t="shared" si="53"/>
        <v>1</v>
      </c>
      <c r="S222" s="14"/>
      <c r="T222" s="14"/>
      <c r="U222" s="14"/>
      <c r="V222" s="14"/>
      <c r="W222" s="14"/>
    </row>
    <row r="223" spans="1:29" x14ac:dyDescent="0.2">
      <c r="A223" s="1" t="s">
        <v>41</v>
      </c>
      <c r="C223" s="45">
        <f t="shared" si="53"/>
        <v>1</v>
      </c>
      <c r="D223" s="45">
        <f t="shared" si="53"/>
        <v>1</v>
      </c>
      <c r="E223" s="45">
        <f t="shared" si="53"/>
        <v>1</v>
      </c>
      <c r="F223" s="45">
        <f t="shared" si="53"/>
        <v>1</v>
      </c>
      <c r="G223" s="45">
        <f t="shared" si="53"/>
        <v>1</v>
      </c>
      <c r="H223" s="45">
        <f t="shared" si="53"/>
        <v>1</v>
      </c>
      <c r="I223" s="45">
        <f t="shared" si="53"/>
        <v>1</v>
      </c>
      <c r="J223" s="45">
        <f t="shared" si="53"/>
        <v>1</v>
      </c>
      <c r="K223" s="45">
        <f t="shared" si="53"/>
        <v>1</v>
      </c>
      <c r="L223" s="45">
        <f t="shared" si="53"/>
        <v>1</v>
      </c>
      <c r="M223" s="45">
        <f t="shared" si="53"/>
        <v>1</v>
      </c>
      <c r="N223" s="45">
        <f t="shared" si="53"/>
        <v>1</v>
      </c>
      <c r="O223" s="45">
        <f t="shared" si="53"/>
        <v>1</v>
      </c>
      <c r="P223" s="45">
        <f t="shared" si="53"/>
        <v>1</v>
      </c>
      <c r="Q223" s="45">
        <f t="shared" si="53"/>
        <v>0</v>
      </c>
      <c r="R223" s="45">
        <f t="shared" si="53"/>
        <v>1</v>
      </c>
      <c r="S223" s="14"/>
      <c r="T223" s="14"/>
      <c r="U223" s="14"/>
      <c r="V223" s="14"/>
      <c r="W223" s="14"/>
    </row>
    <row r="224" spans="1:29" x14ac:dyDescent="0.2">
      <c r="A224" s="1" t="s">
        <v>42</v>
      </c>
      <c r="C224" s="45">
        <f t="shared" si="53"/>
        <v>1</v>
      </c>
      <c r="D224" s="45">
        <f t="shared" si="53"/>
        <v>1</v>
      </c>
      <c r="E224" s="45">
        <f t="shared" si="53"/>
        <v>1</v>
      </c>
      <c r="F224" s="45">
        <f t="shared" si="53"/>
        <v>1</v>
      </c>
      <c r="G224" s="45">
        <f t="shared" si="53"/>
        <v>1</v>
      </c>
      <c r="H224" s="45">
        <f t="shared" si="53"/>
        <v>1</v>
      </c>
      <c r="I224" s="45">
        <f t="shared" si="53"/>
        <v>1</v>
      </c>
      <c r="J224" s="45">
        <f t="shared" si="53"/>
        <v>1</v>
      </c>
      <c r="K224" s="45">
        <f t="shared" si="53"/>
        <v>1</v>
      </c>
      <c r="L224" s="45">
        <f t="shared" si="53"/>
        <v>1</v>
      </c>
      <c r="M224" s="45">
        <f t="shared" si="53"/>
        <v>1</v>
      </c>
      <c r="N224" s="45">
        <f t="shared" si="53"/>
        <v>1</v>
      </c>
      <c r="O224" s="45">
        <f t="shared" si="53"/>
        <v>1</v>
      </c>
      <c r="P224" s="45">
        <f t="shared" si="53"/>
        <v>1</v>
      </c>
      <c r="Q224" s="45">
        <f t="shared" si="53"/>
        <v>1</v>
      </c>
      <c r="R224" s="45">
        <f t="shared" si="53"/>
        <v>1</v>
      </c>
      <c r="S224" s="14"/>
      <c r="T224" s="14"/>
      <c r="U224" s="14"/>
      <c r="V224" s="14"/>
      <c r="W224" s="14"/>
    </row>
    <row r="225" spans="1:25" x14ac:dyDescent="0.2">
      <c r="A225" s="1" t="s">
        <v>43</v>
      </c>
      <c r="C225" s="45">
        <f t="shared" si="53"/>
        <v>1</v>
      </c>
      <c r="D225" s="45">
        <f t="shared" si="53"/>
        <v>1</v>
      </c>
      <c r="E225" s="45">
        <f t="shared" si="53"/>
        <v>1</v>
      </c>
      <c r="F225" s="45">
        <f t="shared" si="53"/>
        <v>1</v>
      </c>
      <c r="G225" s="45">
        <f t="shared" si="53"/>
        <v>1</v>
      </c>
      <c r="H225" s="45">
        <f t="shared" si="53"/>
        <v>1</v>
      </c>
      <c r="I225" s="45">
        <f t="shared" si="53"/>
        <v>1</v>
      </c>
      <c r="J225" s="45">
        <f t="shared" si="53"/>
        <v>1</v>
      </c>
      <c r="K225" s="45">
        <f t="shared" si="53"/>
        <v>1</v>
      </c>
      <c r="L225" s="45">
        <f t="shared" si="53"/>
        <v>0</v>
      </c>
      <c r="M225" s="45">
        <f t="shared" si="53"/>
        <v>1</v>
      </c>
      <c r="N225" s="45">
        <f t="shared" si="53"/>
        <v>1</v>
      </c>
      <c r="O225" s="45">
        <f t="shared" si="53"/>
        <v>1</v>
      </c>
      <c r="P225" s="45">
        <f t="shared" si="53"/>
        <v>1</v>
      </c>
      <c r="Q225" s="45">
        <f t="shared" si="53"/>
        <v>1</v>
      </c>
      <c r="R225" s="45">
        <f t="shared" si="53"/>
        <v>1</v>
      </c>
      <c r="S225" s="14"/>
      <c r="T225" s="14"/>
      <c r="U225" s="14"/>
      <c r="V225" s="14"/>
      <c r="W225" s="14"/>
    </row>
    <row r="226" spans="1:25" x14ac:dyDescent="0.2">
      <c r="A226" s="1" t="s">
        <v>44</v>
      </c>
      <c r="C226" s="45">
        <f t="shared" si="53"/>
        <v>1</v>
      </c>
      <c r="D226" s="45">
        <f t="shared" si="53"/>
        <v>1</v>
      </c>
      <c r="E226" s="45">
        <f t="shared" si="53"/>
        <v>1</v>
      </c>
      <c r="F226" s="45">
        <f t="shared" si="53"/>
        <v>1</v>
      </c>
      <c r="G226" s="45">
        <f t="shared" si="53"/>
        <v>1</v>
      </c>
      <c r="H226" s="45">
        <f t="shared" si="53"/>
        <v>1</v>
      </c>
      <c r="I226" s="45">
        <f t="shared" si="53"/>
        <v>1</v>
      </c>
      <c r="J226" s="45">
        <f t="shared" si="53"/>
        <v>1</v>
      </c>
      <c r="K226" s="45">
        <f t="shared" si="53"/>
        <v>1</v>
      </c>
      <c r="L226" s="45">
        <f t="shared" si="53"/>
        <v>1</v>
      </c>
      <c r="M226" s="45">
        <f t="shared" si="53"/>
        <v>1</v>
      </c>
      <c r="N226" s="45">
        <f t="shared" si="53"/>
        <v>1</v>
      </c>
      <c r="O226" s="45">
        <f t="shared" si="53"/>
        <v>1</v>
      </c>
      <c r="P226" s="45">
        <f t="shared" si="53"/>
        <v>1</v>
      </c>
      <c r="Q226" s="45">
        <f t="shared" si="53"/>
        <v>1</v>
      </c>
      <c r="R226" s="45">
        <f t="shared" si="53"/>
        <v>1</v>
      </c>
      <c r="S226" s="14"/>
      <c r="T226" s="14"/>
      <c r="U226" s="14"/>
      <c r="V226" s="14"/>
      <c r="W226" s="14"/>
    </row>
    <row r="227" spans="1:25" x14ac:dyDescent="0.2">
      <c r="A227" s="1" t="s">
        <v>45</v>
      </c>
      <c r="C227" s="45">
        <f t="shared" si="53"/>
        <v>1</v>
      </c>
      <c r="D227" s="45">
        <f t="shared" si="53"/>
        <v>1</v>
      </c>
      <c r="E227" s="45">
        <f t="shared" si="53"/>
        <v>1</v>
      </c>
      <c r="F227" s="45">
        <f t="shared" si="53"/>
        <v>1</v>
      </c>
      <c r="G227" s="45">
        <f t="shared" si="53"/>
        <v>1</v>
      </c>
      <c r="H227" s="45">
        <f t="shared" si="53"/>
        <v>1</v>
      </c>
      <c r="I227" s="45">
        <f t="shared" si="53"/>
        <v>1</v>
      </c>
      <c r="J227" s="45">
        <f t="shared" si="53"/>
        <v>1</v>
      </c>
      <c r="K227" s="45">
        <f t="shared" si="53"/>
        <v>1</v>
      </c>
      <c r="L227" s="45">
        <f t="shared" si="53"/>
        <v>1</v>
      </c>
      <c r="M227" s="45">
        <f t="shared" si="53"/>
        <v>1</v>
      </c>
      <c r="N227" s="45">
        <f t="shared" si="53"/>
        <v>1</v>
      </c>
      <c r="O227" s="45">
        <f t="shared" si="53"/>
        <v>1</v>
      </c>
      <c r="P227" s="45">
        <f t="shared" si="53"/>
        <v>1</v>
      </c>
      <c r="Q227" s="45">
        <f t="shared" si="53"/>
        <v>1</v>
      </c>
      <c r="R227" s="45">
        <f t="shared" si="53"/>
        <v>1</v>
      </c>
      <c r="S227" s="14"/>
      <c r="T227" s="14"/>
      <c r="U227" s="14"/>
      <c r="V227" s="14"/>
      <c r="W227" s="14"/>
    </row>
    <row r="228" spans="1:25" x14ac:dyDescent="0.2">
      <c r="A228" s="1" t="s">
        <v>46</v>
      </c>
      <c r="C228" s="45">
        <f t="shared" si="53"/>
        <v>1</v>
      </c>
      <c r="D228" s="45">
        <f t="shared" si="53"/>
        <v>1</v>
      </c>
      <c r="E228" s="45">
        <f t="shared" si="53"/>
        <v>0</v>
      </c>
      <c r="F228" s="45">
        <f t="shared" si="53"/>
        <v>1</v>
      </c>
      <c r="G228" s="45">
        <f t="shared" si="53"/>
        <v>1</v>
      </c>
      <c r="H228" s="45">
        <f t="shared" si="53"/>
        <v>1</v>
      </c>
      <c r="I228" s="45">
        <f t="shared" si="53"/>
        <v>1</v>
      </c>
      <c r="J228" s="45">
        <f t="shared" si="53"/>
        <v>1</v>
      </c>
      <c r="K228" s="45">
        <f t="shared" si="53"/>
        <v>1</v>
      </c>
      <c r="L228" s="45">
        <f t="shared" si="53"/>
        <v>1</v>
      </c>
      <c r="M228" s="45">
        <f t="shared" si="53"/>
        <v>1</v>
      </c>
      <c r="N228" s="45">
        <f t="shared" si="53"/>
        <v>1</v>
      </c>
      <c r="O228" s="45">
        <f t="shared" si="53"/>
        <v>1</v>
      </c>
      <c r="P228" s="45">
        <f t="shared" si="53"/>
        <v>1</v>
      </c>
      <c r="Q228" s="45">
        <f t="shared" si="53"/>
        <v>1</v>
      </c>
      <c r="R228" s="45">
        <f t="shared" si="53"/>
        <v>1</v>
      </c>
      <c r="S228" s="14"/>
      <c r="T228" s="14"/>
      <c r="U228" s="14"/>
      <c r="V228" s="14"/>
      <c r="W228" s="14"/>
    </row>
    <row r="229" spans="1:25" x14ac:dyDescent="0.2">
      <c r="A229" s="1" t="s">
        <v>47</v>
      </c>
      <c r="C229" s="45">
        <f t="shared" si="53"/>
        <v>1</v>
      </c>
      <c r="D229" s="45">
        <f t="shared" si="53"/>
        <v>1</v>
      </c>
      <c r="E229" s="45">
        <f t="shared" si="53"/>
        <v>1</v>
      </c>
      <c r="F229" s="45">
        <f t="shared" si="53"/>
        <v>1</v>
      </c>
      <c r="G229" s="45">
        <f t="shared" si="53"/>
        <v>1</v>
      </c>
      <c r="H229" s="45">
        <f t="shared" si="53"/>
        <v>1</v>
      </c>
      <c r="I229" s="45">
        <f t="shared" si="53"/>
        <v>1</v>
      </c>
      <c r="J229" s="45">
        <f t="shared" si="53"/>
        <v>1</v>
      </c>
      <c r="K229" s="45">
        <f t="shared" si="53"/>
        <v>1</v>
      </c>
      <c r="L229" s="45">
        <f t="shared" si="53"/>
        <v>0</v>
      </c>
      <c r="M229" s="45">
        <f t="shared" si="53"/>
        <v>1</v>
      </c>
      <c r="N229" s="45">
        <f t="shared" si="53"/>
        <v>1</v>
      </c>
      <c r="O229" s="45">
        <f t="shared" si="53"/>
        <v>1</v>
      </c>
      <c r="P229" s="45">
        <f t="shared" si="53"/>
        <v>1</v>
      </c>
      <c r="Q229" s="45">
        <f t="shared" si="53"/>
        <v>1</v>
      </c>
      <c r="R229" s="45">
        <f t="shared" si="53"/>
        <v>1</v>
      </c>
      <c r="S229" s="14"/>
      <c r="T229" s="14"/>
      <c r="U229" s="14"/>
      <c r="V229" s="14"/>
      <c r="W229" s="14"/>
    </row>
    <row r="230" spans="1:25" x14ac:dyDescent="0.2">
      <c r="A230" s="1" t="s">
        <v>48</v>
      </c>
      <c r="C230" s="45">
        <f t="shared" si="53"/>
        <v>0</v>
      </c>
      <c r="D230" s="45">
        <f t="shared" si="53"/>
        <v>1</v>
      </c>
      <c r="E230" s="45">
        <f t="shared" si="53"/>
        <v>1</v>
      </c>
      <c r="F230" s="45">
        <f t="shared" si="53"/>
        <v>1</v>
      </c>
      <c r="G230" s="45">
        <f t="shared" si="53"/>
        <v>1</v>
      </c>
      <c r="H230" s="45">
        <f t="shared" si="53"/>
        <v>1</v>
      </c>
      <c r="I230" s="45">
        <f t="shared" si="53"/>
        <v>1</v>
      </c>
      <c r="J230" s="45">
        <f t="shared" si="53"/>
        <v>1</v>
      </c>
      <c r="K230" s="45">
        <f t="shared" si="53"/>
        <v>1</v>
      </c>
      <c r="L230" s="45">
        <f t="shared" si="53"/>
        <v>1</v>
      </c>
      <c r="M230" s="45">
        <f t="shared" si="53"/>
        <v>1</v>
      </c>
      <c r="N230" s="45">
        <f t="shared" si="53"/>
        <v>1</v>
      </c>
      <c r="O230" s="45">
        <f t="shared" si="53"/>
        <v>1</v>
      </c>
      <c r="P230" s="45">
        <f t="shared" si="53"/>
        <v>1</v>
      </c>
      <c r="Q230" s="45">
        <f t="shared" si="53"/>
        <v>1</v>
      </c>
      <c r="R230" s="45">
        <f t="shared" si="53"/>
        <v>1</v>
      </c>
      <c r="S230" s="14"/>
      <c r="T230" s="14"/>
      <c r="U230" s="14"/>
      <c r="V230" s="14"/>
      <c r="W230" s="14"/>
    </row>
    <row r="231" spans="1:25" x14ac:dyDescent="0.2">
      <c r="A231" s="1" t="s">
        <v>49</v>
      </c>
      <c r="C231" s="45">
        <f t="shared" si="53"/>
        <v>1</v>
      </c>
      <c r="D231" s="45">
        <f t="shared" si="53"/>
        <v>1</v>
      </c>
      <c r="E231" s="45">
        <f t="shared" si="53"/>
        <v>1</v>
      </c>
      <c r="F231" s="45">
        <f t="shared" si="53"/>
        <v>1</v>
      </c>
      <c r="G231" s="45">
        <f t="shared" si="53"/>
        <v>1</v>
      </c>
      <c r="H231" s="45">
        <f t="shared" si="53"/>
        <v>1</v>
      </c>
      <c r="I231" s="45">
        <f t="shared" si="53"/>
        <v>1</v>
      </c>
      <c r="J231" s="45">
        <f t="shared" si="53"/>
        <v>1</v>
      </c>
      <c r="K231" s="45">
        <f t="shared" si="53"/>
        <v>1</v>
      </c>
      <c r="L231" s="45">
        <f t="shared" si="53"/>
        <v>1</v>
      </c>
      <c r="M231" s="45">
        <f t="shared" si="53"/>
        <v>1</v>
      </c>
      <c r="N231" s="45">
        <f t="shared" si="53"/>
        <v>1</v>
      </c>
      <c r="O231" s="45">
        <f t="shared" si="53"/>
        <v>1</v>
      </c>
      <c r="P231" s="45">
        <f t="shared" si="53"/>
        <v>1</v>
      </c>
      <c r="Q231" s="45">
        <f t="shared" si="53"/>
        <v>1</v>
      </c>
      <c r="R231" s="45">
        <f t="shared" si="53"/>
        <v>1</v>
      </c>
      <c r="S231" s="14"/>
      <c r="T231" s="14"/>
      <c r="U231" s="14"/>
      <c r="V231" s="14"/>
      <c r="W231" s="14"/>
    </row>
    <row r="232" spans="1:25" x14ac:dyDescent="0.2">
      <c r="A232" s="1" t="s">
        <v>50</v>
      </c>
      <c r="C232" s="45">
        <f t="shared" si="53"/>
        <v>1</v>
      </c>
      <c r="D232" s="45">
        <f t="shared" si="53"/>
        <v>1</v>
      </c>
      <c r="E232" s="45">
        <f t="shared" si="53"/>
        <v>1</v>
      </c>
      <c r="F232" s="45">
        <f t="shared" si="53"/>
        <v>1</v>
      </c>
      <c r="G232" s="45">
        <f t="shared" si="53"/>
        <v>1</v>
      </c>
      <c r="H232" s="45">
        <f t="shared" si="53"/>
        <v>1</v>
      </c>
      <c r="I232" s="45">
        <f t="shared" si="53"/>
        <v>1</v>
      </c>
      <c r="J232" s="45">
        <f t="shared" si="53"/>
        <v>1</v>
      </c>
      <c r="K232" s="45">
        <f t="shared" si="53"/>
        <v>1</v>
      </c>
      <c r="L232" s="45">
        <f t="shared" si="53"/>
        <v>1</v>
      </c>
      <c r="M232" s="45">
        <f t="shared" si="53"/>
        <v>1</v>
      </c>
      <c r="N232" s="45">
        <f t="shared" si="53"/>
        <v>1</v>
      </c>
      <c r="O232" s="45">
        <f t="shared" si="53"/>
        <v>1</v>
      </c>
      <c r="P232" s="45">
        <f t="shared" si="53"/>
        <v>1</v>
      </c>
      <c r="Q232" s="45">
        <f t="shared" si="53"/>
        <v>1</v>
      </c>
      <c r="R232" s="45">
        <f t="shared" si="53"/>
        <v>1</v>
      </c>
      <c r="S232" s="14"/>
      <c r="T232" s="14"/>
      <c r="U232" s="14"/>
      <c r="V232" s="14"/>
      <c r="W232" s="14"/>
    </row>
    <row r="233" spans="1:25" x14ac:dyDescent="0.2">
      <c r="A233" s="64" t="s">
        <v>98</v>
      </c>
      <c r="B233" s="65"/>
      <c r="C233" s="74">
        <f>IF(SUM(C221:C232)=12,1,0)</f>
        <v>0</v>
      </c>
      <c r="D233" s="74">
        <f t="shared" ref="D233:R233" si="54">IF(SUM(D221:D232)=12,1,0)</f>
        <v>1</v>
      </c>
      <c r="E233" s="74">
        <f t="shared" si="54"/>
        <v>0</v>
      </c>
      <c r="F233" s="74">
        <f t="shared" si="54"/>
        <v>1</v>
      </c>
      <c r="G233" s="74">
        <f t="shared" si="54"/>
        <v>1</v>
      </c>
      <c r="H233" s="74">
        <f t="shared" si="54"/>
        <v>1</v>
      </c>
      <c r="I233" s="74">
        <f t="shared" si="54"/>
        <v>1</v>
      </c>
      <c r="J233" s="74">
        <f t="shared" si="54"/>
        <v>1</v>
      </c>
      <c r="K233" s="74">
        <f t="shared" si="54"/>
        <v>1</v>
      </c>
      <c r="L233" s="74">
        <f t="shared" si="54"/>
        <v>0</v>
      </c>
      <c r="M233" s="74">
        <f t="shared" si="54"/>
        <v>1</v>
      </c>
      <c r="N233" s="74">
        <f t="shared" si="54"/>
        <v>0</v>
      </c>
      <c r="O233" s="74">
        <f t="shared" si="54"/>
        <v>1</v>
      </c>
      <c r="P233" s="74">
        <f t="shared" si="54"/>
        <v>1</v>
      </c>
      <c r="Q233" s="74">
        <f t="shared" si="54"/>
        <v>0</v>
      </c>
      <c r="R233" s="74">
        <f t="shared" si="54"/>
        <v>1</v>
      </c>
      <c r="S233" s="65"/>
      <c r="T233" s="65"/>
      <c r="U233" s="65"/>
      <c r="V233" s="65"/>
      <c r="W233" s="75"/>
      <c r="X233" s="3"/>
      <c r="Y233" s="76">
        <f>SUM(C233:W233)</f>
        <v>11</v>
      </c>
    </row>
    <row r="235" spans="1:25" ht="18.75" x14ac:dyDescent="0.2">
      <c r="A235" s="66" t="s">
        <v>99</v>
      </c>
      <c r="C235" s="77">
        <v>1</v>
      </c>
      <c r="D235" s="77">
        <v>1</v>
      </c>
      <c r="E235" s="77">
        <v>1</v>
      </c>
      <c r="F235" s="77">
        <v>1</v>
      </c>
      <c r="G235" s="77">
        <v>1</v>
      </c>
      <c r="H235" s="77">
        <v>1</v>
      </c>
      <c r="I235" s="77">
        <v>1</v>
      </c>
      <c r="J235" s="77">
        <v>1</v>
      </c>
      <c r="K235" s="77">
        <v>1</v>
      </c>
      <c r="L235" s="77">
        <v>1</v>
      </c>
      <c r="M235" s="77">
        <v>1</v>
      </c>
      <c r="N235" s="77">
        <v>1</v>
      </c>
      <c r="O235" s="77">
        <v>1</v>
      </c>
      <c r="P235" s="77">
        <v>1</v>
      </c>
      <c r="Q235" s="77">
        <v>1</v>
      </c>
      <c r="R235" s="77">
        <v>1</v>
      </c>
      <c r="S235" s="77">
        <v>1</v>
      </c>
      <c r="T235" s="77">
        <v>1</v>
      </c>
      <c r="U235" s="77">
        <v>1</v>
      </c>
      <c r="V235" s="77">
        <v>1</v>
      </c>
      <c r="W235" s="77">
        <v>1</v>
      </c>
    </row>
    <row r="236" spans="1:25" ht="27.75" x14ac:dyDescent="0.2">
      <c r="A236" s="66" t="s">
        <v>100</v>
      </c>
      <c r="C236" s="78">
        <f t="shared" ref="C236:W236" si="55">IF(C235=1,C233,IF(C233=1,0,1))</f>
        <v>0</v>
      </c>
      <c r="D236" s="78">
        <f t="shared" si="55"/>
        <v>1</v>
      </c>
      <c r="E236" s="78">
        <f t="shared" si="55"/>
        <v>0</v>
      </c>
      <c r="F236" s="78">
        <f t="shared" si="55"/>
        <v>1</v>
      </c>
      <c r="G236" s="78">
        <f t="shared" si="55"/>
        <v>1</v>
      </c>
      <c r="H236" s="78">
        <f t="shared" si="55"/>
        <v>1</v>
      </c>
      <c r="I236" s="78">
        <f t="shared" si="55"/>
        <v>1</v>
      </c>
      <c r="J236" s="78">
        <f t="shared" si="55"/>
        <v>1</v>
      </c>
      <c r="K236" s="78">
        <f t="shared" si="55"/>
        <v>1</v>
      </c>
      <c r="L236" s="78">
        <f t="shared" si="55"/>
        <v>0</v>
      </c>
      <c r="M236" s="78">
        <f t="shared" si="55"/>
        <v>1</v>
      </c>
      <c r="N236" s="78">
        <f t="shared" si="55"/>
        <v>0</v>
      </c>
      <c r="O236" s="78">
        <f t="shared" si="55"/>
        <v>1</v>
      </c>
      <c r="P236" s="78">
        <f t="shared" si="55"/>
        <v>1</v>
      </c>
      <c r="Q236" s="78">
        <f t="shared" si="55"/>
        <v>0</v>
      </c>
      <c r="R236" s="78">
        <f t="shared" si="55"/>
        <v>1</v>
      </c>
      <c r="S236" s="78">
        <f t="shared" si="55"/>
        <v>0</v>
      </c>
      <c r="T236" s="78">
        <f t="shared" si="55"/>
        <v>0</v>
      </c>
      <c r="U236" s="78">
        <f t="shared" si="55"/>
        <v>0</v>
      </c>
      <c r="V236" s="78">
        <f t="shared" si="55"/>
        <v>0</v>
      </c>
      <c r="W236" s="78">
        <f t="shared" si="55"/>
        <v>0</v>
      </c>
      <c r="Y236" s="79">
        <f>SUM(C236:W236)</f>
        <v>11</v>
      </c>
    </row>
  </sheetData>
  <mergeCells count="1">
    <mergeCell ref="AA199:AB199"/>
  </mergeCells>
  <conditionalFormatting sqref="A9:AJ10 A8:X8">
    <cfRule type="cellIs" dxfId="199" priority="103" operator="lessThan">
      <formula>0</formula>
    </cfRule>
    <cfRule type="cellIs" dxfId="198" priority="104" operator="equal">
      <formula>0</formula>
    </cfRule>
  </conditionalFormatting>
  <conditionalFormatting sqref="Q58:Q59">
    <cfRule type="cellIs" dxfId="197" priority="59" operator="lessThan">
      <formula>0</formula>
    </cfRule>
    <cfRule type="cellIs" dxfId="196" priority="60" operator="equal">
      <formula>0</formula>
    </cfRule>
  </conditionalFormatting>
  <conditionalFormatting sqref="AG1:AJ8">
    <cfRule type="cellIs" dxfId="195" priority="101" operator="lessThan">
      <formula>0</formula>
    </cfRule>
    <cfRule type="cellIs" dxfId="194" priority="102" operator="equal">
      <formula>0</formula>
    </cfRule>
  </conditionalFormatting>
  <conditionalFormatting sqref="Y2:AF8 Y1:AC1 AE1">
    <cfRule type="cellIs" dxfId="193" priority="99" operator="lessThan">
      <formula>0</formula>
    </cfRule>
    <cfRule type="cellIs" dxfId="192" priority="100" operator="equal">
      <formula>0</formula>
    </cfRule>
  </conditionalFormatting>
  <conditionalFormatting sqref="B11:B22">
    <cfRule type="cellIs" dxfId="191" priority="97" operator="lessThan">
      <formula>0</formula>
    </cfRule>
    <cfRule type="cellIs" dxfId="190" priority="98" operator="equal">
      <formula>0</formula>
    </cfRule>
  </conditionalFormatting>
  <conditionalFormatting sqref="A24:A25">
    <cfRule type="cellIs" dxfId="189" priority="86" operator="lessThan">
      <formula>0</formula>
    </cfRule>
    <cfRule type="cellIs" dxfId="188" priority="87" operator="equal">
      <formula>0</formula>
    </cfRule>
  </conditionalFormatting>
  <conditionalFormatting sqref="A29:B42 T29:X30">
    <cfRule type="cellIs" dxfId="187" priority="84" operator="lessThan">
      <formula>0</formula>
    </cfRule>
    <cfRule type="cellIs" dxfId="186" priority="85" operator="equal">
      <formula>0</formula>
    </cfRule>
  </conditionalFormatting>
  <conditionalFormatting sqref="T31:W42">
    <cfRule type="cellIs" dxfId="185" priority="81" operator="lessThan">
      <formula>0</formula>
    </cfRule>
  </conditionalFormatting>
  <conditionalFormatting sqref="A49:B57 B58:B61">
    <cfRule type="cellIs" dxfId="184" priority="79" operator="lessThan">
      <formula>0</formula>
    </cfRule>
    <cfRule type="cellIs" dxfId="183" priority="80" operator="equal">
      <formula>0</formula>
    </cfRule>
  </conditionalFormatting>
  <conditionalFormatting sqref="A58:A61">
    <cfRule type="cellIs" dxfId="182" priority="77" operator="lessThan">
      <formula>0</formula>
    </cfRule>
    <cfRule type="cellIs" dxfId="181" priority="78" operator="equal">
      <formula>0</formula>
    </cfRule>
  </conditionalFormatting>
  <conditionalFormatting sqref="C50:X50">
    <cfRule type="cellIs" dxfId="180" priority="75" operator="lessThan">
      <formula>0</formula>
    </cfRule>
    <cfRule type="cellIs" dxfId="179" priority="76" operator="equal">
      <formula>0</formula>
    </cfRule>
  </conditionalFormatting>
  <conditionalFormatting sqref="C53:X54">
    <cfRule type="cellIs" dxfId="178" priority="73" operator="lessThan">
      <formula>0</formula>
    </cfRule>
    <cfRule type="cellIs" dxfId="177" priority="74" operator="equal">
      <formula>0</formula>
    </cfRule>
  </conditionalFormatting>
  <conditionalFormatting sqref="Q56 S56">
    <cfRule type="cellIs" dxfId="176" priority="71" operator="lessThan">
      <formula>0</formula>
    </cfRule>
    <cfRule type="cellIs" dxfId="175" priority="72" operator="equal">
      <formula>0</formula>
    </cfRule>
  </conditionalFormatting>
  <conditionalFormatting sqref="Q57 S57">
    <cfRule type="cellIs" dxfId="174" priority="69" operator="lessThan">
      <formula>0</formula>
    </cfRule>
    <cfRule type="cellIs" dxfId="173" priority="70" operator="equal">
      <formula>0</formula>
    </cfRule>
  </conditionalFormatting>
  <conditionalFormatting sqref="R57">
    <cfRule type="cellIs" dxfId="172" priority="67" operator="lessThan">
      <formula>0</formula>
    </cfRule>
    <cfRule type="cellIs" dxfId="171" priority="68" operator="equal">
      <formula>0</formula>
    </cfRule>
  </conditionalFormatting>
  <conditionalFormatting sqref="R56">
    <cfRule type="cellIs" dxfId="170" priority="65" operator="lessThan">
      <formula>0</formula>
    </cfRule>
    <cfRule type="cellIs" dxfId="169" priority="66" operator="equal">
      <formula>0</formula>
    </cfRule>
  </conditionalFormatting>
  <conditionalFormatting sqref="Q60:Q61 S60:S61">
    <cfRule type="cellIs" dxfId="168" priority="63" operator="lessThan">
      <formula>0</formula>
    </cfRule>
    <cfRule type="cellIs" dxfId="167" priority="64" operator="equal">
      <formula>0</formula>
    </cfRule>
  </conditionalFormatting>
  <conditionalFormatting sqref="R60:R61">
    <cfRule type="cellIs" dxfId="166" priority="61" operator="lessThan">
      <formula>0</formula>
    </cfRule>
    <cfRule type="cellIs" dxfId="165" priority="62" operator="equal">
      <formula>0</formula>
    </cfRule>
  </conditionalFormatting>
  <conditionalFormatting sqref="D55">
    <cfRule type="cellIs" dxfId="164" priority="57" operator="lessThan">
      <formula>0</formula>
    </cfRule>
    <cfRule type="cellIs" dxfId="163" priority="58" operator="equal">
      <formula>0</formula>
    </cfRule>
  </conditionalFormatting>
  <conditionalFormatting sqref="A69:X82">
    <cfRule type="cellIs" dxfId="162" priority="55" operator="lessThan">
      <formula>0</formula>
    </cfRule>
    <cfRule type="cellIs" dxfId="161" priority="56" operator="equal">
      <formula>0</formula>
    </cfRule>
  </conditionalFormatting>
  <conditionalFormatting sqref="C71:W82">
    <cfRule type="cellIs" dxfId="160" priority="54" operator="notEqual">
      <formula>0</formula>
    </cfRule>
  </conditionalFormatting>
  <conditionalFormatting sqref="A97:B98 A100:B118 A99 A120:B138 A119 A140:B158 A139 A180:B236 A179 A160:B178 A159">
    <cfRule type="cellIs" dxfId="159" priority="52" operator="lessThan">
      <formula>0</formula>
    </cfRule>
    <cfRule type="cellIs" dxfId="158" priority="53" operator="equal">
      <formula>0</formula>
    </cfRule>
  </conditionalFormatting>
  <conditionalFormatting sqref="C99:X100">
    <cfRule type="cellIs" dxfId="157" priority="50" operator="lessThan">
      <formula>0</formula>
    </cfRule>
    <cfRule type="cellIs" dxfId="156" priority="51" operator="equal">
      <formula>0</formula>
    </cfRule>
  </conditionalFormatting>
  <conditionalFormatting sqref="B99">
    <cfRule type="cellIs" dxfId="155" priority="48" operator="lessThan">
      <formula>0</formula>
    </cfRule>
    <cfRule type="cellIs" dxfId="154" priority="49" operator="equal">
      <formula>0</formula>
    </cfRule>
  </conditionalFormatting>
  <conditionalFormatting sqref="C101:V112">
    <cfRule type="cellIs" dxfId="153" priority="47" operator="equal">
      <formula>0</formula>
    </cfRule>
  </conditionalFormatting>
  <conditionalFormatting sqref="S219:Y219 C220:Y236 C219:P219 C119:Y197 C214:Y218 C198:X213">
    <cfRule type="cellIs" dxfId="152" priority="43" operator="lessThan">
      <formula>0</formula>
    </cfRule>
    <cfRule type="cellIs" dxfId="151" priority="44" operator="equal">
      <formula>0</formula>
    </cfRule>
  </conditionalFormatting>
  <conditionalFormatting sqref="C236:W236">
    <cfRule type="cellIs" dxfId="150" priority="41" operator="equal">
      <formula>0</formula>
    </cfRule>
    <cfRule type="cellIs" dxfId="149" priority="42" operator="notEqual">
      <formula>1</formula>
    </cfRule>
  </conditionalFormatting>
  <conditionalFormatting sqref="C201:R212">
    <cfRule type="expression" dxfId="148" priority="40">
      <formula>C221=0</formula>
    </cfRule>
  </conditionalFormatting>
  <conditionalFormatting sqref="C235:W235">
    <cfRule type="cellIs" dxfId="147" priority="38" operator="equal">
      <formula>0</formula>
    </cfRule>
    <cfRule type="cellIs" dxfId="146" priority="39" operator="notEqual">
      <formula>1</formula>
    </cfRule>
  </conditionalFormatting>
  <conditionalFormatting sqref="C221:R233">
    <cfRule type="expression" dxfId="145" priority="45">
      <formula>C221&gt;$R$198</formula>
    </cfRule>
  </conditionalFormatting>
  <conditionalFormatting sqref="C221:R233">
    <cfRule type="expression" dxfId="144" priority="46">
      <formula>C221&lt;-$R$198</formula>
    </cfRule>
  </conditionalFormatting>
  <conditionalFormatting sqref="B119">
    <cfRule type="cellIs" dxfId="143" priority="36" operator="lessThan">
      <formula>0</formula>
    </cfRule>
    <cfRule type="cellIs" dxfId="142" priority="37" operator="equal">
      <formula>0</formula>
    </cfRule>
  </conditionalFormatting>
  <conditionalFormatting sqref="B139">
    <cfRule type="cellIs" dxfId="141" priority="34" operator="lessThan">
      <formula>0</formula>
    </cfRule>
    <cfRule type="cellIs" dxfId="140" priority="35" operator="equal">
      <formula>0</formula>
    </cfRule>
  </conditionalFormatting>
  <conditionalFormatting sqref="B179">
    <cfRule type="cellIs" dxfId="139" priority="32" operator="lessThan">
      <formula>0</formula>
    </cfRule>
    <cfRule type="cellIs" dxfId="138" priority="33" operator="equal">
      <formula>0</formula>
    </cfRule>
  </conditionalFormatting>
  <conditionalFormatting sqref="B159">
    <cfRule type="cellIs" dxfId="137" priority="30" operator="lessThan">
      <formula>0</formula>
    </cfRule>
    <cfRule type="cellIs" dxfId="136" priority="31" operator="equal">
      <formula>0</formula>
    </cfRule>
  </conditionalFormatting>
  <conditionalFormatting sqref="Y200:Z213 AC199:AC213 Y198:Z198 Y199:AA199">
    <cfRule type="cellIs" dxfId="135" priority="28" operator="lessThan">
      <formula>0</formula>
    </cfRule>
    <cfRule type="cellIs" dxfId="134" priority="29" operator="equal">
      <formula>0</formula>
    </cfRule>
  </conditionalFormatting>
  <conditionalFormatting sqref="AA200:AB212">
    <cfRule type="cellIs" dxfId="133" priority="26" operator="lessThan">
      <formula>0</formula>
    </cfRule>
    <cfRule type="cellIs" dxfId="132" priority="27" operator="equal">
      <formula>0</formula>
    </cfRule>
  </conditionalFormatting>
  <conditionalFormatting sqref="AA213">
    <cfRule type="cellIs" dxfId="131" priority="24" operator="lessThan">
      <formula>0</formula>
    </cfRule>
    <cfRule type="cellIs" dxfId="130" priority="25" operator="equal">
      <formula>0</formula>
    </cfRule>
  </conditionalFormatting>
  <conditionalFormatting sqref="AB213">
    <cfRule type="cellIs" dxfId="129" priority="22" operator="lessThan">
      <formula>0</formula>
    </cfRule>
    <cfRule type="cellIs" dxfId="128" priority="23" operator="equal">
      <formula>0</formula>
    </cfRule>
  </conditionalFormatting>
  <conditionalFormatting sqref="D24:S24 C23:S23 C31:C42 C25:S30">
    <cfRule type="cellIs" dxfId="127" priority="20" operator="lessThan">
      <formula>0</formula>
    </cfRule>
    <cfRule type="cellIs" dxfId="126" priority="21" operator="equal">
      <formula>0</formula>
    </cfRule>
  </conditionalFormatting>
  <conditionalFormatting sqref="C31:C42">
    <cfRule type="cellIs" dxfId="125" priority="18" operator="notEqual">
      <formula>0</formula>
    </cfRule>
  </conditionalFormatting>
  <conditionalFormatting sqref="D31:P42">
    <cfRule type="cellIs" dxfId="124" priority="12" operator="lessThan">
      <formula>0</formula>
    </cfRule>
  </conditionalFormatting>
  <conditionalFormatting sqref="Q31:S42">
    <cfRule type="cellIs" dxfId="123" priority="11" operator="lessThan">
      <formula>0</formula>
    </cfRule>
  </conditionalFormatting>
  <conditionalFormatting sqref="T12:W22">
    <cfRule type="cellIs" dxfId="122" priority="9" operator="lessThan">
      <formula>0</formula>
    </cfRule>
  </conditionalFormatting>
  <conditionalFormatting sqref="T12:W22">
    <cfRule type="expression" dxfId="121" priority="8">
      <formula>T12&lt;&gt;T11</formula>
    </cfRule>
  </conditionalFormatting>
  <conditionalFormatting sqref="C11 C12:X22">
    <cfRule type="cellIs" dxfId="120" priority="4" operator="lessThan">
      <formula>0</formula>
    </cfRule>
    <cfRule type="cellIs" dxfId="119" priority="7" operator="equal">
      <formula>0</formula>
    </cfRule>
  </conditionalFormatting>
  <conditionalFormatting sqref="C11">
    <cfRule type="expression" dxfId="118" priority="5">
      <formula>C11&lt;&gt;B22</formula>
    </cfRule>
  </conditionalFormatting>
  <conditionalFormatting sqref="C12:X22">
    <cfRule type="expression" dxfId="117" priority="6">
      <formula>C12&lt;&gt;C11</formula>
    </cfRule>
  </conditionalFormatting>
  <conditionalFormatting sqref="D11:X11">
    <cfRule type="cellIs" dxfId="116" priority="1" operator="lessThan">
      <formula>0</formula>
    </cfRule>
    <cfRule type="cellIs" dxfId="115" priority="3" operator="equal">
      <formula>0</formula>
    </cfRule>
  </conditionalFormatting>
  <conditionalFormatting sqref="D11:X11">
    <cfRule type="expression" dxfId="114" priority="2">
      <formula>D11&lt;&gt;C22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6"/>
  <sheetViews>
    <sheetView zoomScale="75" zoomScaleNormal="75" workbookViewId="0">
      <pane xSplit="2" ySplit="10" topLeftCell="N11" activePane="bottomRight" state="frozen"/>
      <selection pane="topRight" activeCell="C1" sqref="C1"/>
      <selection pane="bottomLeft" activeCell="A11" sqref="A11"/>
      <selection pane="bottomRight" activeCell="Q29" sqref="Q29"/>
    </sheetView>
  </sheetViews>
  <sheetFormatPr defaultRowHeight="11.25" x14ac:dyDescent="0.2"/>
  <cols>
    <col min="1" max="1" width="7.83203125" style="1" customWidth="1"/>
    <col min="2" max="2" width="0.1640625" style="1" customWidth="1"/>
    <col min="3" max="19" width="7.83203125" style="1" customWidth="1"/>
    <col min="20" max="23" width="6.83203125" style="1" hidden="1" customWidth="1"/>
    <col min="24" max="24" width="1.83203125" style="1" customWidth="1"/>
    <col min="25" max="36" width="7.33203125" style="1" customWidth="1"/>
    <col min="37" max="16384" width="9.33203125" style="1"/>
  </cols>
  <sheetData>
    <row r="1" spans="1:36" ht="18" x14ac:dyDescent="0.25">
      <c r="A1" s="4" t="s">
        <v>132</v>
      </c>
      <c r="Y1" s="4" t="s">
        <v>38</v>
      </c>
      <c r="AE1" s="34" t="str">
        <f>IF(AG1=1," Orig ",IF(AG1=2," Revised ",IF(AG1=3," Final ",0)))</f>
        <v xml:space="preserve"> Revised </v>
      </c>
      <c r="AG1" s="32">
        <v>2</v>
      </c>
      <c r="AJ1" s="33"/>
    </row>
    <row r="2" spans="1:36" hidden="1" x14ac:dyDescent="0.2">
      <c r="Y2" s="15"/>
    </row>
    <row r="3" spans="1:36" hidden="1" x14ac:dyDescent="0.2">
      <c r="Y3" s="15"/>
    </row>
    <row r="4" spans="1:36" hidden="1" x14ac:dyDescent="0.2">
      <c r="Y4" s="15"/>
    </row>
    <row r="5" spans="1:36" hidden="1" x14ac:dyDescent="0.2">
      <c r="Y5" s="15"/>
    </row>
    <row r="6" spans="1:36" hidden="1" x14ac:dyDescent="0.2">
      <c r="Y6" s="15"/>
    </row>
    <row r="7" spans="1:36" hidden="1" x14ac:dyDescent="0.2">
      <c r="Y7" s="15"/>
    </row>
    <row r="8" spans="1:36" x14ac:dyDescent="0.2">
      <c r="Y8" s="30" t="s">
        <v>134</v>
      </c>
    </row>
    <row r="9" spans="1:36" ht="12.75" x14ac:dyDescent="0.2">
      <c r="B9" s="31" t="s">
        <v>23</v>
      </c>
      <c r="C9" s="36"/>
    </row>
    <row r="10" spans="1:36" x14ac:dyDescent="0.2">
      <c r="C10" s="7">
        <v>2001</v>
      </c>
      <c r="D10" s="7">
        <v>2002</v>
      </c>
      <c r="E10" s="7">
        <v>2003</v>
      </c>
      <c r="F10" s="7">
        <v>2004</v>
      </c>
      <c r="G10" s="7">
        <v>2005</v>
      </c>
      <c r="H10" s="7">
        <v>2006</v>
      </c>
      <c r="I10" s="7">
        <v>2007</v>
      </c>
      <c r="J10" s="7">
        <v>2008</v>
      </c>
      <c r="K10" s="7">
        <v>2009</v>
      </c>
      <c r="L10" s="7">
        <v>2010</v>
      </c>
      <c r="M10" s="7">
        <v>2011</v>
      </c>
      <c r="N10" s="7">
        <v>2012</v>
      </c>
      <c r="O10" s="7">
        <v>2013</v>
      </c>
      <c r="P10" s="7">
        <v>2014</v>
      </c>
      <c r="Q10" s="7">
        <v>2015</v>
      </c>
      <c r="R10" s="7">
        <v>2016</v>
      </c>
      <c r="S10" s="7">
        <v>2017</v>
      </c>
      <c r="T10" s="7">
        <v>2018</v>
      </c>
      <c r="U10" s="7">
        <v>2019</v>
      </c>
      <c r="V10" s="7">
        <v>2020</v>
      </c>
    </row>
    <row r="11" spans="1:36" x14ac:dyDescent="0.2">
      <c r="A11" s="1" t="s">
        <v>39</v>
      </c>
      <c r="C11" s="37">
        <v>0</v>
      </c>
      <c r="D11" s="37">
        <f>C22</f>
        <v>0</v>
      </c>
      <c r="E11" s="37">
        <f>D22</f>
        <v>0</v>
      </c>
      <c r="F11" s="37">
        <f>E22</f>
        <v>0</v>
      </c>
      <c r="G11" s="37">
        <f>F22</f>
        <v>0.02</v>
      </c>
      <c r="H11" s="37">
        <v>0</v>
      </c>
      <c r="I11" s="37">
        <f t="shared" ref="I11:P11" si="0">H22</f>
        <v>0.01</v>
      </c>
      <c r="J11" s="37">
        <f t="shared" si="0"/>
        <v>4.4999999999999998E-2</v>
      </c>
      <c r="K11" s="37">
        <f t="shared" si="0"/>
        <v>1.4999999999999999E-2</v>
      </c>
      <c r="L11" s="37">
        <f t="shared" si="0"/>
        <v>3.0000000000000001E-3</v>
      </c>
      <c r="M11" s="37">
        <f t="shared" si="0"/>
        <v>3.0000000000000001E-3</v>
      </c>
      <c r="N11" s="37">
        <f t="shared" si="0"/>
        <v>3.0000000000000001E-3</v>
      </c>
      <c r="O11" s="37">
        <f t="shared" si="0"/>
        <v>3.0000000000000001E-3</v>
      </c>
      <c r="P11" s="37">
        <v>0.01</v>
      </c>
      <c r="Q11" s="37">
        <f>P22</f>
        <v>0.01</v>
      </c>
      <c r="R11" s="37">
        <f>Q22</f>
        <v>0</v>
      </c>
      <c r="S11" s="37">
        <f>R22</f>
        <v>0.01</v>
      </c>
      <c r="T11" s="37">
        <f t="shared" ref="T11:V11" si="1">S22</f>
        <v>0.01</v>
      </c>
      <c r="U11" s="37">
        <f t="shared" si="1"/>
        <v>0.01</v>
      </c>
      <c r="V11" s="37">
        <f t="shared" si="1"/>
        <v>0.01</v>
      </c>
      <c r="W11" s="37"/>
      <c r="X11" s="37"/>
    </row>
    <row r="12" spans="1:36" x14ac:dyDescent="0.2">
      <c r="A12" s="1" t="s">
        <v>40</v>
      </c>
      <c r="C12" s="37">
        <f t="shared" ref="C12:C22" si="2">C11</f>
        <v>0</v>
      </c>
      <c r="D12" s="37">
        <f t="shared" ref="D12:H22" si="3">+D11</f>
        <v>0</v>
      </c>
      <c r="E12" s="37">
        <f t="shared" si="3"/>
        <v>0</v>
      </c>
      <c r="F12" s="37">
        <f t="shared" si="3"/>
        <v>0</v>
      </c>
      <c r="G12" s="37">
        <f>+G11</f>
        <v>0.02</v>
      </c>
      <c r="H12" s="37">
        <f>+H11</f>
        <v>0</v>
      </c>
      <c r="I12" s="37">
        <f>+I11</f>
        <v>0.01</v>
      </c>
      <c r="J12" s="37">
        <f>+J11</f>
        <v>4.4999999999999998E-2</v>
      </c>
      <c r="K12" s="37">
        <f t="shared" ref="I12:P22" si="4">+K11</f>
        <v>1.4999999999999999E-2</v>
      </c>
      <c r="L12" s="37">
        <f t="shared" si="4"/>
        <v>3.0000000000000001E-3</v>
      </c>
      <c r="M12" s="37">
        <f>+M11</f>
        <v>3.0000000000000001E-3</v>
      </c>
      <c r="N12" s="37">
        <f>+N11</f>
        <v>3.0000000000000001E-3</v>
      </c>
      <c r="O12" s="37">
        <f>+O11</f>
        <v>3.0000000000000001E-3</v>
      </c>
      <c r="P12" s="37">
        <f>+P11</f>
        <v>0.01</v>
      </c>
      <c r="Q12" s="37">
        <f t="shared" ref="P12:V22" si="5">+Q11</f>
        <v>0.01</v>
      </c>
      <c r="R12" s="37">
        <f t="shared" si="5"/>
        <v>0</v>
      </c>
      <c r="S12" s="37">
        <f t="shared" si="5"/>
        <v>0.01</v>
      </c>
      <c r="T12" s="37">
        <f t="shared" si="5"/>
        <v>0.01</v>
      </c>
      <c r="U12" s="37">
        <f t="shared" si="5"/>
        <v>0.01</v>
      </c>
      <c r="V12" s="37">
        <f t="shared" si="5"/>
        <v>0.01</v>
      </c>
      <c r="W12" s="37"/>
      <c r="X12" s="37"/>
    </row>
    <row r="13" spans="1:36" x14ac:dyDescent="0.2">
      <c r="A13" s="1" t="s">
        <v>41</v>
      </c>
      <c r="C13" s="37">
        <f t="shared" si="2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0.02</v>
      </c>
      <c r="H13" s="37">
        <f t="shared" si="3"/>
        <v>0</v>
      </c>
      <c r="I13" s="37">
        <f t="shared" si="4"/>
        <v>0.01</v>
      </c>
      <c r="J13" s="37">
        <f t="shared" si="4"/>
        <v>4.4999999999999998E-2</v>
      </c>
      <c r="K13" s="37">
        <f t="shared" si="4"/>
        <v>1.4999999999999999E-2</v>
      </c>
      <c r="L13" s="37">
        <f t="shared" si="4"/>
        <v>3.0000000000000001E-3</v>
      </c>
      <c r="M13" s="37">
        <f t="shared" si="4"/>
        <v>3.0000000000000001E-3</v>
      </c>
      <c r="N13" s="37">
        <f>+N12</f>
        <v>3.0000000000000001E-3</v>
      </c>
      <c r="O13" s="37">
        <f>+O12</f>
        <v>3.0000000000000001E-3</v>
      </c>
      <c r="P13" s="37">
        <f t="shared" si="5"/>
        <v>0.01</v>
      </c>
      <c r="Q13" s="37">
        <f t="shared" si="5"/>
        <v>0.01</v>
      </c>
      <c r="R13" s="37">
        <f t="shared" si="5"/>
        <v>0</v>
      </c>
      <c r="S13" s="37">
        <f t="shared" si="5"/>
        <v>0.01</v>
      </c>
      <c r="T13" s="37">
        <f t="shared" si="5"/>
        <v>0.01</v>
      </c>
      <c r="U13" s="37">
        <f t="shared" si="5"/>
        <v>0.01</v>
      </c>
      <c r="V13" s="37">
        <f t="shared" si="5"/>
        <v>0.01</v>
      </c>
      <c r="W13" s="37"/>
      <c r="X13" s="37"/>
    </row>
    <row r="14" spans="1:36" x14ac:dyDescent="0.2">
      <c r="A14" s="1" t="s">
        <v>42</v>
      </c>
      <c r="C14" s="37">
        <f t="shared" si="2"/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0.02</v>
      </c>
      <c r="H14" s="37">
        <f t="shared" si="3"/>
        <v>0</v>
      </c>
      <c r="I14" s="37">
        <f t="shared" si="4"/>
        <v>0.01</v>
      </c>
      <c r="J14" s="37">
        <f t="shared" si="4"/>
        <v>4.4999999999999998E-2</v>
      </c>
      <c r="K14" s="37">
        <f t="shared" si="4"/>
        <v>1.4999999999999999E-2</v>
      </c>
      <c r="L14" s="37">
        <f t="shared" si="4"/>
        <v>3.0000000000000001E-3</v>
      </c>
      <c r="M14" s="37">
        <f t="shared" si="4"/>
        <v>3.0000000000000001E-3</v>
      </c>
      <c r="N14" s="37">
        <f>+N13</f>
        <v>3.0000000000000001E-3</v>
      </c>
      <c r="O14" s="37">
        <f t="shared" si="4"/>
        <v>3.0000000000000001E-3</v>
      </c>
      <c r="P14" s="37">
        <f t="shared" si="5"/>
        <v>0.01</v>
      </c>
      <c r="Q14" s="37">
        <v>0</v>
      </c>
      <c r="R14" s="37">
        <f t="shared" si="5"/>
        <v>0</v>
      </c>
      <c r="S14" s="37">
        <f t="shared" si="5"/>
        <v>0.01</v>
      </c>
      <c r="T14" s="37">
        <f t="shared" si="5"/>
        <v>0.01</v>
      </c>
      <c r="U14" s="37">
        <f t="shared" si="5"/>
        <v>0.01</v>
      </c>
      <c r="V14" s="37">
        <f t="shared" si="5"/>
        <v>0.01</v>
      </c>
      <c r="W14" s="37"/>
      <c r="X14" s="37"/>
    </row>
    <row r="15" spans="1:36" x14ac:dyDescent="0.2">
      <c r="A15" s="1" t="s">
        <v>43</v>
      </c>
      <c r="C15" s="37">
        <f t="shared" si="2"/>
        <v>0</v>
      </c>
      <c r="D15" s="37">
        <f t="shared" si="3"/>
        <v>0</v>
      </c>
      <c r="E15" s="37">
        <f t="shared" si="3"/>
        <v>0</v>
      </c>
      <c r="F15" s="37">
        <f t="shared" si="3"/>
        <v>0</v>
      </c>
      <c r="G15" s="37">
        <f t="shared" si="3"/>
        <v>0.02</v>
      </c>
      <c r="H15" s="37">
        <f t="shared" si="3"/>
        <v>0</v>
      </c>
      <c r="I15" s="37">
        <v>4.4999999999999998E-2</v>
      </c>
      <c r="J15" s="37">
        <f t="shared" si="4"/>
        <v>4.4999999999999998E-2</v>
      </c>
      <c r="K15" s="37">
        <f t="shared" si="4"/>
        <v>1.4999999999999999E-2</v>
      </c>
      <c r="L15" s="37">
        <f t="shared" si="4"/>
        <v>3.0000000000000001E-3</v>
      </c>
      <c r="M15" s="37">
        <f t="shared" si="4"/>
        <v>3.0000000000000001E-3</v>
      </c>
      <c r="N15" s="37">
        <f t="shared" si="4"/>
        <v>3.0000000000000001E-3</v>
      </c>
      <c r="O15" s="37">
        <f t="shared" si="4"/>
        <v>3.0000000000000001E-3</v>
      </c>
      <c r="P15" s="37">
        <f t="shared" si="5"/>
        <v>0.01</v>
      </c>
      <c r="Q15" s="37">
        <f t="shared" si="5"/>
        <v>0</v>
      </c>
      <c r="R15" s="37">
        <f t="shared" si="5"/>
        <v>0</v>
      </c>
      <c r="S15" s="37">
        <f t="shared" si="5"/>
        <v>0.01</v>
      </c>
      <c r="T15" s="37">
        <f t="shared" si="5"/>
        <v>0.01</v>
      </c>
      <c r="U15" s="37">
        <f t="shared" si="5"/>
        <v>0.01</v>
      </c>
      <c r="V15" s="37">
        <f t="shared" si="5"/>
        <v>0.01</v>
      </c>
      <c r="W15" s="37"/>
      <c r="X15" s="37"/>
    </row>
    <row r="16" spans="1:36" x14ac:dyDescent="0.2">
      <c r="A16" s="1" t="s">
        <v>44</v>
      </c>
      <c r="C16" s="37">
        <f t="shared" si="2"/>
        <v>0</v>
      </c>
      <c r="D16" s="37">
        <f t="shared" si="3"/>
        <v>0</v>
      </c>
      <c r="E16" s="37">
        <f t="shared" si="3"/>
        <v>0</v>
      </c>
      <c r="F16" s="37">
        <f t="shared" si="3"/>
        <v>0</v>
      </c>
      <c r="G16" s="37">
        <f t="shared" si="3"/>
        <v>0.02</v>
      </c>
      <c r="H16" s="37">
        <f t="shared" si="3"/>
        <v>0</v>
      </c>
      <c r="I16" s="37">
        <f>+I15</f>
        <v>4.4999999999999998E-2</v>
      </c>
      <c r="J16" s="37">
        <f t="shared" si="4"/>
        <v>4.4999999999999998E-2</v>
      </c>
      <c r="K16" s="37">
        <f t="shared" si="4"/>
        <v>1.4999999999999999E-2</v>
      </c>
      <c r="L16" s="37">
        <f t="shared" si="4"/>
        <v>3.0000000000000001E-3</v>
      </c>
      <c r="M16" s="37">
        <f t="shared" si="4"/>
        <v>3.0000000000000001E-3</v>
      </c>
      <c r="N16" s="37">
        <f t="shared" si="4"/>
        <v>3.0000000000000001E-3</v>
      </c>
      <c r="O16" s="37">
        <f t="shared" si="4"/>
        <v>3.0000000000000001E-3</v>
      </c>
      <c r="P16" s="37">
        <f t="shared" si="5"/>
        <v>0.01</v>
      </c>
      <c r="Q16" s="37">
        <f t="shared" si="5"/>
        <v>0</v>
      </c>
      <c r="R16" s="37">
        <f t="shared" si="5"/>
        <v>0</v>
      </c>
      <c r="S16" s="37">
        <f t="shared" si="5"/>
        <v>0.01</v>
      </c>
      <c r="T16" s="37">
        <f t="shared" si="5"/>
        <v>0.01</v>
      </c>
      <c r="U16" s="37">
        <f t="shared" si="5"/>
        <v>0.01</v>
      </c>
      <c r="V16" s="37">
        <f t="shared" si="5"/>
        <v>0.01</v>
      </c>
      <c r="W16" s="37"/>
      <c r="X16" s="37"/>
    </row>
    <row r="17" spans="1:24" x14ac:dyDescent="0.2">
      <c r="A17" s="1" t="s">
        <v>45</v>
      </c>
      <c r="C17" s="37">
        <f t="shared" si="2"/>
        <v>0</v>
      </c>
      <c r="D17" s="37">
        <f t="shared" si="3"/>
        <v>0</v>
      </c>
      <c r="E17" s="37">
        <f t="shared" si="3"/>
        <v>0</v>
      </c>
      <c r="F17" s="37">
        <f t="shared" si="3"/>
        <v>0</v>
      </c>
      <c r="G17" s="37">
        <v>0.01</v>
      </c>
      <c r="H17" s="37">
        <f>+H16</f>
        <v>0</v>
      </c>
      <c r="I17" s="37">
        <f t="shared" ref="I17:I22" si="6">+I16</f>
        <v>4.4999999999999998E-2</v>
      </c>
      <c r="J17" s="37">
        <f t="shared" si="4"/>
        <v>4.4999999999999998E-2</v>
      </c>
      <c r="K17" s="37">
        <f t="shared" si="4"/>
        <v>1.4999999999999999E-2</v>
      </c>
      <c r="L17" s="37">
        <f t="shared" si="4"/>
        <v>3.0000000000000001E-3</v>
      </c>
      <c r="M17" s="37">
        <f t="shared" si="4"/>
        <v>3.0000000000000001E-3</v>
      </c>
      <c r="N17" s="37">
        <f t="shared" si="4"/>
        <v>3.0000000000000001E-3</v>
      </c>
      <c r="O17" s="37">
        <f t="shared" si="4"/>
        <v>3.0000000000000001E-3</v>
      </c>
      <c r="P17" s="37">
        <f t="shared" si="4"/>
        <v>0.01</v>
      </c>
      <c r="Q17" s="37">
        <f t="shared" si="5"/>
        <v>0</v>
      </c>
      <c r="R17" s="37">
        <f t="shared" si="5"/>
        <v>0</v>
      </c>
      <c r="S17" s="37">
        <f t="shared" si="5"/>
        <v>0.01</v>
      </c>
      <c r="T17" s="37">
        <f t="shared" si="5"/>
        <v>0.01</v>
      </c>
      <c r="U17" s="37">
        <f t="shared" si="5"/>
        <v>0.01</v>
      </c>
      <c r="V17" s="37">
        <f t="shared" si="5"/>
        <v>0.01</v>
      </c>
      <c r="W17" s="37"/>
      <c r="X17" s="37"/>
    </row>
    <row r="18" spans="1:24" x14ac:dyDescent="0.2">
      <c r="A18" s="1" t="s">
        <v>46</v>
      </c>
      <c r="C18" s="37">
        <f t="shared" si="2"/>
        <v>0</v>
      </c>
      <c r="D18" s="37">
        <f t="shared" si="3"/>
        <v>0</v>
      </c>
      <c r="E18" s="37">
        <f t="shared" si="3"/>
        <v>0</v>
      </c>
      <c r="F18" s="37">
        <f t="shared" si="3"/>
        <v>0</v>
      </c>
      <c r="G18" s="37">
        <f t="shared" si="3"/>
        <v>0.01</v>
      </c>
      <c r="H18" s="37">
        <v>0.01</v>
      </c>
      <c r="I18" s="37">
        <f t="shared" si="6"/>
        <v>4.4999999999999998E-2</v>
      </c>
      <c r="J18" s="37">
        <f t="shared" si="4"/>
        <v>4.4999999999999998E-2</v>
      </c>
      <c r="K18" s="37">
        <f t="shared" si="4"/>
        <v>1.4999999999999999E-2</v>
      </c>
      <c r="L18" s="37">
        <f t="shared" si="4"/>
        <v>3.0000000000000001E-3</v>
      </c>
      <c r="M18" s="37">
        <f t="shared" si="4"/>
        <v>3.0000000000000001E-3</v>
      </c>
      <c r="N18" s="37">
        <f t="shared" si="4"/>
        <v>3.0000000000000001E-3</v>
      </c>
      <c r="O18" s="37">
        <f t="shared" si="4"/>
        <v>3.0000000000000001E-3</v>
      </c>
      <c r="P18" s="37">
        <f t="shared" si="5"/>
        <v>0.01</v>
      </c>
      <c r="Q18" s="37">
        <f t="shared" si="5"/>
        <v>0</v>
      </c>
      <c r="R18" s="37">
        <v>0.01</v>
      </c>
      <c r="S18" s="37">
        <f t="shared" si="5"/>
        <v>0.01</v>
      </c>
      <c r="T18" s="37">
        <f t="shared" si="5"/>
        <v>0.01</v>
      </c>
      <c r="U18" s="37">
        <f t="shared" si="5"/>
        <v>0.01</v>
      </c>
      <c r="V18" s="37">
        <f t="shared" si="5"/>
        <v>0.01</v>
      </c>
      <c r="W18" s="37"/>
      <c r="X18" s="37"/>
    </row>
    <row r="19" spans="1:24" x14ac:dyDescent="0.2">
      <c r="A19" s="1" t="s">
        <v>47</v>
      </c>
      <c r="C19" s="37">
        <f t="shared" si="2"/>
        <v>0</v>
      </c>
      <c r="D19" s="37">
        <f t="shared" si="3"/>
        <v>0</v>
      </c>
      <c r="E19" s="37">
        <f t="shared" si="3"/>
        <v>0</v>
      </c>
      <c r="F19" s="37">
        <v>0.02</v>
      </c>
      <c r="G19" s="37">
        <f t="shared" si="3"/>
        <v>0.01</v>
      </c>
      <c r="H19" s="37">
        <f t="shared" si="3"/>
        <v>0.01</v>
      </c>
      <c r="I19" s="37">
        <f t="shared" si="6"/>
        <v>4.4999999999999998E-2</v>
      </c>
      <c r="J19" s="37">
        <f t="shared" si="4"/>
        <v>4.4999999999999998E-2</v>
      </c>
      <c r="K19" s="37">
        <f t="shared" si="4"/>
        <v>1.4999999999999999E-2</v>
      </c>
      <c r="L19" s="37">
        <f t="shared" si="4"/>
        <v>3.0000000000000001E-3</v>
      </c>
      <c r="M19" s="37">
        <f t="shared" si="4"/>
        <v>3.0000000000000001E-3</v>
      </c>
      <c r="N19" s="37">
        <f t="shared" si="4"/>
        <v>3.0000000000000001E-3</v>
      </c>
      <c r="O19" s="37">
        <f t="shared" si="4"/>
        <v>3.0000000000000001E-3</v>
      </c>
      <c r="P19" s="37">
        <f t="shared" si="4"/>
        <v>0.01</v>
      </c>
      <c r="Q19" s="37">
        <f t="shared" si="5"/>
        <v>0</v>
      </c>
      <c r="R19" s="37">
        <f t="shared" si="5"/>
        <v>0.01</v>
      </c>
      <c r="S19" s="37">
        <f t="shared" si="5"/>
        <v>0.01</v>
      </c>
      <c r="T19" s="37">
        <f t="shared" si="5"/>
        <v>0.01</v>
      </c>
      <c r="U19" s="37">
        <f t="shared" si="5"/>
        <v>0.01</v>
      </c>
      <c r="V19" s="37">
        <f t="shared" si="5"/>
        <v>0.01</v>
      </c>
      <c r="W19" s="37"/>
      <c r="X19" s="37"/>
    </row>
    <row r="20" spans="1:24" x14ac:dyDescent="0.2">
      <c r="A20" s="1" t="s">
        <v>48</v>
      </c>
      <c r="C20" s="37">
        <f t="shared" si="2"/>
        <v>0</v>
      </c>
      <c r="D20" s="37">
        <f t="shared" si="3"/>
        <v>0</v>
      </c>
      <c r="E20" s="37">
        <f t="shared" si="3"/>
        <v>0</v>
      </c>
      <c r="F20" s="37">
        <f t="shared" si="3"/>
        <v>0.02</v>
      </c>
      <c r="G20" s="37">
        <f t="shared" si="3"/>
        <v>0.01</v>
      </c>
      <c r="H20" s="37">
        <f t="shared" si="3"/>
        <v>0.01</v>
      </c>
      <c r="I20" s="37">
        <f t="shared" si="6"/>
        <v>4.4999999999999998E-2</v>
      </c>
      <c r="J20" s="37">
        <f t="shared" si="4"/>
        <v>4.4999999999999998E-2</v>
      </c>
      <c r="K20" s="37">
        <f t="shared" si="4"/>
        <v>1.4999999999999999E-2</v>
      </c>
      <c r="L20" s="37">
        <f t="shared" si="4"/>
        <v>3.0000000000000001E-3</v>
      </c>
      <c r="M20" s="37">
        <f t="shared" si="4"/>
        <v>3.0000000000000001E-3</v>
      </c>
      <c r="N20" s="37">
        <f t="shared" si="4"/>
        <v>3.0000000000000001E-3</v>
      </c>
      <c r="O20" s="37">
        <f t="shared" si="4"/>
        <v>3.0000000000000001E-3</v>
      </c>
      <c r="P20" s="37">
        <f t="shared" si="4"/>
        <v>0.01</v>
      </c>
      <c r="Q20" s="37">
        <f t="shared" si="5"/>
        <v>0</v>
      </c>
      <c r="R20" s="37">
        <f t="shared" si="5"/>
        <v>0.01</v>
      </c>
      <c r="S20" s="37">
        <f t="shared" si="5"/>
        <v>0.01</v>
      </c>
      <c r="T20" s="37">
        <f t="shared" si="5"/>
        <v>0.01</v>
      </c>
      <c r="U20" s="37">
        <f t="shared" si="5"/>
        <v>0.01</v>
      </c>
      <c r="V20" s="37">
        <f t="shared" si="5"/>
        <v>0.01</v>
      </c>
      <c r="W20" s="37"/>
      <c r="X20" s="37"/>
    </row>
    <row r="21" spans="1:24" x14ac:dyDescent="0.2">
      <c r="A21" s="1" t="s">
        <v>49</v>
      </c>
      <c r="C21" s="37">
        <f t="shared" si="2"/>
        <v>0</v>
      </c>
      <c r="D21" s="37">
        <f>+D20</f>
        <v>0</v>
      </c>
      <c r="E21" s="37">
        <f t="shared" si="3"/>
        <v>0</v>
      </c>
      <c r="F21" s="37">
        <f>+F20</f>
        <v>0.02</v>
      </c>
      <c r="G21" s="37">
        <f t="shared" si="3"/>
        <v>0.01</v>
      </c>
      <c r="H21" s="37">
        <f t="shared" si="3"/>
        <v>0.01</v>
      </c>
      <c r="I21" s="37">
        <f t="shared" si="6"/>
        <v>4.4999999999999998E-2</v>
      </c>
      <c r="J21" s="37">
        <f t="shared" ref="J21" si="7">+J20</f>
        <v>4.4999999999999998E-2</v>
      </c>
      <c r="K21" s="37">
        <v>3.0000000000000001E-3</v>
      </c>
      <c r="L21" s="37">
        <f t="shared" si="4"/>
        <v>3.0000000000000001E-3</v>
      </c>
      <c r="M21" s="37">
        <f t="shared" si="4"/>
        <v>3.0000000000000001E-3</v>
      </c>
      <c r="N21" s="37">
        <f t="shared" si="4"/>
        <v>3.0000000000000001E-3</v>
      </c>
      <c r="O21" s="37">
        <f t="shared" si="4"/>
        <v>3.0000000000000001E-3</v>
      </c>
      <c r="P21" s="37">
        <f t="shared" si="4"/>
        <v>0.01</v>
      </c>
      <c r="Q21" s="37">
        <f t="shared" si="5"/>
        <v>0</v>
      </c>
      <c r="R21" s="37">
        <f t="shared" si="5"/>
        <v>0.01</v>
      </c>
      <c r="S21" s="37">
        <f t="shared" si="5"/>
        <v>0.01</v>
      </c>
      <c r="T21" s="37">
        <f t="shared" si="5"/>
        <v>0.01</v>
      </c>
      <c r="U21" s="37">
        <f t="shared" si="5"/>
        <v>0.01</v>
      </c>
      <c r="V21" s="37">
        <f t="shared" si="5"/>
        <v>0.01</v>
      </c>
      <c r="W21" s="37"/>
      <c r="X21" s="37"/>
    </row>
    <row r="22" spans="1:24" x14ac:dyDescent="0.2">
      <c r="A22" s="1" t="s">
        <v>50</v>
      </c>
      <c r="C22" s="37">
        <f t="shared" si="2"/>
        <v>0</v>
      </c>
      <c r="D22" s="37">
        <f>+D21</f>
        <v>0</v>
      </c>
      <c r="E22" s="37">
        <f t="shared" si="3"/>
        <v>0</v>
      </c>
      <c r="F22" s="37">
        <f>+F21</f>
        <v>0.02</v>
      </c>
      <c r="G22" s="37">
        <f t="shared" si="3"/>
        <v>0.01</v>
      </c>
      <c r="H22" s="37">
        <f t="shared" si="3"/>
        <v>0.01</v>
      </c>
      <c r="I22" s="37">
        <f t="shared" si="6"/>
        <v>4.4999999999999998E-2</v>
      </c>
      <c r="J22" s="37">
        <v>1.4999999999999999E-2</v>
      </c>
      <c r="K22" s="37">
        <f t="shared" si="4"/>
        <v>3.0000000000000001E-3</v>
      </c>
      <c r="L22" s="37">
        <f t="shared" si="4"/>
        <v>3.0000000000000001E-3</v>
      </c>
      <c r="M22" s="37">
        <f t="shared" si="4"/>
        <v>3.0000000000000001E-3</v>
      </c>
      <c r="N22" s="37">
        <f t="shared" si="4"/>
        <v>3.0000000000000001E-3</v>
      </c>
      <c r="O22" s="37">
        <f t="shared" si="4"/>
        <v>3.0000000000000001E-3</v>
      </c>
      <c r="P22" s="37">
        <f t="shared" si="4"/>
        <v>0.01</v>
      </c>
      <c r="Q22" s="37">
        <f t="shared" si="5"/>
        <v>0</v>
      </c>
      <c r="R22" s="37">
        <f t="shared" si="5"/>
        <v>0.01</v>
      </c>
      <c r="S22" s="37">
        <f t="shared" si="5"/>
        <v>0.01</v>
      </c>
      <c r="T22" s="37">
        <f t="shared" si="5"/>
        <v>0.01</v>
      </c>
      <c r="U22" s="37">
        <f t="shared" si="5"/>
        <v>0.01</v>
      </c>
      <c r="V22" s="37">
        <f t="shared" si="5"/>
        <v>0.01</v>
      </c>
      <c r="W22" s="37"/>
      <c r="X22" s="37"/>
    </row>
    <row r="24" spans="1:24" x14ac:dyDescent="0.2">
      <c r="A24" s="7" t="s">
        <v>51</v>
      </c>
    </row>
    <row r="25" spans="1:24" x14ac:dyDescent="0.2">
      <c r="A25" s="81">
        <v>29070</v>
      </c>
    </row>
    <row r="27" spans="1:24" hidden="1" x14ac:dyDescent="0.2"/>
    <row r="28" spans="1:24" hidden="1" x14ac:dyDescent="0.2"/>
    <row r="29" spans="1:24" ht="12.75" x14ac:dyDescent="0.2">
      <c r="B29" s="31" t="s">
        <v>52</v>
      </c>
      <c r="C29" s="31"/>
    </row>
    <row r="30" spans="1:24" x14ac:dyDescent="0.2">
      <c r="C30" s="7">
        <f>C$10</f>
        <v>2001</v>
      </c>
      <c r="D30" s="7">
        <f t="shared" ref="D30:V30" si="8">D$10</f>
        <v>2002</v>
      </c>
      <c r="E30" s="7">
        <f t="shared" si="8"/>
        <v>2003</v>
      </c>
      <c r="F30" s="7">
        <f t="shared" si="8"/>
        <v>2004</v>
      </c>
      <c r="G30" s="7">
        <f t="shared" si="8"/>
        <v>2005</v>
      </c>
      <c r="H30" s="7">
        <f t="shared" si="8"/>
        <v>2006</v>
      </c>
      <c r="I30" s="7">
        <f t="shared" si="8"/>
        <v>2007</v>
      </c>
      <c r="J30" s="7">
        <f t="shared" si="8"/>
        <v>2008</v>
      </c>
      <c r="K30" s="7">
        <f t="shared" si="8"/>
        <v>2009</v>
      </c>
      <c r="L30" s="7">
        <f t="shared" si="8"/>
        <v>2010</v>
      </c>
      <c r="M30" s="7">
        <f t="shared" si="8"/>
        <v>2011</v>
      </c>
      <c r="N30" s="7">
        <f t="shared" si="8"/>
        <v>2012</v>
      </c>
      <c r="O30" s="7">
        <f t="shared" si="8"/>
        <v>2013</v>
      </c>
      <c r="P30" s="7">
        <f t="shared" si="8"/>
        <v>2014</v>
      </c>
      <c r="Q30" s="7">
        <f t="shared" si="8"/>
        <v>2015</v>
      </c>
      <c r="R30" s="7">
        <f t="shared" si="8"/>
        <v>2016</v>
      </c>
      <c r="S30" s="7">
        <f t="shared" si="8"/>
        <v>2017</v>
      </c>
      <c r="T30" s="7">
        <f t="shared" si="8"/>
        <v>2018</v>
      </c>
      <c r="U30" s="7">
        <f t="shared" si="8"/>
        <v>2019</v>
      </c>
      <c r="V30" s="7">
        <f t="shared" si="8"/>
        <v>2020</v>
      </c>
      <c r="W30" s="7"/>
    </row>
    <row r="31" spans="1:24" x14ac:dyDescent="0.2">
      <c r="A31" s="1" t="s">
        <v>39</v>
      </c>
      <c r="C31" s="38"/>
      <c r="D31" s="39"/>
      <c r="E31" s="39"/>
      <c r="F31" s="39">
        <v>-5.0000000000000001E-3</v>
      </c>
      <c r="G31" s="39"/>
      <c r="H31" s="39"/>
      <c r="I31" s="39"/>
      <c r="J31" s="39"/>
      <c r="K31" s="39"/>
      <c r="L31" s="39"/>
      <c r="M31" s="39"/>
      <c r="N31" s="39">
        <f>1/(1+M37)-1</f>
        <v>3.0927835051546504E-2</v>
      </c>
      <c r="O31" s="39"/>
      <c r="P31" s="39"/>
      <c r="Q31" s="39"/>
      <c r="R31" s="39">
        <v>-1.7999999999999999E-2</v>
      </c>
      <c r="S31" s="39">
        <v>0.02</v>
      </c>
      <c r="T31" s="39"/>
      <c r="U31" s="39"/>
      <c r="V31" s="39"/>
      <c r="W31" s="39"/>
      <c r="X31" s="40"/>
    </row>
    <row r="32" spans="1:24" x14ac:dyDescent="0.2">
      <c r="A32" s="1" t="s">
        <v>40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</row>
    <row r="33" spans="1:24" x14ac:dyDescent="0.2">
      <c r="A33" s="1" t="s">
        <v>41</v>
      </c>
      <c r="C33" s="38"/>
      <c r="D33" s="39">
        <v>-0.04</v>
      </c>
      <c r="E33" s="39"/>
      <c r="F33" s="39"/>
      <c r="G33" s="39"/>
      <c r="H33" s="39"/>
      <c r="I33" s="39">
        <v>0.05</v>
      </c>
      <c r="J33" s="39">
        <v>0.02</v>
      </c>
      <c r="K33" s="39"/>
      <c r="L33" s="39"/>
      <c r="M33" s="39"/>
      <c r="N33" s="39"/>
      <c r="O33" s="39">
        <v>-1.4999999999999999E-2</v>
      </c>
      <c r="P33" s="39"/>
      <c r="Q33" s="39">
        <v>0.06</v>
      </c>
      <c r="R33" s="39"/>
      <c r="S33" s="39"/>
      <c r="T33" s="39"/>
      <c r="U33" s="39"/>
      <c r="V33" s="39"/>
      <c r="W33" s="39"/>
      <c r="X33" s="40"/>
    </row>
    <row r="34" spans="1:24" x14ac:dyDescent="0.2">
      <c r="A34" s="1" t="s">
        <v>42</v>
      </c>
      <c r="C34" s="38"/>
      <c r="D34" s="39"/>
      <c r="E34" s="39">
        <v>0.02</v>
      </c>
      <c r="F34" s="39"/>
      <c r="G34" s="39"/>
      <c r="H34" s="39"/>
      <c r="I34" s="39"/>
      <c r="J34" s="39"/>
      <c r="K34" s="39"/>
      <c r="L34" s="39">
        <v>-7.0000000000000007E-2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</row>
    <row r="35" spans="1:24" x14ac:dyDescent="0.2">
      <c r="A35" s="1" t="s">
        <v>43</v>
      </c>
      <c r="C35" s="38"/>
      <c r="D35" s="39"/>
      <c r="E35" s="39"/>
      <c r="F35" s="39"/>
      <c r="G35" s="39"/>
      <c r="H35" s="39"/>
      <c r="I35" s="39">
        <v>0.06</v>
      </c>
      <c r="J35" s="39">
        <f>1/(1+J33)-1</f>
        <v>-1.9607843137254943E-2</v>
      </c>
      <c r="K35" s="39"/>
      <c r="L35" s="39"/>
      <c r="M35" s="39"/>
      <c r="N35" s="39"/>
      <c r="O35" s="39"/>
      <c r="P35" s="39">
        <v>5.5E-2</v>
      </c>
      <c r="Q35" s="39"/>
      <c r="R35" s="39"/>
      <c r="S35" s="39"/>
      <c r="T35" s="39"/>
      <c r="U35" s="39"/>
      <c r="V35" s="39"/>
      <c r="W35" s="39"/>
      <c r="X35" s="40"/>
    </row>
    <row r="36" spans="1:24" x14ac:dyDescent="0.2">
      <c r="A36" s="1" t="s">
        <v>44</v>
      </c>
      <c r="C36" s="38"/>
      <c r="D36" s="39"/>
      <c r="E36" s="39"/>
      <c r="F36" s="39">
        <v>-0.04</v>
      </c>
      <c r="G36" s="39">
        <v>0.06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2">
      <c r="A37" s="1" t="s">
        <v>45</v>
      </c>
      <c r="C37" s="38"/>
      <c r="D37" s="39">
        <v>0.01</v>
      </c>
      <c r="E37" s="39"/>
      <c r="F37" s="39"/>
      <c r="G37" s="39"/>
      <c r="H37" s="39">
        <v>-0.08</v>
      </c>
      <c r="I37" s="39"/>
      <c r="J37" s="39"/>
      <c r="K37" s="39"/>
      <c r="L37" s="39"/>
      <c r="M37" s="39">
        <v>-0.03</v>
      </c>
      <c r="N37" s="39"/>
      <c r="O37" s="39"/>
      <c r="P37" s="39"/>
      <c r="Q37" s="39"/>
      <c r="R37" s="39">
        <v>-0.04</v>
      </c>
      <c r="S37" s="39"/>
      <c r="T37" s="39"/>
      <c r="U37" s="39"/>
      <c r="V37" s="39"/>
      <c r="W37" s="39"/>
      <c r="X37" s="40"/>
    </row>
    <row r="38" spans="1:24" x14ac:dyDescent="0.2">
      <c r="A38" s="1" t="s">
        <v>46</v>
      </c>
      <c r="C38" s="38"/>
      <c r="D38" s="39"/>
      <c r="E38" s="39"/>
      <c r="F38" s="39">
        <v>1.2E-2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</row>
    <row r="39" spans="1:24" x14ac:dyDescent="0.2">
      <c r="A39" s="1" t="s">
        <v>47</v>
      </c>
      <c r="C39" s="38"/>
      <c r="D39" s="39">
        <v>1.4999999999999999E-2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>
        <v>-0.04</v>
      </c>
      <c r="Q39" s="39"/>
      <c r="R39" s="39"/>
      <c r="S39" s="39"/>
      <c r="T39" s="39"/>
      <c r="U39" s="39"/>
      <c r="V39" s="39"/>
      <c r="W39" s="39"/>
      <c r="X39" s="40"/>
    </row>
    <row r="40" spans="1:24" x14ac:dyDescent="0.2">
      <c r="A40" s="1" t="s">
        <v>48</v>
      </c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>
        <v>-5.0000000000000001E-3</v>
      </c>
      <c r="O40" s="39"/>
      <c r="P40" s="39"/>
      <c r="Q40" s="39"/>
      <c r="R40" s="39"/>
      <c r="S40" s="39"/>
      <c r="T40" s="39"/>
      <c r="U40" s="39"/>
      <c r="V40" s="39"/>
      <c r="W40" s="39"/>
      <c r="X40" s="40"/>
    </row>
    <row r="41" spans="1:24" x14ac:dyDescent="0.2">
      <c r="A41" s="1" t="s">
        <v>49</v>
      </c>
      <c r="C41" s="38"/>
      <c r="D41" s="39"/>
      <c r="E41" s="39"/>
      <c r="F41" s="39"/>
      <c r="G41" s="39"/>
      <c r="H41" s="39"/>
      <c r="I41" s="39"/>
      <c r="J41" s="39"/>
      <c r="K41" s="39">
        <v>0.02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</row>
    <row r="42" spans="1:24" x14ac:dyDescent="0.2">
      <c r="A42" s="1" t="s">
        <v>50</v>
      </c>
      <c r="C42" s="38"/>
      <c r="D42" s="39"/>
      <c r="E42" s="39"/>
      <c r="F42" s="39"/>
      <c r="G42" s="39">
        <v>0.01</v>
      </c>
      <c r="H42" s="39"/>
      <c r="I42" s="39"/>
      <c r="J42" s="39"/>
      <c r="K42" s="39"/>
      <c r="L42" s="39"/>
      <c r="M42" s="39"/>
      <c r="N42" s="39"/>
      <c r="O42" s="39">
        <v>-4.4999999999999998E-2</v>
      </c>
      <c r="P42" s="39"/>
      <c r="Q42" s="39"/>
      <c r="R42" s="39"/>
      <c r="S42" s="39"/>
      <c r="T42" s="39"/>
      <c r="U42" s="39"/>
      <c r="V42" s="39"/>
      <c r="W42" s="39"/>
      <c r="X42" s="40"/>
    </row>
    <row r="43" spans="1:24" x14ac:dyDescent="0.2">
      <c r="C43" s="1">
        <f>Unit</f>
        <v>1E-3</v>
      </c>
    </row>
    <row r="44" spans="1:24" hidden="1" x14ac:dyDescent="0.2"/>
    <row r="45" spans="1:24" hidden="1" x14ac:dyDescent="0.2"/>
    <row r="46" spans="1:24" hidden="1" x14ac:dyDescent="0.2"/>
    <row r="47" spans="1:24" hidden="1" x14ac:dyDescent="0.2"/>
    <row r="48" spans="1:24" hidden="1" x14ac:dyDescent="0.2"/>
    <row r="49" spans="1:24" ht="12.75" x14ac:dyDescent="0.2">
      <c r="B49" s="31" t="s">
        <v>135</v>
      </c>
    </row>
    <row r="50" spans="1:24" x14ac:dyDescent="0.2">
      <c r="C50" s="7">
        <f>C$10</f>
        <v>2001</v>
      </c>
      <c r="D50" s="7">
        <f t="shared" ref="D50:V50" si="9">D$10</f>
        <v>2002</v>
      </c>
      <c r="E50" s="7">
        <f t="shared" si="9"/>
        <v>2003</v>
      </c>
      <c r="F50" s="7">
        <f t="shared" si="9"/>
        <v>2004</v>
      </c>
      <c r="G50" s="7">
        <f t="shared" si="9"/>
        <v>2005</v>
      </c>
      <c r="H50" s="7">
        <f t="shared" si="9"/>
        <v>2006</v>
      </c>
      <c r="I50" s="7">
        <f t="shared" si="9"/>
        <v>2007</v>
      </c>
      <c r="J50" s="7">
        <f t="shared" si="9"/>
        <v>2008</v>
      </c>
      <c r="K50" s="7">
        <f t="shared" si="9"/>
        <v>2009</v>
      </c>
      <c r="L50" s="7">
        <f t="shared" si="9"/>
        <v>2010</v>
      </c>
      <c r="M50" s="7">
        <f t="shared" si="9"/>
        <v>2011</v>
      </c>
      <c r="N50" s="7">
        <f t="shared" si="9"/>
        <v>2012</v>
      </c>
      <c r="O50" s="7">
        <f t="shared" si="9"/>
        <v>2013</v>
      </c>
      <c r="P50" s="7">
        <f t="shared" si="9"/>
        <v>2014</v>
      </c>
      <c r="Q50" s="7">
        <f t="shared" si="9"/>
        <v>2015</v>
      </c>
      <c r="R50" s="7">
        <f t="shared" si="9"/>
        <v>2016</v>
      </c>
      <c r="S50" s="7">
        <f t="shared" si="9"/>
        <v>2017</v>
      </c>
      <c r="T50" s="7">
        <f t="shared" si="9"/>
        <v>2018</v>
      </c>
      <c r="U50" s="7">
        <f t="shared" si="9"/>
        <v>2019</v>
      </c>
      <c r="V50" s="7">
        <f t="shared" si="9"/>
        <v>2020</v>
      </c>
      <c r="W50" s="7"/>
    </row>
    <row r="51" spans="1:24" x14ac:dyDescent="0.2">
      <c r="A51" s="1" t="s">
        <v>54</v>
      </c>
      <c r="C51" s="95">
        <f>Unit*Calc!$CB$261</f>
        <v>350.40100000000001</v>
      </c>
      <c r="D51" s="95">
        <f>Unit*Calc!$CB$262</f>
        <v>341.00799999999998</v>
      </c>
      <c r="E51" s="95">
        <f>Unit*Calc!$CB$263</f>
        <v>346.399</v>
      </c>
      <c r="F51" s="95">
        <f>Unit*Calc!$CB$264</f>
        <v>342.47199999999998</v>
      </c>
      <c r="G51" s="95">
        <f>Unit*Calc!$CB$265</f>
        <v>355.85500000000002</v>
      </c>
      <c r="H51" s="95">
        <f>Unit*Calc!$CB$266</f>
        <v>357.15199999999999</v>
      </c>
      <c r="I51" s="95">
        <f>Unit*Calc!$CB$267</f>
        <v>377.69200000000001</v>
      </c>
      <c r="J51" s="95">
        <f>Unit*Calc!$CB$268</f>
        <v>404.93</v>
      </c>
      <c r="K51" s="95">
        <f>Unit*Calc!$CB$269</f>
        <v>412.71899999999999</v>
      </c>
      <c r="L51" s="95">
        <f>Unit*Calc!$CB$270</f>
        <v>402.786</v>
      </c>
      <c r="M51" s="95">
        <f>Unit*Calc!$CB$271</f>
        <v>389.23200000000003</v>
      </c>
      <c r="N51" s="95">
        <f>Unit*Calc!$CB$272</f>
        <v>400.29</v>
      </c>
      <c r="O51" s="95">
        <f>Unit*Calc!$CB$273</f>
        <v>390.59399999999999</v>
      </c>
      <c r="P51" s="95">
        <f>Unit*Calc!$CB$274</f>
        <v>381.642</v>
      </c>
      <c r="Q51" s="95">
        <f>Unit*Calc!$CB$275</f>
        <v>400.53399999999999</v>
      </c>
      <c r="R51" s="95">
        <f>Unit*Calc!$CB$276</f>
        <v>392.67400000000004</v>
      </c>
      <c r="S51" s="95">
        <f>Unit*Calc!$CB$277</f>
        <v>102.76950296006049</v>
      </c>
      <c r="T51" s="16">
        <f>Unit*Calc!$CB$278</f>
        <v>0</v>
      </c>
      <c r="U51" s="16">
        <f>Unit*Calc!$CB$279</f>
        <v>0</v>
      </c>
      <c r="V51" s="16">
        <f>Unit*Calc!$CB$280</f>
        <v>0</v>
      </c>
      <c r="W51" s="16"/>
      <c r="X51" s="16"/>
    </row>
    <row r="52" spans="1:24" x14ac:dyDescent="0.2">
      <c r="A52" s="1" t="s">
        <v>55</v>
      </c>
      <c r="C52" s="95">
        <f>Unit*Calc!$CN$261</f>
        <v>350.45572072920208</v>
      </c>
      <c r="D52" s="95">
        <f>Unit*Calc!$CN$262</f>
        <v>340.67598308365177</v>
      </c>
      <c r="E52" s="95">
        <f>Unit*Calc!$CN$263</f>
        <v>346.46318108341927</v>
      </c>
      <c r="F52" s="95">
        <f>Unit*Calc!$CN$264</f>
        <v>342.57484326656203</v>
      </c>
      <c r="G52" s="95">
        <f>Unit*Calc!$CN$265</f>
        <v>355.77816351366135</v>
      </c>
      <c r="H52" s="95">
        <f>Unit*Calc!$CN$266</f>
        <v>357.51909294784281</v>
      </c>
      <c r="I52" s="95">
        <f>Unit*Calc!$CN$267</f>
        <v>377.63280088045224</v>
      </c>
      <c r="J52" s="95">
        <f>Unit*Calc!$CN$268</f>
        <v>404.48794703277287</v>
      </c>
      <c r="K52" s="95">
        <f>Unit*Calc!$CN$269</f>
        <v>412.74684792446357</v>
      </c>
      <c r="L52" s="95">
        <f>Unit*Calc!$CN$270</f>
        <v>402.1478307244044</v>
      </c>
      <c r="M52" s="95">
        <f>Unit*Calc!$CN$271</f>
        <v>390.42979310465398</v>
      </c>
      <c r="N52" s="95">
        <f>Unit*Calc!$CN$272</f>
        <v>400.45293995650411</v>
      </c>
      <c r="O52" s="95">
        <f>Unit*Calc!$CN$273</f>
        <v>390.5944530302408</v>
      </c>
      <c r="P52" s="95">
        <f>Unit*Calc!$CN$274</f>
        <v>382.10543371706314</v>
      </c>
      <c r="Q52" s="95">
        <f>Unit*Calc!$CN$275</f>
        <v>400.00120228149319</v>
      </c>
      <c r="R52" s="95">
        <f>Unit*Calc!$CN$276</f>
        <v>392.31263819235272</v>
      </c>
      <c r="S52" s="95">
        <f>Unit*Calc!$CN$277</f>
        <v>102.92204305720338</v>
      </c>
      <c r="T52" s="16">
        <f>Unit*Calc!$CN$278</f>
        <v>0</v>
      </c>
      <c r="U52" s="16">
        <f>Unit*Calc!$CN$279</f>
        <v>0</v>
      </c>
      <c r="V52" s="16">
        <f>Unit*Calc!$CN$280</f>
        <v>0</v>
      </c>
      <c r="W52" s="16"/>
      <c r="X52" s="16"/>
    </row>
    <row r="53" spans="1:24" x14ac:dyDescent="0.2">
      <c r="A53" s="1" t="s">
        <v>56</v>
      </c>
      <c r="C53" s="95">
        <f t="shared" ref="C53:V53" si="10">C52-C51</f>
        <v>5.4720729202074381E-2</v>
      </c>
      <c r="D53" s="95">
        <f t="shared" si="10"/>
        <v>-0.33201691634820918</v>
      </c>
      <c r="E53" s="95">
        <f t="shared" si="10"/>
        <v>6.418108341927109E-2</v>
      </c>
      <c r="F53" s="95">
        <f t="shared" si="10"/>
        <v>0.10284326656204712</v>
      </c>
      <c r="G53" s="95">
        <f t="shared" si="10"/>
        <v>-7.683648633866369E-2</v>
      </c>
      <c r="H53" s="95">
        <f t="shared" si="10"/>
        <v>0.36709294784282065</v>
      </c>
      <c r="I53" s="95">
        <f t="shared" si="10"/>
        <v>-5.9199119547770351E-2</v>
      </c>
      <c r="J53" s="95">
        <f t="shared" si="10"/>
        <v>-0.44205296722714138</v>
      </c>
      <c r="K53" s="95">
        <f t="shared" si="10"/>
        <v>2.7847924463571871E-2</v>
      </c>
      <c r="L53" s="95">
        <f t="shared" si="10"/>
        <v>-0.63816927559560099</v>
      </c>
      <c r="M53" s="95">
        <f t="shared" si="10"/>
        <v>1.1977931046539538</v>
      </c>
      <c r="N53" s="95">
        <f t="shared" si="10"/>
        <v>0.16293995650408988</v>
      </c>
      <c r="O53" s="95">
        <f t="shared" si="10"/>
        <v>4.5303024080567411E-4</v>
      </c>
      <c r="P53" s="95">
        <f t="shared" si="10"/>
        <v>0.46343371706313974</v>
      </c>
      <c r="Q53" s="95">
        <f t="shared" si="10"/>
        <v>-0.53279771850679936</v>
      </c>
      <c r="R53" s="95">
        <f t="shared" si="10"/>
        <v>-0.36136180764731307</v>
      </c>
      <c r="S53" s="95">
        <f t="shared" si="10"/>
        <v>0.15254009714288941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/>
      <c r="X53" s="16"/>
    </row>
    <row r="54" spans="1:24" x14ac:dyDescent="0.2">
      <c r="A54" s="1" t="s">
        <v>57</v>
      </c>
      <c r="C54" s="39">
        <f t="shared" ref="C54:V54" si="11">IF(C51=0,0,C53/C51)</f>
        <v>1.5616601893851439E-4</v>
      </c>
      <c r="D54" s="39">
        <f t="shared" si="11"/>
        <v>-9.736338043336496E-4</v>
      </c>
      <c r="E54" s="39">
        <f t="shared" si="11"/>
        <v>1.8528079878773058E-4</v>
      </c>
      <c r="F54" s="39">
        <f t="shared" si="11"/>
        <v>3.0029686094643396E-4</v>
      </c>
      <c r="G54" s="39">
        <f t="shared" si="11"/>
        <v>-2.1592077205227883E-4</v>
      </c>
      <c r="H54" s="39">
        <f t="shared" si="11"/>
        <v>1.0278339414109977E-3</v>
      </c>
      <c r="I54" s="39">
        <f t="shared" si="11"/>
        <v>-1.5673914074899748E-4</v>
      </c>
      <c r="J54" s="39">
        <f t="shared" si="11"/>
        <v>-1.0916774929670347E-3</v>
      </c>
      <c r="K54" s="39">
        <f t="shared" si="11"/>
        <v>6.7474297193906445E-5</v>
      </c>
      <c r="L54" s="39">
        <f t="shared" si="11"/>
        <v>-1.5843879270769118E-3</v>
      </c>
      <c r="M54" s="39">
        <f t="shared" si="11"/>
        <v>3.0773243326703706E-3</v>
      </c>
      <c r="N54" s="39">
        <f t="shared" si="11"/>
        <v>4.0705477654722795E-4</v>
      </c>
      <c r="O54" s="39">
        <f t="shared" si="11"/>
        <v>1.1598494621158393E-6</v>
      </c>
      <c r="P54" s="39">
        <f t="shared" si="11"/>
        <v>1.2143152930315314E-3</v>
      </c>
      <c r="Q54" s="39">
        <f t="shared" si="11"/>
        <v>-1.3302184546300673E-3</v>
      </c>
      <c r="R54" s="39">
        <f t="shared" si="11"/>
        <v>-9.202590638731188E-4</v>
      </c>
      <c r="S54" s="39">
        <f t="shared" si="11"/>
        <v>1.4842934211929716E-3</v>
      </c>
      <c r="T54" s="37">
        <f t="shared" si="11"/>
        <v>0</v>
      </c>
      <c r="U54" s="37">
        <f t="shared" si="11"/>
        <v>0</v>
      </c>
      <c r="V54" s="37">
        <f t="shared" si="11"/>
        <v>0</v>
      </c>
      <c r="W54" s="39"/>
      <c r="X54" s="39"/>
    </row>
    <row r="55" spans="1:24" x14ac:dyDescent="0.2">
      <c r="C55" s="99" t="s">
        <v>58</v>
      </c>
      <c r="D55" s="100">
        <v>1E-3</v>
      </c>
    </row>
    <row r="56" spans="1:24" x14ac:dyDescent="0.2">
      <c r="R56" s="43" t="s">
        <v>59</v>
      </c>
    </row>
    <row r="57" spans="1:24" x14ac:dyDescent="0.2">
      <c r="R57" s="44" t="s">
        <v>130</v>
      </c>
      <c r="S57" s="7" t="s">
        <v>61</v>
      </c>
    </row>
    <row r="58" spans="1:24" x14ac:dyDescent="0.2">
      <c r="A58" s="1" t="s">
        <v>54</v>
      </c>
      <c r="Q58" s="1" t="s">
        <v>54</v>
      </c>
      <c r="R58" s="95">
        <f>SUM(C51:R51)</f>
        <v>6046.3799999999992</v>
      </c>
      <c r="S58" s="95">
        <f>Unit*Calc!$CB$277</f>
        <v>102.76950296006049</v>
      </c>
    </row>
    <row r="59" spans="1:24" x14ac:dyDescent="0.2">
      <c r="A59" s="1" t="s">
        <v>55</v>
      </c>
      <c r="Q59" s="1" t="s">
        <v>55</v>
      </c>
      <c r="R59" s="95">
        <f>SUM(C52:R52)</f>
        <v>6046.3788714687407</v>
      </c>
      <c r="S59" s="95">
        <f>Unit*Calc!$CN$277</f>
        <v>102.92204305720338</v>
      </c>
    </row>
    <row r="60" spans="1:24" x14ac:dyDescent="0.2">
      <c r="A60" s="1" t="s">
        <v>56</v>
      </c>
      <c r="Q60" s="1" t="s">
        <v>56</v>
      </c>
      <c r="R60" s="95">
        <f>R59-R58</f>
        <v>-1.128531258473231E-3</v>
      </c>
      <c r="S60" s="95">
        <f>S59-S58</f>
        <v>0.15254009714288941</v>
      </c>
    </row>
    <row r="61" spans="1:24" x14ac:dyDescent="0.2">
      <c r="A61" s="1" t="s">
        <v>57</v>
      </c>
      <c r="Q61" s="1" t="s">
        <v>57</v>
      </c>
      <c r="R61" s="39">
        <f>IF(R58=0,0,R60/R58)</f>
        <v>-1.8664577126697812E-7</v>
      </c>
      <c r="S61" s="39">
        <f>IF(S58=0,0,S60/S58)</f>
        <v>1.4842934211929716E-3</v>
      </c>
    </row>
    <row r="63" spans="1:24" x14ac:dyDescent="0.2">
      <c r="M63" s="88"/>
    </row>
    <row r="64" spans="1:24" x14ac:dyDescent="0.2">
      <c r="M64" s="88"/>
    </row>
    <row r="69" spans="1:23" ht="12.75" x14ac:dyDescent="0.2">
      <c r="C69" s="31" t="s">
        <v>86</v>
      </c>
    </row>
    <row r="70" spans="1:23" x14ac:dyDescent="0.2">
      <c r="C70" s="7">
        <f>C$10</f>
        <v>2001</v>
      </c>
      <c r="D70" s="7">
        <f t="shared" ref="D70:W70" si="12">D$10</f>
        <v>2002</v>
      </c>
      <c r="E70" s="7">
        <f t="shared" si="12"/>
        <v>2003</v>
      </c>
      <c r="F70" s="7">
        <f t="shared" si="12"/>
        <v>2004</v>
      </c>
      <c r="G70" s="7">
        <f t="shared" si="12"/>
        <v>2005</v>
      </c>
      <c r="H70" s="7">
        <f t="shared" si="12"/>
        <v>2006</v>
      </c>
      <c r="I70" s="7">
        <f t="shared" si="12"/>
        <v>2007</v>
      </c>
      <c r="J70" s="7">
        <f t="shared" si="12"/>
        <v>2008</v>
      </c>
      <c r="K70" s="7">
        <f t="shared" si="12"/>
        <v>2009</v>
      </c>
      <c r="L70" s="7">
        <f t="shared" si="12"/>
        <v>2010</v>
      </c>
      <c r="M70" s="7">
        <f t="shared" si="12"/>
        <v>2011</v>
      </c>
      <c r="N70" s="7">
        <f t="shared" si="12"/>
        <v>2012</v>
      </c>
      <c r="O70" s="7">
        <f t="shared" si="12"/>
        <v>2013</v>
      </c>
      <c r="P70" s="7">
        <f t="shared" si="12"/>
        <v>2014</v>
      </c>
      <c r="Q70" s="7">
        <f t="shared" si="12"/>
        <v>2015</v>
      </c>
      <c r="R70" s="7">
        <f t="shared" si="12"/>
        <v>2016</v>
      </c>
      <c r="S70" s="7">
        <f t="shared" si="12"/>
        <v>2017</v>
      </c>
      <c r="T70" s="7">
        <f t="shared" si="12"/>
        <v>2018</v>
      </c>
      <c r="U70" s="7">
        <f t="shared" si="12"/>
        <v>2019</v>
      </c>
      <c r="V70" s="7">
        <f t="shared" si="12"/>
        <v>2020</v>
      </c>
      <c r="W70" s="7">
        <f t="shared" si="12"/>
        <v>0</v>
      </c>
    </row>
    <row r="71" spans="1:23" x14ac:dyDescent="0.2">
      <c r="A71" s="1" t="s">
        <v>39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x14ac:dyDescent="0.2">
      <c r="A72" s="1" t="s">
        <v>40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x14ac:dyDescent="0.2">
      <c r="A73" s="1" t="s">
        <v>41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x14ac:dyDescent="0.2">
      <c r="A74" s="1" t="s">
        <v>42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x14ac:dyDescent="0.2">
      <c r="A75" s="1" t="s">
        <v>43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x14ac:dyDescent="0.2">
      <c r="A76" s="1" t="s">
        <v>44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x14ac:dyDescent="0.2">
      <c r="A77" s="1" t="s">
        <v>45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x14ac:dyDescent="0.2">
      <c r="A78" s="1" t="s">
        <v>46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x14ac:dyDescent="0.2">
      <c r="A79" s="1" t="s">
        <v>47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x14ac:dyDescent="0.2">
      <c r="A80" s="1" t="s">
        <v>48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x14ac:dyDescent="0.2">
      <c r="A81" s="1" t="s">
        <v>49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x14ac:dyDescent="0.2">
      <c r="A82" s="1" t="s">
        <v>50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90" spans="1:23" x14ac:dyDescent="0.2">
      <c r="G90" s="89"/>
    </row>
    <row r="97" spans="1:24" ht="18" x14ac:dyDescent="0.25">
      <c r="A97" s="4" t="s">
        <v>32</v>
      </c>
    </row>
    <row r="99" spans="1:24" ht="12.75" x14ac:dyDescent="0.2">
      <c r="B99" s="31" t="s">
        <v>17</v>
      </c>
      <c r="C99" s="31"/>
    </row>
    <row r="100" spans="1:24" x14ac:dyDescent="0.2">
      <c r="C100" s="7">
        <f>C$10</f>
        <v>2001</v>
      </c>
      <c r="D100" s="7">
        <f t="shared" ref="D100:W100" si="13">D$10</f>
        <v>2002</v>
      </c>
      <c r="E100" s="7">
        <f t="shared" si="13"/>
        <v>2003</v>
      </c>
      <c r="F100" s="7">
        <f t="shared" si="13"/>
        <v>2004</v>
      </c>
      <c r="G100" s="7">
        <f t="shared" si="13"/>
        <v>2005</v>
      </c>
      <c r="H100" s="7">
        <f t="shared" si="13"/>
        <v>2006</v>
      </c>
      <c r="I100" s="7">
        <f t="shared" si="13"/>
        <v>2007</v>
      </c>
      <c r="J100" s="7">
        <f t="shared" si="13"/>
        <v>2008</v>
      </c>
      <c r="K100" s="7">
        <f t="shared" si="13"/>
        <v>2009</v>
      </c>
      <c r="L100" s="7">
        <f t="shared" si="13"/>
        <v>2010</v>
      </c>
      <c r="M100" s="7">
        <f t="shared" si="13"/>
        <v>2011</v>
      </c>
      <c r="N100" s="7">
        <f t="shared" si="13"/>
        <v>2012</v>
      </c>
      <c r="O100" s="7">
        <f t="shared" si="13"/>
        <v>2013</v>
      </c>
      <c r="P100" s="7">
        <f t="shared" si="13"/>
        <v>2014</v>
      </c>
      <c r="Q100" s="7">
        <f t="shared" si="13"/>
        <v>2015</v>
      </c>
      <c r="R100" s="7">
        <f t="shared" si="13"/>
        <v>2016</v>
      </c>
      <c r="S100" s="7">
        <f t="shared" si="13"/>
        <v>2017</v>
      </c>
      <c r="T100" s="7">
        <f t="shared" si="13"/>
        <v>2018</v>
      </c>
      <c r="U100" s="7">
        <f t="shared" si="13"/>
        <v>2019</v>
      </c>
      <c r="V100" s="7">
        <f t="shared" si="13"/>
        <v>2020</v>
      </c>
      <c r="W100" s="7">
        <f t="shared" si="13"/>
        <v>0</v>
      </c>
    </row>
    <row r="101" spans="1:24" x14ac:dyDescent="0.2">
      <c r="A101" s="1" t="s">
        <v>39</v>
      </c>
      <c r="C101" s="95">
        <f>Calc!$CD11</f>
        <v>30438.070309852243</v>
      </c>
      <c r="D101" s="95">
        <f>Calc!$CD23</f>
        <v>30507.771616948976</v>
      </c>
      <c r="E101" s="95">
        <f>Calc!$CD35</f>
        <v>29767.965739749714</v>
      </c>
      <c r="F101" s="95">
        <f>Calc!$CD47</f>
        <v>30340.462254105183</v>
      </c>
      <c r="G101" s="95">
        <f>Calc!$CD59</f>
        <v>30023.867910951489</v>
      </c>
      <c r="H101" s="95">
        <f>Calc!$CD71</f>
        <v>32472.653465186777</v>
      </c>
      <c r="I101" s="95">
        <f>Calc!$CD83</f>
        <v>29859.467580181201</v>
      </c>
      <c r="J101" s="95">
        <f>Calc!$CD95</f>
        <v>34728.660996496961</v>
      </c>
      <c r="K101" s="95">
        <f>Calc!$CD107</f>
        <v>36359.416259659971</v>
      </c>
      <c r="L101" s="95">
        <f>Calc!$CD119</f>
        <v>37637.104984999329</v>
      </c>
      <c r="M101" s="95">
        <f>Calc!$CD131</f>
        <v>34547.055562264031</v>
      </c>
      <c r="N101" s="95">
        <f>Calc!$CD143</f>
        <v>34664.366350814984</v>
      </c>
      <c r="O101" s="95">
        <f>Calc!$CD155</f>
        <v>34403.519682149439</v>
      </c>
      <c r="P101" s="95">
        <f>Calc!$CD167</f>
        <v>32727.911386289285</v>
      </c>
      <c r="Q101" s="95">
        <f>Calc!$CD179</f>
        <v>33911.593708434011</v>
      </c>
      <c r="R101" s="95">
        <f>Calc!$CD191</f>
        <v>34867.476846828555</v>
      </c>
      <c r="S101" s="95">
        <f>Calc!$CD203</f>
        <v>34401.556930972321</v>
      </c>
      <c r="T101" s="16">
        <f>Unit*Calc!$D215</f>
        <v>0</v>
      </c>
      <c r="U101" s="16">
        <f>Unit*Calc!$D227</f>
        <v>0</v>
      </c>
      <c r="V101" s="16">
        <f>Unit*Calc!$D239</f>
        <v>0</v>
      </c>
      <c r="W101" s="16"/>
      <c r="X101" s="16"/>
    </row>
    <row r="102" spans="1:24" x14ac:dyDescent="0.2">
      <c r="A102" s="1" t="s">
        <v>40</v>
      </c>
      <c r="C102" s="95">
        <f>Calc!$CD12</f>
        <v>30252.047470324374</v>
      </c>
      <c r="D102" s="95">
        <f>Calc!$CD24</f>
        <v>30265.860905086131</v>
      </c>
      <c r="E102" s="95">
        <f>Calc!$CD36</f>
        <v>30273.957790107521</v>
      </c>
      <c r="F102" s="95">
        <f>Calc!$CD48</f>
        <v>30092.53438830284</v>
      </c>
      <c r="G102" s="95">
        <f>Calc!$CD60</f>
        <v>29725.862224709501</v>
      </c>
      <c r="H102" s="95">
        <f>Calc!$CD72</f>
        <v>32441.823688372395</v>
      </c>
      <c r="I102" s="95">
        <f>Calc!$CD84</f>
        <v>30119.890425479618</v>
      </c>
      <c r="J102" s="95">
        <f>Calc!$CD96</f>
        <v>34665.469979899797</v>
      </c>
      <c r="K102" s="95">
        <f>Calc!$CD108</f>
        <v>35838.130821549297</v>
      </c>
      <c r="L102" s="95">
        <f>Calc!$CD120</f>
        <v>36846.120908991346</v>
      </c>
      <c r="M102" s="95">
        <f>Calc!$CD132</f>
        <v>34431.337499600646</v>
      </c>
      <c r="N102" s="95">
        <f>Calc!$CD144</f>
        <v>33606.170946538827</v>
      </c>
      <c r="O102" s="95">
        <f>Calc!$CD156</f>
        <v>34909.232973228573</v>
      </c>
      <c r="P102" s="95">
        <f>Calc!$CD168</f>
        <v>33450.319975638042</v>
      </c>
      <c r="Q102" s="95">
        <f>Calc!$CD180</f>
        <v>33406.977026469278</v>
      </c>
      <c r="R102" s="95">
        <f>Calc!$CD192</f>
        <v>34815.928785530086</v>
      </c>
      <c r="S102" s="95">
        <f>Calc!$CD204</f>
        <v>34353.926099712051</v>
      </c>
      <c r="T102" s="16">
        <f>Unit*Calc!$D216</f>
        <v>0</v>
      </c>
      <c r="U102" s="16">
        <f>Unit*Calc!$D228</f>
        <v>0</v>
      </c>
      <c r="V102" s="16">
        <f>Unit*Calc!$D240</f>
        <v>0</v>
      </c>
      <c r="W102" s="16"/>
      <c r="X102" s="16"/>
    </row>
    <row r="103" spans="1:24" x14ac:dyDescent="0.2">
      <c r="A103" s="1" t="s">
        <v>41</v>
      </c>
      <c r="C103" s="95">
        <f>Calc!$CD13</f>
        <v>30504.02862181946</v>
      </c>
      <c r="D103" s="95">
        <f>Calc!$CD25</f>
        <v>29653.75629169332</v>
      </c>
      <c r="E103" s="95">
        <f>Calc!$CD37</f>
        <v>29930.034813721933</v>
      </c>
      <c r="F103" s="95">
        <f>Calc!$CD49</f>
        <v>30717.490261030773</v>
      </c>
      <c r="G103" s="95">
        <f>Calc!$CD61</f>
        <v>29900.002064768531</v>
      </c>
      <c r="H103" s="95">
        <f>Calc!$CD73</f>
        <v>32402.979721285225</v>
      </c>
      <c r="I103" s="95">
        <f>Calc!$CD85</f>
        <v>31317.78813144856</v>
      </c>
      <c r="J103" s="95">
        <f>Calc!$CD97</f>
        <v>35578.221180845103</v>
      </c>
      <c r="K103" s="95">
        <f>Calc!$CD109</f>
        <v>35782.174745508768</v>
      </c>
      <c r="L103" s="95">
        <f>Calc!$CD121</f>
        <v>37298.366428082183</v>
      </c>
      <c r="M103" s="95">
        <f>Calc!$CD133</f>
        <v>34154.417923545494</v>
      </c>
      <c r="N103" s="95">
        <f>Calc!$CD145</f>
        <v>34868.304064765667</v>
      </c>
      <c r="O103" s="95">
        <f>Calc!$CD157</f>
        <v>34018.888021873274</v>
      </c>
      <c r="P103" s="95">
        <f>Calc!$CD169</f>
        <v>32650.323925860637</v>
      </c>
      <c r="Q103" s="95">
        <f>Calc!$CD181</f>
        <v>36228.929906134501</v>
      </c>
      <c r="R103" s="95">
        <f>Calc!$CD193</f>
        <v>35251.420155019179</v>
      </c>
      <c r="S103" s="95">
        <f>Calc!$CD205</f>
        <v>34218.154299724658</v>
      </c>
      <c r="T103" s="16">
        <f>Unit*Calc!$D217</f>
        <v>0</v>
      </c>
      <c r="U103" s="16">
        <f>Unit*Calc!$D229</f>
        <v>0</v>
      </c>
      <c r="V103" s="16">
        <f>Unit*Calc!$D241</f>
        <v>0</v>
      </c>
      <c r="W103" s="16"/>
      <c r="X103" s="16"/>
    </row>
    <row r="104" spans="1:24" x14ac:dyDescent="0.2">
      <c r="A104" s="1" t="s">
        <v>42</v>
      </c>
      <c r="C104" s="95">
        <f>Calc!$CD14</f>
        <v>29745.380375755813</v>
      </c>
      <c r="D104" s="95">
        <f>Calc!$CD26</f>
        <v>28430.393111320045</v>
      </c>
      <c r="E104" s="95">
        <f>Calc!$CD38</f>
        <v>29747.88306019047</v>
      </c>
      <c r="F104" s="95">
        <f>Calc!$CD50</f>
        <v>29747.797340706053</v>
      </c>
      <c r="G104" s="95">
        <f>Calc!$CD62</f>
        <v>29285.915298207125</v>
      </c>
      <c r="H104" s="95">
        <f>Calc!$CD74</f>
        <v>31319.313615397095</v>
      </c>
      <c r="I104" s="95">
        <f>Calc!$CD86</f>
        <v>30703.794521716271</v>
      </c>
      <c r="J104" s="95">
        <f>Calc!$CD98</f>
        <v>34613.131367938906</v>
      </c>
      <c r="K104" s="95">
        <f>Calc!$CD110</f>
        <v>35597.889135191748</v>
      </c>
      <c r="L104" s="95">
        <f>Calc!$CD122</f>
        <v>34180.03335360215</v>
      </c>
      <c r="M104" s="95">
        <f>Calc!$CD134</f>
        <v>33220.965469880539</v>
      </c>
      <c r="N104" s="95">
        <f>Calc!$CD146</f>
        <v>34323.161090328016</v>
      </c>
      <c r="O104" s="95">
        <f>Calc!$CD158</f>
        <v>32993.992632585338</v>
      </c>
      <c r="P104" s="95">
        <f>Calc!$CD170</f>
        <v>31605.818223354974</v>
      </c>
      <c r="Q104" s="95">
        <f>Calc!$CD182</f>
        <v>34293.503117357475</v>
      </c>
      <c r="R104" s="95">
        <f>Calc!$CD194</f>
        <v>33523.754855684696</v>
      </c>
      <c r="S104" s="95">
        <f>Calc!$CD206</f>
        <v>0</v>
      </c>
      <c r="T104" s="16">
        <f>Unit*Calc!$D218</f>
        <v>0</v>
      </c>
      <c r="U104" s="16">
        <f>Unit*Calc!$D230</f>
        <v>0</v>
      </c>
      <c r="V104" s="16">
        <f>Unit*Calc!$D242</f>
        <v>0</v>
      </c>
      <c r="W104" s="16"/>
      <c r="X104" s="16"/>
    </row>
    <row r="105" spans="1:24" x14ac:dyDescent="0.2">
      <c r="A105" s="1" t="s">
        <v>43</v>
      </c>
      <c r="C105" s="95">
        <f>Calc!$CD15</f>
        <v>29531.584709520914</v>
      </c>
      <c r="D105" s="95">
        <f>Calc!$CD27</f>
        <v>28439.652051064062</v>
      </c>
      <c r="E105" s="95">
        <f>Calc!$CD39</f>
        <v>29796.477843630819</v>
      </c>
      <c r="F105" s="95">
        <f>Calc!$CD51</f>
        <v>29604.389016019639</v>
      </c>
      <c r="G105" s="95">
        <f>Calc!$CD63</f>
        <v>29337.003419642431</v>
      </c>
      <c r="H105" s="95">
        <f>Calc!$CD75</f>
        <v>31014.919544024262</v>
      </c>
      <c r="I105" s="95">
        <f>Calc!$CD87</f>
        <v>32920.858644040301</v>
      </c>
      <c r="J105" s="95">
        <f>Calc!$CD99</f>
        <v>34471.35026889357</v>
      </c>
      <c r="K105" s="95">
        <f>Calc!$CD111</f>
        <v>35228.730835377566</v>
      </c>
      <c r="L105" s="95">
        <f>Calc!$CD123</f>
        <v>33080.684849261692</v>
      </c>
      <c r="M105" s="95">
        <f>Calc!$CD135</f>
        <v>33448.808567484397</v>
      </c>
      <c r="N105" s="95">
        <f>Calc!$CD147</f>
        <v>33685.956217288869</v>
      </c>
      <c r="O105" s="95">
        <f>Calc!$CD159</f>
        <v>33012.77981975671</v>
      </c>
      <c r="P105" s="95">
        <f>Calc!$CD171</f>
        <v>33152.896232151412</v>
      </c>
      <c r="Q105" s="95">
        <f>Calc!$CD183</f>
        <v>34570.203749810702</v>
      </c>
      <c r="R105" s="95">
        <f>Calc!$CD195</f>
        <v>33963.648865976502</v>
      </c>
      <c r="S105" s="95">
        <f>Calc!$CD207</f>
        <v>0</v>
      </c>
      <c r="T105" s="16">
        <f>Unit*Calc!$D219</f>
        <v>0</v>
      </c>
      <c r="U105" s="16">
        <f>Unit*Calc!$D231</f>
        <v>0</v>
      </c>
      <c r="V105" s="16">
        <f>Unit*Calc!$D243</f>
        <v>0</v>
      </c>
      <c r="W105" s="16"/>
      <c r="X105" s="16"/>
    </row>
    <row r="106" spans="1:24" x14ac:dyDescent="0.2">
      <c r="A106" s="1" t="s">
        <v>44</v>
      </c>
      <c r="C106" s="95">
        <f>Calc!$CD16</f>
        <v>27532.599469150329</v>
      </c>
      <c r="D106" s="95">
        <f>Calc!$CD28</f>
        <v>26334.806792784162</v>
      </c>
      <c r="E106" s="95">
        <f>Calc!$CD40</f>
        <v>27600.889127060007</v>
      </c>
      <c r="F106" s="95">
        <f>Calc!$CD52</f>
        <v>26371.978050248352</v>
      </c>
      <c r="G106" s="95">
        <f>Calc!$CD64</f>
        <v>28829.135861165651</v>
      </c>
      <c r="H106" s="95">
        <f>Calc!$CD76</f>
        <v>29559.343287009764</v>
      </c>
      <c r="I106" s="95">
        <f>Calc!$CD88</f>
        <v>30278.339551335772</v>
      </c>
      <c r="J106" s="95">
        <f>Calc!$CD100</f>
        <v>31671.408391401099</v>
      </c>
      <c r="K106" s="95">
        <f>Calc!$CD112</f>
        <v>32231.411983415575</v>
      </c>
      <c r="L106" s="95">
        <f>Calc!$CD124</f>
        <v>30869.186227691363</v>
      </c>
      <c r="M106" s="95">
        <f>Calc!$CD136</f>
        <v>31578.290574329032</v>
      </c>
      <c r="N106" s="95">
        <f>Calc!$CD148</f>
        <v>31149.060730551337</v>
      </c>
      <c r="O106" s="95">
        <f>Calc!$CD160</f>
        <v>31209.543280439008</v>
      </c>
      <c r="P106" s="95">
        <f>Calc!$CD172</f>
        <v>31468.785204758195</v>
      </c>
      <c r="Q106" s="95">
        <f>Calc!$CD184</f>
        <v>32063.050021910563</v>
      </c>
      <c r="R106" s="95">
        <f>Calc!$CD196</f>
        <v>31589.287193181684</v>
      </c>
      <c r="S106" s="95">
        <f>Calc!$CD208</f>
        <v>0</v>
      </c>
      <c r="T106" s="16">
        <f>Unit*Calc!$D220</f>
        <v>0</v>
      </c>
      <c r="U106" s="16">
        <f>Unit*Calc!$D232</f>
        <v>0</v>
      </c>
      <c r="V106" s="16">
        <f>Unit*Calc!$D244</f>
        <v>0</v>
      </c>
      <c r="W106" s="16"/>
      <c r="X106" s="16"/>
    </row>
    <row r="107" spans="1:24" x14ac:dyDescent="0.2">
      <c r="A107" s="1" t="s">
        <v>45</v>
      </c>
      <c r="C107" s="95">
        <f>Calc!$CD17</f>
        <v>27077.655687326987</v>
      </c>
      <c r="D107" s="95">
        <f>Calc!$CD29</f>
        <v>26224.916745075097</v>
      </c>
      <c r="E107" s="95">
        <f>Calc!$CD41</f>
        <v>27496.546651973076</v>
      </c>
      <c r="F107" s="95">
        <f>Calc!$CD53</f>
        <v>25774.194502566479</v>
      </c>
      <c r="G107" s="95">
        <f>Calc!$CD65</f>
        <v>28259.235863898048</v>
      </c>
      <c r="H107" s="95">
        <f>Calc!$CD77</f>
        <v>26191.476800765289</v>
      </c>
      <c r="I107" s="95">
        <f>Calc!$CD89</f>
        <v>29763.067880950392</v>
      </c>
      <c r="J107" s="95">
        <f>Calc!$CD101</f>
        <v>31169.907894133783</v>
      </c>
      <c r="K107" s="95">
        <f>Calc!$CD113</f>
        <v>32266.40409465121</v>
      </c>
      <c r="L107" s="95">
        <f>Calc!$CD125</f>
        <v>31043.374003763904</v>
      </c>
      <c r="M107" s="95">
        <f>Calc!$CD137</f>
        <v>29486.819610338625</v>
      </c>
      <c r="N107" s="95">
        <f>Calc!$CD149</f>
        <v>31186.46665472614</v>
      </c>
      <c r="O107" s="95">
        <f>Calc!$CD161</f>
        <v>29994.539131915091</v>
      </c>
      <c r="P107" s="95">
        <f>Calc!$CD173</f>
        <v>30733.519058584923</v>
      </c>
      <c r="Q107" s="95">
        <f>Calc!$CD185</f>
        <v>31540.270944989414</v>
      </c>
      <c r="R107" s="95">
        <f>Calc!$CD197</f>
        <v>29941.33323674912</v>
      </c>
      <c r="S107" s="95">
        <f>Calc!$CD209</f>
        <v>0</v>
      </c>
      <c r="T107" s="16">
        <f>Unit*Calc!$D221</f>
        <v>0</v>
      </c>
      <c r="U107" s="16">
        <f>Unit*Calc!$D233</f>
        <v>0</v>
      </c>
      <c r="V107" s="16">
        <f>Unit*Calc!$D245</f>
        <v>0</v>
      </c>
      <c r="W107" s="16"/>
      <c r="X107" s="16"/>
    </row>
    <row r="108" spans="1:24" x14ac:dyDescent="0.2">
      <c r="A108" s="1" t="s">
        <v>46</v>
      </c>
      <c r="C108" s="95">
        <f>Calc!$CD18</f>
        <v>27685.255279260386</v>
      </c>
      <c r="D108" s="95">
        <f>Calc!$CD30</f>
        <v>26647.728334782176</v>
      </c>
      <c r="E108" s="95">
        <f>Calc!$CD42</f>
        <v>26953.104051021353</v>
      </c>
      <c r="F108" s="95">
        <f>Calc!$CD54</f>
        <v>26715.958605419077</v>
      </c>
      <c r="G108" s="95">
        <f>Calc!$CD66</f>
        <v>28720.136617346747</v>
      </c>
      <c r="H108" s="95">
        <f>Calc!$CD78</f>
        <v>26614.561301192069</v>
      </c>
      <c r="I108" s="95">
        <f>Calc!$CD90</f>
        <v>30775.520101724436</v>
      </c>
      <c r="J108" s="95">
        <f>Calc!$CD102</f>
        <v>32240.634043310962</v>
      </c>
      <c r="K108" s="95">
        <f>Calc!$CD114</f>
        <v>32367.32768633289</v>
      </c>
      <c r="L108" s="95">
        <f>Calc!$CD126</f>
        <v>31220.416072771619</v>
      </c>
      <c r="M108" s="95">
        <f>Calc!$CD138</f>
        <v>30488.50655814214</v>
      </c>
      <c r="N108" s="95">
        <f>Calc!$CD150</f>
        <v>31488.584610712431</v>
      </c>
      <c r="O108" s="95">
        <f>Calc!$CD162</f>
        <v>30924.119863580774</v>
      </c>
      <c r="P108" s="95">
        <f>Calc!$CD174</f>
        <v>31008.786134330698</v>
      </c>
      <c r="Q108" s="95">
        <f>Calc!$CD186</f>
        <v>31959.9697775317</v>
      </c>
      <c r="R108" s="95">
        <f>Calc!$CD198</f>
        <v>30086.341903488999</v>
      </c>
      <c r="S108" s="95">
        <f>Calc!$CD210</f>
        <v>0</v>
      </c>
      <c r="T108" s="16">
        <f>Unit*Calc!$D222</f>
        <v>0</v>
      </c>
      <c r="U108" s="16">
        <f>Unit*Calc!$D234</f>
        <v>0</v>
      </c>
      <c r="V108" s="16">
        <f>Unit*Calc!$D246</f>
        <v>0</v>
      </c>
      <c r="W108" s="16"/>
      <c r="X108" s="16"/>
    </row>
    <row r="109" spans="1:24" x14ac:dyDescent="0.2">
      <c r="A109" s="1" t="s">
        <v>47</v>
      </c>
      <c r="C109" s="95">
        <f>Calc!$CD19</f>
        <v>27677.275464583217</v>
      </c>
      <c r="D109" s="95">
        <f>Calc!$CD31</f>
        <v>27501.428611580315</v>
      </c>
      <c r="E109" s="95">
        <f>Calc!$CD43</f>
        <v>27894.170448848101</v>
      </c>
      <c r="F109" s="95">
        <f>Calc!$CD55</f>
        <v>26932.096656470614</v>
      </c>
      <c r="G109" s="95">
        <f>Calc!$CD67</f>
        <v>29292.136159352631</v>
      </c>
      <c r="H109" s="95">
        <f>Calc!$CD79</f>
        <v>27187.90061007909</v>
      </c>
      <c r="I109" s="95">
        <f>Calc!$CD91</f>
        <v>31081.505045796126</v>
      </c>
      <c r="J109" s="95">
        <f>Calc!$CD103</f>
        <v>32251.01108025165</v>
      </c>
      <c r="K109" s="95">
        <f>Calc!$CD115</f>
        <v>33290.547825029171</v>
      </c>
      <c r="L109" s="95">
        <f>Calc!$CD127</f>
        <v>31125.351783548587</v>
      </c>
      <c r="M109" s="95">
        <f>Calc!$CD139</f>
        <v>30771.892857323295</v>
      </c>
      <c r="N109" s="95">
        <f>Calc!$CD151</f>
        <v>31673.454029810415</v>
      </c>
      <c r="O109" s="95">
        <f>Calc!$CD163</f>
        <v>31144.035866206548</v>
      </c>
      <c r="P109" s="95">
        <f>Calc!$CD175</f>
        <v>30158.66816304265</v>
      </c>
      <c r="Q109" s="95">
        <f>Calc!$CD187</f>
        <v>32272.680636797584</v>
      </c>
      <c r="R109" s="95">
        <f>Calc!$CD199</f>
        <v>30637.00347124978</v>
      </c>
      <c r="S109" s="95">
        <f>Calc!$CD211</f>
        <v>0</v>
      </c>
      <c r="T109" s="16">
        <f>Unit*Calc!$D223</f>
        <v>0</v>
      </c>
      <c r="U109" s="16">
        <f>Unit*Calc!$D235</f>
        <v>0</v>
      </c>
      <c r="V109" s="16">
        <f>Unit*Calc!$D247</f>
        <v>0</v>
      </c>
      <c r="W109" s="16"/>
      <c r="X109" s="16"/>
    </row>
    <row r="110" spans="1:24" x14ac:dyDescent="0.2">
      <c r="A110" s="1" t="s">
        <v>48</v>
      </c>
      <c r="C110" s="95">
        <f>Calc!$CD20</f>
        <v>28088.988259804973</v>
      </c>
      <c r="D110" s="95">
        <f>Calc!$CD32</f>
        <v>27865.234655419907</v>
      </c>
      <c r="E110" s="95">
        <f>Calc!$CD44</f>
        <v>28853.479579812436</v>
      </c>
      <c r="F110" s="95">
        <f>Calc!$CD56</f>
        <v>28048.079970114923</v>
      </c>
      <c r="G110" s="95">
        <f>Calc!$CD68</f>
        <v>29911.42952461803</v>
      </c>
      <c r="H110" s="95">
        <f>Calc!$CD80</f>
        <v>28084.389086553128</v>
      </c>
      <c r="I110" s="95">
        <f>Calc!$CD92</f>
        <v>31869.143590264768</v>
      </c>
      <c r="J110" s="95">
        <f>Calc!$CD104</f>
        <v>33643.212353782685</v>
      </c>
      <c r="K110" s="95">
        <f>Calc!$CD116</f>
        <v>33778.191443170865</v>
      </c>
      <c r="L110" s="95">
        <f>Calc!$CD128</f>
        <v>32740.556559563789</v>
      </c>
      <c r="M110" s="95">
        <f>Calc!$CD140</f>
        <v>31231.425825252652</v>
      </c>
      <c r="N110" s="95">
        <f>Calc!$CD152</f>
        <v>32103.89999154555</v>
      </c>
      <c r="O110" s="95">
        <f>Calc!$CD164</f>
        <v>32085.773219222825</v>
      </c>
      <c r="P110" s="95">
        <f>Calc!$CD176</f>
        <v>31111.387761981889</v>
      </c>
      <c r="Q110" s="95">
        <f>Calc!$CD188</f>
        <v>33493.232178929415</v>
      </c>
      <c r="R110" s="95">
        <f>Calc!$CD200</f>
        <v>31411.603361837791</v>
      </c>
      <c r="S110" s="95">
        <f>Calc!$CD212</f>
        <v>0</v>
      </c>
      <c r="T110" s="16">
        <f>Unit*Calc!$D224</f>
        <v>0</v>
      </c>
      <c r="U110" s="16">
        <f>Unit*Calc!$D236</f>
        <v>0</v>
      </c>
      <c r="V110" s="16">
        <f>Unit*Calc!$D248</f>
        <v>0</v>
      </c>
      <c r="W110" s="16"/>
      <c r="X110" s="16"/>
    </row>
    <row r="111" spans="1:24" x14ac:dyDescent="0.2">
      <c r="A111" s="1" t="s">
        <v>49</v>
      </c>
      <c r="C111" s="95">
        <f>Calc!$CD21</f>
        <v>29864.246041708408</v>
      </c>
      <c r="D111" s="95">
        <f>Calc!$CD33</f>
        <v>29029.210591600968</v>
      </c>
      <c r="E111" s="95">
        <f>Calc!$CD45</f>
        <v>29510.601892352221</v>
      </c>
      <c r="F111" s="95">
        <f>Calc!$CD57</f>
        <v>28597.200959466187</v>
      </c>
      <c r="G111" s="95">
        <f>Calc!$CD69</f>
        <v>30939.126271897399</v>
      </c>
      <c r="H111" s="95">
        <f>Calc!$CD81</f>
        <v>28857.686016229043</v>
      </c>
      <c r="I111" s="95">
        <f>Calc!$CD93</f>
        <v>33308.203654328652</v>
      </c>
      <c r="J111" s="95">
        <f>Calc!$CD105</f>
        <v>34858.118327090255</v>
      </c>
      <c r="K111" s="95">
        <f>Calc!$CD117</f>
        <v>35768.595842024115</v>
      </c>
      <c r="L111" s="95">
        <f>Calc!$CD129</f>
        <v>33789.996632014161</v>
      </c>
      <c r="M111" s="95">
        <f>Calc!$CD141</f>
        <v>32792.471734899271</v>
      </c>
      <c r="N111" s="95">
        <f>Calc!$CD153</f>
        <v>33824.5480952367</v>
      </c>
      <c r="O111" s="95">
        <f>Calc!$CD165</f>
        <v>33158.838115962164</v>
      </c>
      <c r="P111" s="95">
        <f>Calc!$CD177</f>
        <v>32785.706241893211</v>
      </c>
      <c r="Q111" s="95">
        <f>Calc!$CD189</f>
        <v>34199.439093881585</v>
      </c>
      <c r="R111" s="95">
        <f>Calc!$CD201</f>
        <v>32560.675911151931</v>
      </c>
      <c r="S111" s="95">
        <f>Calc!$CD213</f>
        <v>0</v>
      </c>
      <c r="T111" s="16">
        <f>Unit*Calc!$D225</f>
        <v>0</v>
      </c>
      <c r="U111" s="16">
        <f>Unit*Calc!$D237</f>
        <v>0</v>
      </c>
      <c r="V111" s="16">
        <f>Unit*Calc!$D249</f>
        <v>0</v>
      </c>
      <c r="W111" s="16"/>
      <c r="X111" s="16"/>
    </row>
    <row r="112" spans="1:24" x14ac:dyDescent="0.2">
      <c r="A112" s="1" t="s">
        <v>50</v>
      </c>
      <c r="C112" s="95">
        <f>Calc!$CD22</f>
        <v>30380.142262487341</v>
      </c>
      <c r="D112" s="95">
        <f>Calc!$CD34</f>
        <v>30067.596484832178</v>
      </c>
      <c r="E112" s="95">
        <f>Calc!$CD46</f>
        <v>30524.314919609529</v>
      </c>
      <c r="F112" s="95">
        <f>Calc!$CD58</f>
        <v>29552.087393532915</v>
      </c>
      <c r="G112" s="95">
        <f>Calc!$CD70</f>
        <v>31857.386662743138</v>
      </c>
      <c r="H112" s="95">
        <f>Calc!$CD82</f>
        <v>29701.943997677157</v>
      </c>
      <c r="I112" s="95">
        <f>Calc!$CD94</f>
        <v>33769.719687552497</v>
      </c>
      <c r="J112" s="95">
        <f>Calc!$CD106</f>
        <v>35100.058240665428</v>
      </c>
      <c r="K112" s="95">
        <f>Calc!$CD118</f>
        <v>36868.720596196297</v>
      </c>
      <c r="L112" s="95">
        <f>Calc!$CD130</f>
        <v>33886.613449196033</v>
      </c>
      <c r="M112" s="95">
        <f>Calc!$CD142</f>
        <v>33396.375890132658</v>
      </c>
      <c r="N112" s="95">
        <f>Calc!$CD154</f>
        <v>34442.672394490757</v>
      </c>
      <c r="O112" s="95">
        <f>Calc!$CD166</f>
        <v>32677.540209108622</v>
      </c>
      <c r="P112" s="95">
        <f>Calc!$CD178</f>
        <v>32927.306142385263</v>
      </c>
      <c r="Q112" s="95">
        <f>Calc!$CD190</f>
        <v>34901.704894437222</v>
      </c>
      <c r="R112" s="95">
        <f>Calc!$CD202</f>
        <v>33447.985186825797</v>
      </c>
      <c r="S112" s="95">
        <f>Calc!$CD214</f>
        <v>0</v>
      </c>
      <c r="T112" s="16">
        <f>Unit*Calc!$D226</f>
        <v>0</v>
      </c>
      <c r="U112" s="16">
        <f>Unit*Calc!$D238</f>
        <v>0</v>
      </c>
      <c r="V112" s="16">
        <f>Unit*Calc!$D250</f>
        <v>0</v>
      </c>
      <c r="W112" s="16"/>
      <c r="X112" s="16"/>
    </row>
    <row r="119" spans="1:23" ht="12.75" x14ac:dyDescent="0.2">
      <c r="B119" s="31" t="s">
        <v>101</v>
      </c>
      <c r="C119" s="31"/>
    </row>
    <row r="120" spans="1:23" x14ac:dyDescent="0.2">
      <c r="C120" s="7">
        <f>C$10</f>
        <v>2001</v>
      </c>
      <c r="D120" s="7">
        <f t="shared" ref="D120:W120" si="14">D$10</f>
        <v>2002</v>
      </c>
      <c r="E120" s="7">
        <f t="shared" si="14"/>
        <v>2003</v>
      </c>
      <c r="F120" s="7">
        <f t="shared" si="14"/>
        <v>2004</v>
      </c>
      <c r="G120" s="7">
        <f t="shared" si="14"/>
        <v>2005</v>
      </c>
      <c r="H120" s="7">
        <f t="shared" si="14"/>
        <v>2006</v>
      </c>
      <c r="I120" s="7">
        <f t="shared" si="14"/>
        <v>2007</v>
      </c>
      <c r="J120" s="7">
        <f t="shared" si="14"/>
        <v>2008</v>
      </c>
      <c r="K120" s="7">
        <f t="shared" si="14"/>
        <v>2009</v>
      </c>
      <c r="L120" s="7">
        <f t="shared" si="14"/>
        <v>2010</v>
      </c>
      <c r="M120" s="7">
        <f t="shared" si="14"/>
        <v>2011</v>
      </c>
      <c r="N120" s="7">
        <f t="shared" si="14"/>
        <v>2012</v>
      </c>
      <c r="O120" s="7">
        <f t="shared" si="14"/>
        <v>2013</v>
      </c>
      <c r="P120" s="7">
        <f t="shared" si="14"/>
        <v>2014</v>
      </c>
      <c r="Q120" s="7">
        <f t="shared" si="14"/>
        <v>2015</v>
      </c>
      <c r="R120" s="7">
        <f t="shared" si="14"/>
        <v>2016</v>
      </c>
      <c r="S120" s="7">
        <f t="shared" si="14"/>
        <v>2017</v>
      </c>
      <c r="T120" s="7">
        <f t="shared" si="14"/>
        <v>2018</v>
      </c>
      <c r="U120" s="7">
        <f t="shared" si="14"/>
        <v>2019</v>
      </c>
      <c r="V120" s="7">
        <f t="shared" si="14"/>
        <v>2020</v>
      </c>
      <c r="W120" s="7">
        <f t="shared" si="14"/>
        <v>0</v>
      </c>
    </row>
    <row r="121" spans="1:23" x14ac:dyDescent="0.2">
      <c r="A121" s="1" t="s">
        <v>39</v>
      </c>
      <c r="C121" s="39">
        <f>C11/12+C31</f>
        <v>0</v>
      </c>
      <c r="D121" s="39">
        <f t="shared" ref="D121:W121" si="15">D11/12+D31</f>
        <v>0</v>
      </c>
      <c r="E121" s="39">
        <f t="shared" si="15"/>
        <v>0</v>
      </c>
      <c r="F121" s="39">
        <f t="shared" si="15"/>
        <v>-5.0000000000000001E-3</v>
      </c>
      <c r="G121" s="39">
        <f t="shared" si="15"/>
        <v>1.6666666666666668E-3</v>
      </c>
      <c r="H121" s="39">
        <f t="shared" si="15"/>
        <v>0</v>
      </c>
      <c r="I121" s="39">
        <f t="shared" si="15"/>
        <v>8.3333333333333339E-4</v>
      </c>
      <c r="J121" s="39">
        <f t="shared" si="15"/>
        <v>3.7499999999999999E-3</v>
      </c>
      <c r="K121" s="39">
        <f t="shared" si="15"/>
        <v>1.25E-3</v>
      </c>
      <c r="L121" s="39">
        <f t="shared" si="15"/>
        <v>2.5000000000000001E-4</v>
      </c>
      <c r="M121" s="39">
        <f t="shared" si="15"/>
        <v>2.5000000000000001E-4</v>
      </c>
      <c r="N121" s="39">
        <f t="shared" si="15"/>
        <v>3.1177835051546504E-2</v>
      </c>
      <c r="O121" s="39">
        <f t="shared" si="15"/>
        <v>2.5000000000000001E-4</v>
      </c>
      <c r="P121" s="39">
        <f t="shared" si="15"/>
        <v>8.3333333333333339E-4</v>
      </c>
      <c r="Q121" s="39">
        <f t="shared" si="15"/>
        <v>8.3333333333333339E-4</v>
      </c>
      <c r="R121" s="39">
        <f t="shared" si="15"/>
        <v>-1.7999999999999999E-2</v>
      </c>
      <c r="S121" s="39">
        <f t="shared" si="15"/>
        <v>2.0833333333333332E-2</v>
      </c>
      <c r="T121" s="39">
        <f t="shared" si="15"/>
        <v>8.3333333333333339E-4</v>
      </c>
      <c r="U121" s="39">
        <f t="shared" si="15"/>
        <v>8.3333333333333339E-4</v>
      </c>
      <c r="V121" s="39">
        <f t="shared" si="15"/>
        <v>8.3333333333333339E-4</v>
      </c>
      <c r="W121" s="39">
        <f t="shared" si="15"/>
        <v>0</v>
      </c>
    </row>
    <row r="122" spans="1:23" x14ac:dyDescent="0.2">
      <c r="A122" s="1" t="s">
        <v>40</v>
      </c>
      <c r="C122" s="39">
        <f t="shared" ref="C122:W132" si="16">C12/12+C32</f>
        <v>0</v>
      </c>
      <c r="D122" s="39">
        <f t="shared" si="16"/>
        <v>0</v>
      </c>
      <c r="E122" s="39">
        <f t="shared" si="16"/>
        <v>0</v>
      </c>
      <c r="F122" s="39">
        <f t="shared" si="16"/>
        <v>0</v>
      </c>
      <c r="G122" s="39">
        <f t="shared" si="16"/>
        <v>1.6666666666666668E-3</v>
      </c>
      <c r="H122" s="39">
        <f t="shared" si="16"/>
        <v>0</v>
      </c>
      <c r="I122" s="39">
        <f t="shared" si="16"/>
        <v>8.3333333333333339E-4</v>
      </c>
      <c r="J122" s="39">
        <f t="shared" si="16"/>
        <v>3.7499999999999999E-3</v>
      </c>
      <c r="K122" s="39">
        <f t="shared" si="16"/>
        <v>1.25E-3</v>
      </c>
      <c r="L122" s="39">
        <f t="shared" si="16"/>
        <v>2.5000000000000001E-4</v>
      </c>
      <c r="M122" s="39">
        <f t="shared" si="16"/>
        <v>2.5000000000000001E-4</v>
      </c>
      <c r="N122" s="39">
        <f t="shared" si="16"/>
        <v>2.5000000000000001E-4</v>
      </c>
      <c r="O122" s="39">
        <f t="shared" si="16"/>
        <v>2.5000000000000001E-4</v>
      </c>
      <c r="P122" s="39">
        <f t="shared" si="16"/>
        <v>8.3333333333333339E-4</v>
      </c>
      <c r="Q122" s="39">
        <f t="shared" si="16"/>
        <v>8.3333333333333339E-4</v>
      </c>
      <c r="R122" s="39">
        <f t="shared" si="16"/>
        <v>0</v>
      </c>
      <c r="S122" s="39">
        <f t="shared" si="16"/>
        <v>8.3333333333333339E-4</v>
      </c>
      <c r="T122" s="39">
        <f t="shared" si="16"/>
        <v>8.3333333333333339E-4</v>
      </c>
      <c r="U122" s="39">
        <f t="shared" si="16"/>
        <v>8.3333333333333339E-4</v>
      </c>
      <c r="V122" s="39">
        <f t="shared" si="16"/>
        <v>8.3333333333333339E-4</v>
      </c>
      <c r="W122" s="39">
        <f t="shared" si="16"/>
        <v>0</v>
      </c>
    </row>
    <row r="123" spans="1:23" x14ac:dyDescent="0.2">
      <c r="A123" s="1" t="s">
        <v>41</v>
      </c>
      <c r="C123" s="39">
        <f t="shared" si="16"/>
        <v>0</v>
      </c>
      <c r="D123" s="39">
        <f t="shared" si="16"/>
        <v>-0.04</v>
      </c>
      <c r="E123" s="39">
        <f t="shared" si="16"/>
        <v>0</v>
      </c>
      <c r="F123" s="39">
        <f t="shared" si="16"/>
        <v>0</v>
      </c>
      <c r="G123" s="39">
        <f t="shared" si="16"/>
        <v>1.6666666666666668E-3</v>
      </c>
      <c r="H123" s="39">
        <f t="shared" si="16"/>
        <v>0</v>
      </c>
      <c r="I123" s="39">
        <f t="shared" si="16"/>
        <v>5.0833333333333335E-2</v>
      </c>
      <c r="J123" s="39">
        <f t="shared" si="16"/>
        <v>2.375E-2</v>
      </c>
      <c r="K123" s="39">
        <f t="shared" si="16"/>
        <v>1.25E-3</v>
      </c>
      <c r="L123" s="39">
        <f t="shared" si="16"/>
        <v>2.5000000000000001E-4</v>
      </c>
      <c r="M123" s="39">
        <f t="shared" si="16"/>
        <v>2.5000000000000001E-4</v>
      </c>
      <c r="N123" s="39">
        <f t="shared" si="16"/>
        <v>2.5000000000000001E-4</v>
      </c>
      <c r="O123" s="39">
        <f t="shared" si="16"/>
        <v>-1.4749999999999999E-2</v>
      </c>
      <c r="P123" s="39">
        <f t="shared" si="16"/>
        <v>8.3333333333333339E-4</v>
      </c>
      <c r="Q123" s="39">
        <f t="shared" si="16"/>
        <v>6.083333333333333E-2</v>
      </c>
      <c r="R123" s="39">
        <f t="shared" si="16"/>
        <v>0</v>
      </c>
      <c r="S123" s="39">
        <f t="shared" si="16"/>
        <v>8.3333333333333339E-4</v>
      </c>
      <c r="T123" s="39">
        <f t="shared" si="16"/>
        <v>8.3333333333333339E-4</v>
      </c>
      <c r="U123" s="39">
        <f t="shared" si="16"/>
        <v>8.3333333333333339E-4</v>
      </c>
      <c r="V123" s="39">
        <f t="shared" si="16"/>
        <v>8.3333333333333339E-4</v>
      </c>
      <c r="W123" s="39">
        <f t="shared" si="16"/>
        <v>0</v>
      </c>
    </row>
    <row r="124" spans="1:23" x14ac:dyDescent="0.2">
      <c r="A124" s="1" t="s">
        <v>42</v>
      </c>
      <c r="C124" s="39">
        <f t="shared" si="16"/>
        <v>0</v>
      </c>
      <c r="D124" s="39">
        <f t="shared" si="16"/>
        <v>0</v>
      </c>
      <c r="E124" s="39">
        <f t="shared" si="16"/>
        <v>0.02</v>
      </c>
      <c r="F124" s="39">
        <f t="shared" si="16"/>
        <v>0</v>
      </c>
      <c r="G124" s="39">
        <f t="shared" si="16"/>
        <v>1.6666666666666668E-3</v>
      </c>
      <c r="H124" s="39">
        <f t="shared" si="16"/>
        <v>0</v>
      </c>
      <c r="I124" s="39">
        <f t="shared" si="16"/>
        <v>8.3333333333333339E-4</v>
      </c>
      <c r="J124" s="39">
        <f t="shared" si="16"/>
        <v>3.7499999999999999E-3</v>
      </c>
      <c r="K124" s="39">
        <f t="shared" si="16"/>
        <v>1.25E-3</v>
      </c>
      <c r="L124" s="39">
        <f t="shared" si="16"/>
        <v>-6.9750000000000006E-2</v>
      </c>
      <c r="M124" s="39">
        <f t="shared" si="16"/>
        <v>2.5000000000000001E-4</v>
      </c>
      <c r="N124" s="39">
        <f t="shared" si="16"/>
        <v>2.5000000000000001E-4</v>
      </c>
      <c r="O124" s="39">
        <f t="shared" si="16"/>
        <v>2.5000000000000001E-4</v>
      </c>
      <c r="P124" s="39">
        <f t="shared" si="16"/>
        <v>8.3333333333333339E-4</v>
      </c>
      <c r="Q124" s="39">
        <f t="shared" si="16"/>
        <v>0</v>
      </c>
      <c r="R124" s="39">
        <f t="shared" si="16"/>
        <v>0</v>
      </c>
      <c r="S124" s="39">
        <f t="shared" si="16"/>
        <v>8.3333333333333339E-4</v>
      </c>
      <c r="T124" s="39">
        <f t="shared" si="16"/>
        <v>8.3333333333333339E-4</v>
      </c>
      <c r="U124" s="39">
        <f t="shared" si="16"/>
        <v>8.3333333333333339E-4</v>
      </c>
      <c r="V124" s="39">
        <f t="shared" si="16"/>
        <v>8.3333333333333339E-4</v>
      </c>
      <c r="W124" s="39">
        <f t="shared" si="16"/>
        <v>0</v>
      </c>
    </row>
    <row r="125" spans="1:23" x14ac:dyDescent="0.2">
      <c r="A125" s="1" t="s">
        <v>43</v>
      </c>
      <c r="C125" s="39">
        <f t="shared" si="16"/>
        <v>0</v>
      </c>
      <c r="D125" s="39">
        <f t="shared" si="16"/>
        <v>0</v>
      </c>
      <c r="E125" s="39">
        <f t="shared" si="16"/>
        <v>0</v>
      </c>
      <c r="F125" s="39">
        <f t="shared" si="16"/>
        <v>0</v>
      </c>
      <c r="G125" s="39">
        <f t="shared" si="16"/>
        <v>1.6666666666666668E-3</v>
      </c>
      <c r="H125" s="39">
        <f t="shared" si="16"/>
        <v>0</v>
      </c>
      <c r="I125" s="39">
        <f t="shared" si="16"/>
        <v>6.3750000000000001E-2</v>
      </c>
      <c r="J125" s="39">
        <f t="shared" si="16"/>
        <v>-1.5857843137254943E-2</v>
      </c>
      <c r="K125" s="39">
        <f t="shared" si="16"/>
        <v>1.25E-3</v>
      </c>
      <c r="L125" s="39">
        <f t="shared" si="16"/>
        <v>2.5000000000000001E-4</v>
      </c>
      <c r="M125" s="39">
        <f t="shared" si="16"/>
        <v>2.5000000000000001E-4</v>
      </c>
      <c r="N125" s="39">
        <f t="shared" si="16"/>
        <v>2.5000000000000001E-4</v>
      </c>
      <c r="O125" s="39">
        <f t="shared" si="16"/>
        <v>2.5000000000000001E-4</v>
      </c>
      <c r="P125" s="39">
        <f t="shared" si="16"/>
        <v>5.5833333333333332E-2</v>
      </c>
      <c r="Q125" s="39">
        <f t="shared" si="16"/>
        <v>0</v>
      </c>
      <c r="R125" s="39">
        <f t="shared" si="16"/>
        <v>0</v>
      </c>
      <c r="S125" s="39">
        <f t="shared" si="16"/>
        <v>8.3333333333333339E-4</v>
      </c>
      <c r="T125" s="39">
        <f t="shared" si="16"/>
        <v>8.3333333333333339E-4</v>
      </c>
      <c r="U125" s="39">
        <f t="shared" si="16"/>
        <v>8.3333333333333339E-4</v>
      </c>
      <c r="V125" s="39">
        <f t="shared" si="16"/>
        <v>8.3333333333333339E-4</v>
      </c>
      <c r="W125" s="39">
        <f t="shared" si="16"/>
        <v>0</v>
      </c>
    </row>
    <row r="126" spans="1:23" x14ac:dyDescent="0.2">
      <c r="A126" s="1" t="s">
        <v>44</v>
      </c>
      <c r="C126" s="39">
        <f t="shared" si="16"/>
        <v>0</v>
      </c>
      <c r="D126" s="39">
        <f t="shared" si="16"/>
        <v>0</v>
      </c>
      <c r="E126" s="39">
        <f t="shared" si="16"/>
        <v>0</v>
      </c>
      <c r="F126" s="39">
        <f t="shared" si="16"/>
        <v>-0.04</v>
      </c>
      <c r="G126" s="39">
        <f t="shared" si="16"/>
        <v>6.1666666666666661E-2</v>
      </c>
      <c r="H126" s="39">
        <f t="shared" si="16"/>
        <v>0</v>
      </c>
      <c r="I126" s="39">
        <f t="shared" si="16"/>
        <v>3.7499999999999999E-3</v>
      </c>
      <c r="J126" s="39">
        <f t="shared" si="16"/>
        <v>3.7499999999999999E-3</v>
      </c>
      <c r="K126" s="39">
        <f t="shared" si="16"/>
        <v>1.25E-3</v>
      </c>
      <c r="L126" s="39">
        <f t="shared" si="16"/>
        <v>2.5000000000000001E-4</v>
      </c>
      <c r="M126" s="39">
        <f t="shared" si="16"/>
        <v>2.5000000000000001E-4</v>
      </c>
      <c r="N126" s="39">
        <f t="shared" si="16"/>
        <v>2.5000000000000001E-4</v>
      </c>
      <c r="O126" s="39">
        <f t="shared" si="16"/>
        <v>2.5000000000000001E-4</v>
      </c>
      <c r="P126" s="39">
        <f t="shared" si="16"/>
        <v>8.3333333333333339E-4</v>
      </c>
      <c r="Q126" s="39">
        <f t="shared" si="16"/>
        <v>0</v>
      </c>
      <c r="R126" s="39">
        <f t="shared" si="16"/>
        <v>0</v>
      </c>
      <c r="S126" s="39">
        <f t="shared" si="16"/>
        <v>8.3333333333333339E-4</v>
      </c>
      <c r="T126" s="39">
        <f t="shared" si="16"/>
        <v>8.3333333333333339E-4</v>
      </c>
      <c r="U126" s="39">
        <f t="shared" si="16"/>
        <v>8.3333333333333339E-4</v>
      </c>
      <c r="V126" s="39">
        <f t="shared" si="16"/>
        <v>8.3333333333333339E-4</v>
      </c>
      <c r="W126" s="39">
        <f t="shared" si="16"/>
        <v>0</v>
      </c>
    </row>
    <row r="127" spans="1:23" x14ac:dyDescent="0.2">
      <c r="A127" s="1" t="s">
        <v>45</v>
      </c>
      <c r="C127" s="39">
        <f t="shared" si="16"/>
        <v>0</v>
      </c>
      <c r="D127" s="39">
        <f t="shared" si="16"/>
        <v>0.01</v>
      </c>
      <c r="E127" s="39">
        <f t="shared" si="16"/>
        <v>0</v>
      </c>
      <c r="F127" s="39">
        <f t="shared" si="16"/>
        <v>0</v>
      </c>
      <c r="G127" s="39">
        <f t="shared" si="16"/>
        <v>8.3333333333333339E-4</v>
      </c>
      <c r="H127" s="39">
        <f t="shared" si="16"/>
        <v>-0.08</v>
      </c>
      <c r="I127" s="39">
        <f t="shared" si="16"/>
        <v>3.7499999999999999E-3</v>
      </c>
      <c r="J127" s="39">
        <f t="shared" si="16"/>
        <v>3.7499999999999999E-3</v>
      </c>
      <c r="K127" s="39">
        <f t="shared" si="16"/>
        <v>1.25E-3</v>
      </c>
      <c r="L127" s="39">
        <f t="shared" si="16"/>
        <v>2.5000000000000001E-4</v>
      </c>
      <c r="M127" s="39">
        <f t="shared" si="16"/>
        <v>-2.9749999999999999E-2</v>
      </c>
      <c r="N127" s="39">
        <f t="shared" si="16"/>
        <v>2.5000000000000001E-4</v>
      </c>
      <c r="O127" s="39">
        <f t="shared" si="16"/>
        <v>2.5000000000000001E-4</v>
      </c>
      <c r="P127" s="39">
        <f t="shared" si="16"/>
        <v>8.3333333333333339E-4</v>
      </c>
      <c r="Q127" s="39">
        <f t="shared" si="16"/>
        <v>0</v>
      </c>
      <c r="R127" s="39">
        <f t="shared" si="16"/>
        <v>-0.04</v>
      </c>
      <c r="S127" s="39">
        <f t="shared" si="16"/>
        <v>8.3333333333333339E-4</v>
      </c>
      <c r="T127" s="39">
        <f t="shared" si="16"/>
        <v>8.3333333333333339E-4</v>
      </c>
      <c r="U127" s="39">
        <f t="shared" si="16"/>
        <v>8.3333333333333339E-4</v>
      </c>
      <c r="V127" s="39">
        <f t="shared" si="16"/>
        <v>8.3333333333333339E-4</v>
      </c>
      <c r="W127" s="39">
        <f t="shared" si="16"/>
        <v>0</v>
      </c>
    </row>
    <row r="128" spans="1:23" x14ac:dyDescent="0.2">
      <c r="A128" s="1" t="s">
        <v>46</v>
      </c>
      <c r="C128" s="39">
        <f t="shared" si="16"/>
        <v>0</v>
      </c>
      <c r="D128" s="39">
        <f t="shared" si="16"/>
        <v>0</v>
      </c>
      <c r="E128" s="39">
        <f t="shared" si="16"/>
        <v>0</v>
      </c>
      <c r="F128" s="39">
        <f t="shared" si="16"/>
        <v>1.2E-2</v>
      </c>
      <c r="G128" s="39">
        <f t="shared" si="16"/>
        <v>8.3333333333333339E-4</v>
      </c>
      <c r="H128" s="39">
        <f t="shared" si="16"/>
        <v>8.3333333333333339E-4</v>
      </c>
      <c r="I128" s="39">
        <f t="shared" si="16"/>
        <v>3.7499999999999999E-3</v>
      </c>
      <c r="J128" s="39">
        <f t="shared" si="16"/>
        <v>3.7499999999999999E-3</v>
      </c>
      <c r="K128" s="39">
        <f t="shared" si="16"/>
        <v>1.25E-3</v>
      </c>
      <c r="L128" s="39">
        <f t="shared" si="16"/>
        <v>2.5000000000000001E-4</v>
      </c>
      <c r="M128" s="39">
        <f t="shared" si="16"/>
        <v>2.5000000000000001E-4</v>
      </c>
      <c r="N128" s="39">
        <f t="shared" si="16"/>
        <v>2.5000000000000001E-4</v>
      </c>
      <c r="O128" s="39">
        <f t="shared" si="16"/>
        <v>2.5000000000000001E-4</v>
      </c>
      <c r="P128" s="39">
        <f t="shared" si="16"/>
        <v>8.3333333333333339E-4</v>
      </c>
      <c r="Q128" s="39">
        <f t="shared" si="16"/>
        <v>0</v>
      </c>
      <c r="R128" s="39">
        <f t="shared" si="16"/>
        <v>8.3333333333333339E-4</v>
      </c>
      <c r="S128" s="39">
        <f t="shared" si="16"/>
        <v>8.3333333333333339E-4</v>
      </c>
      <c r="T128" s="39">
        <f t="shared" si="16"/>
        <v>8.3333333333333339E-4</v>
      </c>
      <c r="U128" s="39">
        <f t="shared" si="16"/>
        <v>8.3333333333333339E-4</v>
      </c>
      <c r="V128" s="39">
        <f t="shared" si="16"/>
        <v>8.3333333333333339E-4</v>
      </c>
      <c r="W128" s="39">
        <f t="shared" si="16"/>
        <v>0</v>
      </c>
    </row>
    <row r="129" spans="1:23" x14ac:dyDescent="0.2">
      <c r="A129" s="1" t="s">
        <v>47</v>
      </c>
      <c r="C129" s="39">
        <f t="shared" si="16"/>
        <v>0</v>
      </c>
      <c r="D129" s="39">
        <f t="shared" si="16"/>
        <v>1.4999999999999999E-2</v>
      </c>
      <c r="E129" s="39">
        <f t="shared" si="16"/>
        <v>0</v>
      </c>
      <c r="F129" s="39">
        <f t="shared" si="16"/>
        <v>1.6666666666666668E-3</v>
      </c>
      <c r="G129" s="39">
        <f t="shared" si="16"/>
        <v>8.3333333333333339E-4</v>
      </c>
      <c r="H129" s="39">
        <f t="shared" si="16"/>
        <v>8.3333333333333339E-4</v>
      </c>
      <c r="I129" s="39">
        <f t="shared" si="16"/>
        <v>3.7499999999999999E-3</v>
      </c>
      <c r="J129" s="39">
        <f t="shared" si="16"/>
        <v>3.7499999999999999E-3</v>
      </c>
      <c r="K129" s="39">
        <f t="shared" si="16"/>
        <v>1.25E-3</v>
      </c>
      <c r="L129" s="39">
        <f t="shared" si="16"/>
        <v>2.5000000000000001E-4</v>
      </c>
      <c r="M129" s="39">
        <f t="shared" si="16"/>
        <v>2.5000000000000001E-4</v>
      </c>
      <c r="N129" s="39">
        <f t="shared" si="16"/>
        <v>2.5000000000000001E-4</v>
      </c>
      <c r="O129" s="39">
        <f t="shared" si="16"/>
        <v>2.5000000000000001E-4</v>
      </c>
      <c r="P129" s="39">
        <f t="shared" si="16"/>
        <v>-3.9166666666666669E-2</v>
      </c>
      <c r="Q129" s="39">
        <f t="shared" si="16"/>
        <v>0</v>
      </c>
      <c r="R129" s="39">
        <f t="shared" si="16"/>
        <v>8.3333333333333339E-4</v>
      </c>
      <c r="S129" s="39">
        <f t="shared" si="16"/>
        <v>8.3333333333333339E-4</v>
      </c>
      <c r="T129" s="39">
        <f t="shared" si="16"/>
        <v>8.3333333333333339E-4</v>
      </c>
      <c r="U129" s="39">
        <f t="shared" si="16"/>
        <v>8.3333333333333339E-4</v>
      </c>
      <c r="V129" s="39">
        <f t="shared" si="16"/>
        <v>8.3333333333333339E-4</v>
      </c>
      <c r="W129" s="39">
        <f t="shared" si="16"/>
        <v>0</v>
      </c>
    </row>
    <row r="130" spans="1:23" x14ac:dyDescent="0.2">
      <c r="A130" s="1" t="s">
        <v>48</v>
      </c>
      <c r="C130" s="39">
        <f t="shared" si="16"/>
        <v>0</v>
      </c>
      <c r="D130" s="39">
        <f t="shared" si="16"/>
        <v>0</v>
      </c>
      <c r="E130" s="39">
        <f t="shared" si="16"/>
        <v>0</v>
      </c>
      <c r="F130" s="39">
        <f t="shared" si="16"/>
        <v>1.6666666666666668E-3</v>
      </c>
      <c r="G130" s="39">
        <f t="shared" si="16"/>
        <v>8.3333333333333339E-4</v>
      </c>
      <c r="H130" s="39">
        <f t="shared" si="16"/>
        <v>8.3333333333333339E-4</v>
      </c>
      <c r="I130" s="39">
        <f t="shared" si="16"/>
        <v>3.7499999999999999E-3</v>
      </c>
      <c r="J130" s="39">
        <f t="shared" si="16"/>
        <v>3.7499999999999999E-3</v>
      </c>
      <c r="K130" s="39">
        <f t="shared" si="16"/>
        <v>1.25E-3</v>
      </c>
      <c r="L130" s="39">
        <f t="shared" si="16"/>
        <v>2.5000000000000001E-4</v>
      </c>
      <c r="M130" s="39">
        <f t="shared" si="16"/>
        <v>2.5000000000000001E-4</v>
      </c>
      <c r="N130" s="39">
        <f t="shared" si="16"/>
        <v>-4.7499999999999999E-3</v>
      </c>
      <c r="O130" s="39">
        <f t="shared" si="16"/>
        <v>2.5000000000000001E-4</v>
      </c>
      <c r="P130" s="39">
        <f t="shared" si="16"/>
        <v>8.3333333333333339E-4</v>
      </c>
      <c r="Q130" s="39">
        <f t="shared" si="16"/>
        <v>0</v>
      </c>
      <c r="R130" s="39">
        <f t="shared" si="16"/>
        <v>8.3333333333333339E-4</v>
      </c>
      <c r="S130" s="39">
        <f t="shared" si="16"/>
        <v>8.3333333333333339E-4</v>
      </c>
      <c r="T130" s="39">
        <f t="shared" si="16"/>
        <v>8.3333333333333339E-4</v>
      </c>
      <c r="U130" s="39">
        <f t="shared" si="16"/>
        <v>8.3333333333333339E-4</v>
      </c>
      <c r="V130" s="39">
        <f t="shared" si="16"/>
        <v>8.3333333333333339E-4</v>
      </c>
      <c r="W130" s="39">
        <f t="shared" si="16"/>
        <v>0</v>
      </c>
    </row>
    <row r="131" spans="1:23" x14ac:dyDescent="0.2">
      <c r="A131" s="1" t="s">
        <v>49</v>
      </c>
      <c r="C131" s="39">
        <f t="shared" si="16"/>
        <v>0</v>
      </c>
      <c r="D131" s="39">
        <f t="shared" si="16"/>
        <v>0</v>
      </c>
      <c r="E131" s="39">
        <f t="shared" si="16"/>
        <v>0</v>
      </c>
      <c r="F131" s="39">
        <f t="shared" si="16"/>
        <v>1.6666666666666668E-3</v>
      </c>
      <c r="G131" s="39">
        <f t="shared" si="16"/>
        <v>8.3333333333333339E-4</v>
      </c>
      <c r="H131" s="39">
        <f t="shared" si="16"/>
        <v>8.3333333333333339E-4</v>
      </c>
      <c r="I131" s="39">
        <f t="shared" si="16"/>
        <v>3.7499999999999999E-3</v>
      </c>
      <c r="J131" s="39">
        <f t="shared" si="16"/>
        <v>3.7499999999999999E-3</v>
      </c>
      <c r="K131" s="39">
        <f t="shared" si="16"/>
        <v>2.0250000000000001E-2</v>
      </c>
      <c r="L131" s="39">
        <f t="shared" si="16"/>
        <v>2.5000000000000001E-4</v>
      </c>
      <c r="M131" s="39">
        <f t="shared" si="16"/>
        <v>2.5000000000000001E-4</v>
      </c>
      <c r="N131" s="39">
        <f t="shared" si="16"/>
        <v>2.5000000000000001E-4</v>
      </c>
      <c r="O131" s="39">
        <f t="shared" si="16"/>
        <v>2.5000000000000001E-4</v>
      </c>
      <c r="P131" s="39">
        <f t="shared" si="16"/>
        <v>8.3333333333333339E-4</v>
      </c>
      <c r="Q131" s="39">
        <f t="shared" si="16"/>
        <v>0</v>
      </c>
      <c r="R131" s="39">
        <f t="shared" si="16"/>
        <v>8.3333333333333339E-4</v>
      </c>
      <c r="S131" s="39">
        <f t="shared" si="16"/>
        <v>8.3333333333333339E-4</v>
      </c>
      <c r="T131" s="39">
        <f t="shared" si="16"/>
        <v>8.3333333333333339E-4</v>
      </c>
      <c r="U131" s="39">
        <f t="shared" si="16"/>
        <v>8.3333333333333339E-4</v>
      </c>
      <c r="V131" s="39">
        <f t="shared" si="16"/>
        <v>8.3333333333333339E-4</v>
      </c>
      <c r="W131" s="39">
        <f t="shared" si="16"/>
        <v>0</v>
      </c>
    </row>
    <row r="132" spans="1:23" x14ac:dyDescent="0.2">
      <c r="A132" s="1" t="s">
        <v>50</v>
      </c>
      <c r="C132" s="39">
        <f t="shared" si="16"/>
        <v>0</v>
      </c>
      <c r="D132" s="39">
        <f t="shared" si="16"/>
        <v>0</v>
      </c>
      <c r="E132" s="39">
        <f t="shared" si="16"/>
        <v>0</v>
      </c>
      <c r="F132" s="39">
        <f t="shared" si="16"/>
        <v>1.6666666666666668E-3</v>
      </c>
      <c r="G132" s="39">
        <f t="shared" si="16"/>
        <v>1.0833333333333334E-2</v>
      </c>
      <c r="H132" s="39">
        <f t="shared" si="16"/>
        <v>8.3333333333333339E-4</v>
      </c>
      <c r="I132" s="39">
        <f t="shared" si="16"/>
        <v>3.7499999999999999E-3</v>
      </c>
      <c r="J132" s="39">
        <f t="shared" si="16"/>
        <v>1.25E-3</v>
      </c>
      <c r="K132" s="39">
        <f t="shared" si="16"/>
        <v>2.5000000000000001E-4</v>
      </c>
      <c r="L132" s="39">
        <f t="shared" si="16"/>
        <v>2.5000000000000001E-4</v>
      </c>
      <c r="M132" s="39">
        <f t="shared" si="16"/>
        <v>2.5000000000000001E-4</v>
      </c>
      <c r="N132" s="39">
        <f t="shared" si="16"/>
        <v>2.5000000000000001E-4</v>
      </c>
      <c r="O132" s="39">
        <f t="shared" si="16"/>
        <v>-4.4749999999999998E-2</v>
      </c>
      <c r="P132" s="39">
        <f t="shared" si="16"/>
        <v>8.3333333333333339E-4</v>
      </c>
      <c r="Q132" s="39">
        <f t="shared" si="16"/>
        <v>0</v>
      </c>
      <c r="R132" s="39">
        <f t="shared" si="16"/>
        <v>8.3333333333333339E-4</v>
      </c>
      <c r="S132" s="39">
        <f t="shared" si="16"/>
        <v>8.3333333333333339E-4</v>
      </c>
      <c r="T132" s="39">
        <f t="shared" si="16"/>
        <v>8.3333333333333339E-4</v>
      </c>
      <c r="U132" s="39">
        <f t="shared" si="16"/>
        <v>8.3333333333333339E-4</v>
      </c>
      <c r="V132" s="39">
        <f t="shared" si="16"/>
        <v>8.3333333333333339E-4</v>
      </c>
      <c r="W132" s="39">
        <f t="shared" si="16"/>
        <v>0</v>
      </c>
    </row>
    <row r="139" spans="1:23" ht="12.75" x14ac:dyDescent="0.2">
      <c r="B139" s="31" t="s">
        <v>102</v>
      </c>
      <c r="C139" s="31"/>
    </row>
    <row r="140" spans="1:23" x14ac:dyDescent="0.2">
      <c r="C140" s="7">
        <f>C$10</f>
        <v>2001</v>
      </c>
      <c r="D140" s="7">
        <f t="shared" ref="D140:W140" si="17">D$10</f>
        <v>2002</v>
      </c>
      <c r="E140" s="7">
        <f t="shared" si="17"/>
        <v>2003</v>
      </c>
      <c r="F140" s="7">
        <f t="shared" si="17"/>
        <v>2004</v>
      </c>
      <c r="G140" s="7">
        <f t="shared" si="17"/>
        <v>2005</v>
      </c>
      <c r="H140" s="7">
        <f t="shared" si="17"/>
        <v>2006</v>
      </c>
      <c r="I140" s="7">
        <f t="shared" si="17"/>
        <v>2007</v>
      </c>
      <c r="J140" s="7">
        <f t="shared" si="17"/>
        <v>2008</v>
      </c>
      <c r="K140" s="7">
        <f t="shared" si="17"/>
        <v>2009</v>
      </c>
      <c r="L140" s="7">
        <f t="shared" si="17"/>
        <v>2010</v>
      </c>
      <c r="M140" s="7">
        <f t="shared" si="17"/>
        <v>2011</v>
      </c>
      <c r="N140" s="7">
        <f t="shared" si="17"/>
        <v>2012</v>
      </c>
      <c r="O140" s="7">
        <f t="shared" si="17"/>
        <v>2013</v>
      </c>
      <c r="P140" s="7">
        <f t="shared" si="17"/>
        <v>2014</v>
      </c>
      <c r="Q140" s="7">
        <f t="shared" si="17"/>
        <v>2015</v>
      </c>
      <c r="R140" s="7">
        <f t="shared" si="17"/>
        <v>2016</v>
      </c>
      <c r="S140" s="7">
        <f t="shared" si="17"/>
        <v>2017</v>
      </c>
      <c r="T140" s="7">
        <f t="shared" si="17"/>
        <v>2018</v>
      </c>
      <c r="U140" s="7">
        <f t="shared" si="17"/>
        <v>2019</v>
      </c>
      <c r="V140" s="7">
        <f t="shared" si="17"/>
        <v>2020</v>
      </c>
      <c r="W140" s="7">
        <f t="shared" si="17"/>
        <v>0</v>
      </c>
    </row>
    <row r="141" spans="1:23" x14ac:dyDescent="0.2">
      <c r="A141" s="1" t="s">
        <v>39</v>
      </c>
      <c r="C141" s="39">
        <f>C121</f>
        <v>0</v>
      </c>
      <c r="D141" s="39">
        <f t="shared" ref="D141:W141" si="18">D121</f>
        <v>0</v>
      </c>
      <c r="E141" s="39">
        <f t="shared" si="18"/>
        <v>0</v>
      </c>
      <c r="F141" s="39">
        <f t="shared" si="18"/>
        <v>-5.0000000000000001E-3</v>
      </c>
      <c r="G141" s="39">
        <f t="shared" si="18"/>
        <v>1.6666666666666668E-3</v>
      </c>
      <c r="H141" s="39">
        <f t="shared" si="18"/>
        <v>0</v>
      </c>
      <c r="I141" s="39">
        <f t="shared" si="18"/>
        <v>8.3333333333333339E-4</v>
      </c>
      <c r="J141" s="39">
        <f t="shared" si="18"/>
        <v>3.7499999999999999E-3</v>
      </c>
      <c r="K141" s="39">
        <f t="shared" si="18"/>
        <v>1.25E-3</v>
      </c>
      <c r="L141" s="39">
        <f t="shared" si="18"/>
        <v>2.5000000000000001E-4</v>
      </c>
      <c r="M141" s="39">
        <f t="shared" si="18"/>
        <v>2.5000000000000001E-4</v>
      </c>
      <c r="N141" s="39">
        <f t="shared" si="18"/>
        <v>3.1177835051546504E-2</v>
      </c>
      <c r="O141" s="39">
        <f t="shared" si="18"/>
        <v>2.5000000000000001E-4</v>
      </c>
      <c r="P141" s="39">
        <f t="shared" si="18"/>
        <v>8.3333333333333339E-4</v>
      </c>
      <c r="Q141" s="39">
        <f t="shared" si="18"/>
        <v>8.3333333333333339E-4</v>
      </c>
      <c r="R141" s="39">
        <f t="shared" si="18"/>
        <v>-1.7999999999999999E-2</v>
      </c>
      <c r="S141" s="39">
        <f t="shared" si="18"/>
        <v>2.0833333333333332E-2</v>
      </c>
      <c r="T141" s="39">
        <f t="shared" si="18"/>
        <v>8.3333333333333339E-4</v>
      </c>
      <c r="U141" s="39">
        <f t="shared" si="18"/>
        <v>8.3333333333333339E-4</v>
      </c>
      <c r="V141" s="39">
        <f t="shared" si="18"/>
        <v>8.3333333333333339E-4</v>
      </c>
      <c r="W141" s="39">
        <f t="shared" si="18"/>
        <v>0</v>
      </c>
    </row>
    <row r="142" spans="1:23" x14ac:dyDescent="0.2">
      <c r="A142" s="1" t="s">
        <v>40</v>
      </c>
      <c r="C142" s="39">
        <f>(1+C141)*(1+C122)-1</f>
        <v>0</v>
      </c>
      <c r="D142" s="39">
        <f t="shared" ref="D142:W152" si="19">(1+D141)*(1+D122)-1</f>
        <v>0</v>
      </c>
      <c r="E142" s="39">
        <f t="shared" si="19"/>
        <v>0</v>
      </c>
      <c r="F142" s="39">
        <f t="shared" si="19"/>
        <v>-5.0000000000000044E-3</v>
      </c>
      <c r="G142" s="39">
        <f t="shared" si="19"/>
        <v>3.3361111111112063E-3</v>
      </c>
      <c r="H142" s="39">
        <f t="shared" si="19"/>
        <v>0</v>
      </c>
      <c r="I142" s="39">
        <f t="shared" si="19"/>
        <v>1.6673611111108766E-3</v>
      </c>
      <c r="J142" s="39">
        <f t="shared" si="19"/>
        <v>7.5140624999998629E-3</v>
      </c>
      <c r="K142" s="39">
        <f t="shared" si="19"/>
        <v>2.5015624999999986E-3</v>
      </c>
      <c r="L142" s="39">
        <f t="shared" si="19"/>
        <v>5.0006250000023122E-4</v>
      </c>
      <c r="M142" s="39">
        <f t="shared" si="19"/>
        <v>5.0006250000023122E-4</v>
      </c>
      <c r="N142" s="39">
        <f t="shared" si="19"/>
        <v>3.1435629510309537E-2</v>
      </c>
      <c r="O142" s="39">
        <f t="shared" si="19"/>
        <v>5.0006250000023122E-4</v>
      </c>
      <c r="P142" s="39">
        <f t="shared" si="19"/>
        <v>1.6673611111108766E-3</v>
      </c>
      <c r="Q142" s="39">
        <f t="shared" si="19"/>
        <v>1.6673611111108766E-3</v>
      </c>
      <c r="R142" s="39">
        <f t="shared" si="19"/>
        <v>-1.8000000000000016E-2</v>
      </c>
      <c r="S142" s="39">
        <f t="shared" si="19"/>
        <v>2.168402777777767E-2</v>
      </c>
      <c r="T142" s="39">
        <f t="shared" si="19"/>
        <v>1.6673611111108766E-3</v>
      </c>
      <c r="U142" s="39">
        <f t="shared" si="19"/>
        <v>1.6673611111108766E-3</v>
      </c>
      <c r="V142" s="39">
        <f t="shared" si="19"/>
        <v>1.6673611111108766E-3</v>
      </c>
      <c r="W142" s="39">
        <f t="shared" si="19"/>
        <v>0</v>
      </c>
    </row>
    <row r="143" spans="1:23" x14ac:dyDescent="0.2">
      <c r="A143" s="1" t="s">
        <v>41</v>
      </c>
      <c r="C143" s="39">
        <f t="shared" ref="C143:C152" si="20">(1+C142)*(1+C123)-1</f>
        <v>0</v>
      </c>
      <c r="D143" s="39">
        <f t="shared" si="19"/>
        <v>-4.0000000000000036E-2</v>
      </c>
      <c r="E143" s="39">
        <f t="shared" si="19"/>
        <v>0</v>
      </c>
      <c r="F143" s="39">
        <f t="shared" si="19"/>
        <v>-5.0000000000000044E-3</v>
      </c>
      <c r="G143" s="39">
        <f t="shared" si="19"/>
        <v>5.008337962963072E-3</v>
      </c>
      <c r="H143" s="39">
        <f t="shared" si="19"/>
        <v>0</v>
      </c>
      <c r="I143" s="39">
        <f t="shared" si="19"/>
        <v>5.2585451967592345E-2</v>
      </c>
      <c r="J143" s="39">
        <f t="shared" si="19"/>
        <v>3.1442521484374764E-2</v>
      </c>
      <c r="K143" s="39">
        <f t="shared" si="19"/>
        <v>3.7546894531250707E-3</v>
      </c>
      <c r="L143" s="39">
        <f t="shared" si="19"/>
        <v>7.5018751562527797E-4</v>
      </c>
      <c r="M143" s="39">
        <f t="shared" si="19"/>
        <v>7.5018751562527797E-4</v>
      </c>
      <c r="N143" s="39">
        <f t="shared" si="19"/>
        <v>3.1693488417687155E-2</v>
      </c>
      <c r="O143" s="39">
        <f t="shared" si="19"/>
        <v>-1.4257313421874862E-2</v>
      </c>
      <c r="P143" s="39">
        <f t="shared" si="19"/>
        <v>2.5020839120366567E-3</v>
      </c>
      <c r="Q143" s="39">
        <f t="shared" si="19"/>
        <v>6.2602125578703482E-2</v>
      </c>
      <c r="R143" s="39">
        <f t="shared" si="19"/>
        <v>-1.8000000000000016E-2</v>
      </c>
      <c r="S143" s="39">
        <f t="shared" si="19"/>
        <v>2.2535431134259154E-2</v>
      </c>
      <c r="T143" s="39">
        <f t="shared" si="19"/>
        <v>2.5020839120366567E-3</v>
      </c>
      <c r="U143" s="39">
        <f t="shared" si="19"/>
        <v>2.5020839120366567E-3</v>
      </c>
      <c r="V143" s="39">
        <f t="shared" si="19"/>
        <v>2.5020839120366567E-3</v>
      </c>
      <c r="W143" s="39">
        <f t="shared" si="19"/>
        <v>0</v>
      </c>
    </row>
    <row r="144" spans="1:23" x14ac:dyDescent="0.2">
      <c r="A144" s="1" t="s">
        <v>42</v>
      </c>
      <c r="C144" s="39">
        <f t="shared" si="20"/>
        <v>0</v>
      </c>
      <c r="D144" s="39">
        <f t="shared" si="19"/>
        <v>-4.0000000000000036E-2</v>
      </c>
      <c r="E144" s="39">
        <f t="shared" si="19"/>
        <v>2.0000000000000018E-2</v>
      </c>
      <c r="F144" s="39">
        <f t="shared" si="19"/>
        <v>-5.0000000000000044E-3</v>
      </c>
      <c r="G144" s="39">
        <f t="shared" si="19"/>
        <v>6.6833518595681429E-3</v>
      </c>
      <c r="H144" s="39">
        <f t="shared" si="19"/>
        <v>0</v>
      </c>
      <c r="I144" s="39">
        <f t="shared" si="19"/>
        <v>5.3462606510898514E-2</v>
      </c>
      <c r="J144" s="39">
        <f t="shared" si="19"/>
        <v>3.5310430939941018E-2</v>
      </c>
      <c r="K144" s="39">
        <f t="shared" si="19"/>
        <v>5.0093828149413433E-3</v>
      </c>
      <c r="L144" s="39">
        <f t="shared" si="19"/>
        <v>-6.9052138063589563E-2</v>
      </c>
      <c r="M144" s="39">
        <f t="shared" si="19"/>
        <v>1.0003750625042773E-3</v>
      </c>
      <c r="N144" s="39">
        <f t="shared" si="19"/>
        <v>3.1951411789791662E-2</v>
      </c>
      <c r="O144" s="39">
        <f t="shared" si="19"/>
        <v>-1.4010877750230244E-2</v>
      </c>
      <c r="P144" s="39">
        <f t="shared" si="19"/>
        <v>3.3375023152966143E-3</v>
      </c>
      <c r="Q144" s="39">
        <f t="shared" si="19"/>
        <v>6.2602125578703482E-2</v>
      </c>
      <c r="R144" s="39">
        <f t="shared" si="19"/>
        <v>-1.8000000000000016E-2</v>
      </c>
      <c r="S144" s="39">
        <f t="shared" si="19"/>
        <v>2.3387543993537596E-2</v>
      </c>
      <c r="T144" s="39">
        <f t="shared" si="19"/>
        <v>3.3375023152966143E-3</v>
      </c>
      <c r="U144" s="39">
        <f t="shared" si="19"/>
        <v>3.3375023152966143E-3</v>
      </c>
      <c r="V144" s="39">
        <f t="shared" si="19"/>
        <v>3.3375023152966143E-3</v>
      </c>
      <c r="W144" s="39">
        <f t="shared" si="19"/>
        <v>0</v>
      </c>
    </row>
    <row r="145" spans="1:23" x14ac:dyDescent="0.2">
      <c r="A145" s="1" t="s">
        <v>43</v>
      </c>
      <c r="C145" s="39">
        <f t="shared" si="20"/>
        <v>0</v>
      </c>
      <c r="D145" s="39">
        <f t="shared" si="19"/>
        <v>-4.0000000000000036E-2</v>
      </c>
      <c r="E145" s="39">
        <f t="shared" si="19"/>
        <v>2.0000000000000018E-2</v>
      </c>
      <c r="F145" s="39">
        <f t="shared" si="19"/>
        <v>-5.0000000000000044E-3</v>
      </c>
      <c r="G145" s="39">
        <f t="shared" si="19"/>
        <v>8.3611574460007443E-3</v>
      </c>
      <c r="H145" s="39">
        <f t="shared" si="19"/>
        <v>0</v>
      </c>
      <c r="I145" s="39">
        <f t="shared" si="19"/>
        <v>0.12062084767596826</v>
      </c>
      <c r="J145" s="39">
        <f t="shared" si="19"/>
        <v>1.8892640527731652E-2</v>
      </c>
      <c r="K145" s="39">
        <f t="shared" si="19"/>
        <v>6.2656445434599028E-3</v>
      </c>
      <c r="L145" s="39">
        <f t="shared" si="19"/>
        <v>-6.8819401098105359E-2</v>
      </c>
      <c r="M145" s="39">
        <f t="shared" si="19"/>
        <v>1.2506251562700577E-3</v>
      </c>
      <c r="N145" s="39">
        <f t="shared" si="19"/>
        <v>3.2209399642739278E-2</v>
      </c>
      <c r="O145" s="39">
        <f t="shared" si="19"/>
        <v>-1.376438046966777E-2</v>
      </c>
      <c r="P145" s="39">
        <f t="shared" si="19"/>
        <v>5.935717952790065E-2</v>
      </c>
      <c r="Q145" s="39">
        <f t="shared" si="19"/>
        <v>6.2602125578703482E-2</v>
      </c>
      <c r="R145" s="39">
        <f t="shared" si="19"/>
        <v>-1.8000000000000016E-2</v>
      </c>
      <c r="S145" s="39">
        <f t="shared" si="19"/>
        <v>2.4240366946865377E-2</v>
      </c>
      <c r="T145" s="39">
        <f t="shared" si="19"/>
        <v>4.1736169005592849E-3</v>
      </c>
      <c r="U145" s="39">
        <f t="shared" si="19"/>
        <v>4.1736169005592849E-3</v>
      </c>
      <c r="V145" s="39">
        <f t="shared" si="19"/>
        <v>4.1736169005592849E-3</v>
      </c>
      <c r="W145" s="39">
        <f t="shared" si="19"/>
        <v>0</v>
      </c>
    </row>
    <row r="146" spans="1:23" x14ac:dyDescent="0.2">
      <c r="A146" s="1" t="s">
        <v>44</v>
      </c>
      <c r="C146" s="39">
        <f t="shared" si="20"/>
        <v>0</v>
      </c>
      <c r="D146" s="39">
        <f t="shared" si="19"/>
        <v>-4.0000000000000036E-2</v>
      </c>
      <c r="E146" s="39">
        <f t="shared" si="19"/>
        <v>2.0000000000000018E-2</v>
      </c>
      <c r="F146" s="39">
        <f t="shared" si="19"/>
        <v>-4.4800000000000062E-2</v>
      </c>
      <c r="G146" s="39">
        <f t="shared" si="19"/>
        <v>7.0543428821837617E-2</v>
      </c>
      <c r="H146" s="39">
        <f t="shared" si="19"/>
        <v>0</v>
      </c>
      <c r="I146" s="39">
        <f t="shared" si="19"/>
        <v>0.12482317585475311</v>
      </c>
      <c r="J146" s="39">
        <f t="shared" si="19"/>
        <v>2.2713487929710618E-2</v>
      </c>
      <c r="K146" s="39">
        <f t="shared" si="19"/>
        <v>7.5234765991392116E-3</v>
      </c>
      <c r="L146" s="39">
        <f t="shared" si="19"/>
        <v>-6.8586605948379842E-2</v>
      </c>
      <c r="M146" s="39">
        <f t="shared" si="19"/>
        <v>1.5009378125592221E-3</v>
      </c>
      <c r="N146" s="39">
        <f t="shared" si="19"/>
        <v>3.2467451992649998E-2</v>
      </c>
      <c r="O146" s="39">
        <f t="shared" si="19"/>
        <v>-1.3517821564785093E-2</v>
      </c>
      <c r="P146" s="39">
        <f t="shared" si="19"/>
        <v>6.0239977177507065E-2</v>
      </c>
      <c r="Q146" s="39">
        <f t="shared" si="19"/>
        <v>6.2602125578703482E-2</v>
      </c>
      <c r="R146" s="39">
        <f t="shared" si="19"/>
        <v>-1.8000000000000016E-2</v>
      </c>
      <c r="S146" s="39">
        <f t="shared" si="19"/>
        <v>2.5093900585987594E-2</v>
      </c>
      <c r="T146" s="39">
        <f t="shared" si="19"/>
        <v>5.0104282479763729E-3</v>
      </c>
      <c r="U146" s="39">
        <f t="shared" si="19"/>
        <v>5.0104282479763729E-3</v>
      </c>
      <c r="V146" s="39">
        <f t="shared" si="19"/>
        <v>5.0104282479763729E-3</v>
      </c>
      <c r="W146" s="39">
        <f t="shared" si="19"/>
        <v>0</v>
      </c>
    </row>
    <row r="147" spans="1:23" x14ac:dyDescent="0.2">
      <c r="A147" s="1" t="s">
        <v>45</v>
      </c>
      <c r="C147" s="39">
        <f t="shared" si="20"/>
        <v>0</v>
      </c>
      <c r="D147" s="39">
        <f t="shared" si="19"/>
        <v>-3.0399999999999983E-2</v>
      </c>
      <c r="E147" s="39">
        <f t="shared" si="19"/>
        <v>2.0000000000000018E-2</v>
      </c>
      <c r="F147" s="39">
        <f t="shared" si="19"/>
        <v>-4.4800000000000062E-2</v>
      </c>
      <c r="G147" s="39">
        <f t="shared" si="19"/>
        <v>7.1435548345855748E-2</v>
      </c>
      <c r="H147" s="39">
        <f t="shared" si="19"/>
        <v>-7.999999999999996E-2</v>
      </c>
      <c r="I147" s="39">
        <f t="shared" si="19"/>
        <v>0.12904126276420835</v>
      </c>
      <c r="J147" s="39">
        <f t="shared" si="19"/>
        <v>2.6548663509446957E-2</v>
      </c>
      <c r="K147" s="39">
        <f t="shared" si="19"/>
        <v>8.7828809448882161E-3</v>
      </c>
      <c r="L147" s="39">
        <f t="shared" si="19"/>
        <v>-6.8353752599866868E-2</v>
      </c>
      <c r="M147" s="39">
        <f t="shared" si="19"/>
        <v>-2.8293715087364335E-2</v>
      </c>
      <c r="N147" s="39">
        <f t="shared" si="19"/>
        <v>3.2725568855648257E-2</v>
      </c>
      <c r="O147" s="39">
        <f t="shared" si="19"/>
        <v>-1.3271201020176204E-2</v>
      </c>
      <c r="P147" s="39">
        <f t="shared" si="19"/>
        <v>6.112351049182152E-2</v>
      </c>
      <c r="Q147" s="39">
        <f t="shared" si="19"/>
        <v>6.2602125578703482E-2</v>
      </c>
      <c r="R147" s="39">
        <f t="shared" si="19"/>
        <v>-5.7279999999999998E-2</v>
      </c>
      <c r="S147" s="39">
        <f t="shared" si="19"/>
        <v>2.5948145503142506E-2</v>
      </c>
      <c r="T147" s="39">
        <f t="shared" si="19"/>
        <v>5.8479369381829738E-3</v>
      </c>
      <c r="U147" s="39">
        <f t="shared" si="19"/>
        <v>5.8479369381829738E-3</v>
      </c>
      <c r="V147" s="39">
        <f t="shared" si="19"/>
        <v>5.8479369381829738E-3</v>
      </c>
      <c r="W147" s="39">
        <f t="shared" si="19"/>
        <v>0</v>
      </c>
    </row>
    <row r="148" spans="1:23" x14ac:dyDescent="0.2">
      <c r="A148" s="1" t="s">
        <v>46</v>
      </c>
      <c r="C148" s="39">
        <f t="shared" si="20"/>
        <v>0</v>
      </c>
      <c r="D148" s="39">
        <f t="shared" si="19"/>
        <v>-3.0399999999999983E-2</v>
      </c>
      <c r="E148" s="39">
        <f t="shared" si="19"/>
        <v>2.0000000000000018E-2</v>
      </c>
      <c r="F148" s="39">
        <f t="shared" si="19"/>
        <v>-3.3337600000000078E-2</v>
      </c>
      <c r="G148" s="39">
        <f t="shared" si="19"/>
        <v>7.2328411302810425E-2</v>
      </c>
      <c r="H148" s="39">
        <f t="shared" si="19"/>
        <v>-7.9233333333333378E-2</v>
      </c>
      <c r="I148" s="39">
        <f t="shared" si="19"/>
        <v>0.13327516749957402</v>
      </c>
      <c r="J148" s="39">
        <f t="shared" si="19"/>
        <v>3.039822099760725E-2</v>
      </c>
      <c r="K148" s="39">
        <f t="shared" si="19"/>
        <v>1.0043859546069234E-2</v>
      </c>
      <c r="L148" s="39">
        <f t="shared" si="19"/>
        <v>-6.8120841038016744E-2</v>
      </c>
      <c r="M148" s="39">
        <f t="shared" si="19"/>
        <v>-2.8050788516136071E-2</v>
      </c>
      <c r="N148" s="39">
        <f t="shared" si="19"/>
        <v>3.2983750247862265E-2</v>
      </c>
      <c r="O148" s="39">
        <f t="shared" si="19"/>
        <v>-1.3024518820431208E-2</v>
      </c>
      <c r="P148" s="39">
        <f t="shared" si="19"/>
        <v>6.2007780083897845E-2</v>
      </c>
      <c r="Q148" s="39">
        <f t="shared" si="19"/>
        <v>6.2602125578703482E-2</v>
      </c>
      <c r="R148" s="39">
        <f t="shared" si="19"/>
        <v>-5.6494400000000056E-2</v>
      </c>
      <c r="S148" s="39">
        <f t="shared" si="19"/>
        <v>2.6803102291061753E-2</v>
      </c>
      <c r="T148" s="39">
        <f t="shared" si="19"/>
        <v>6.6861435522980184E-3</v>
      </c>
      <c r="U148" s="39">
        <f t="shared" si="19"/>
        <v>6.6861435522980184E-3</v>
      </c>
      <c r="V148" s="39">
        <f t="shared" si="19"/>
        <v>6.6861435522980184E-3</v>
      </c>
      <c r="W148" s="39">
        <f t="shared" si="19"/>
        <v>0</v>
      </c>
    </row>
    <row r="149" spans="1:23" x14ac:dyDescent="0.2">
      <c r="A149" s="1" t="s">
        <v>47</v>
      </c>
      <c r="C149" s="39">
        <f t="shared" si="20"/>
        <v>0</v>
      </c>
      <c r="D149" s="39">
        <f t="shared" si="19"/>
        <v>-1.5856000000000092E-2</v>
      </c>
      <c r="E149" s="39">
        <f t="shared" si="19"/>
        <v>2.0000000000000018E-2</v>
      </c>
      <c r="F149" s="39">
        <f t="shared" si="19"/>
        <v>-3.1726495999999993E-2</v>
      </c>
      <c r="G149" s="39">
        <f t="shared" si="19"/>
        <v>7.3222018312229409E-2</v>
      </c>
      <c r="H149" s="39">
        <f t="shared" si="19"/>
        <v>-7.8466027777777891E-2</v>
      </c>
      <c r="I149" s="39">
        <f t="shared" si="19"/>
        <v>0.13752494937769733</v>
      </c>
      <c r="J149" s="39">
        <f t="shared" si="19"/>
        <v>3.4262214326348239E-2</v>
      </c>
      <c r="K149" s="39">
        <f t="shared" si="19"/>
        <v>1.1306414370501727E-2</v>
      </c>
      <c r="L149" s="39">
        <f t="shared" si="19"/>
        <v>-6.7887871248276221E-2</v>
      </c>
      <c r="M149" s="39">
        <f t="shared" si="19"/>
        <v>-2.7807801213264982E-2</v>
      </c>
      <c r="N149" s="39">
        <f t="shared" si="19"/>
        <v>3.3241996185424227E-2</v>
      </c>
      <c r="O149" s="39">
        <f t="shared" si="19"/>
        <v>-1.2777774950136211E-2</v>
      </c>
      <c r="P149" s="39">
        <f t="shared" si="19"/>
        <v>2.0412475363945193E-2</v>
      </c>
      <c r="Q149" s="39">
        <f t="shared" si="19"/>
        <v>6.2602125578703482E-2</v>
      </c>
      <c r="R149" s="39">
        <f t="shared" si="19"/>
        <v>-5.5708145333333459E-2</v>
      </c>
      <c r="S149" s="39">
        <f t="shared" si="19"/>
        <v>2.7658771542970806E-2</v>
      </c>
      <c r="T149" s="39">
        <f t="shared" si="19"/>
        <v>7.5250486719249388E-3</v>
      </c>
      <c r="U149" s="39">
        <f t="shared" si="19"/>
        <v>7.5250486719249388E-3</v>
      </c>
      <c r="V149" s="39">
        <f t="shared" si="19"/>
        <v>7.5250486719249388E-3</v>
      </c>
      <c r="W149" s="39">
        <f t="shared" si="19"/>
        <v>0</v>
      </c>
    </row>
    <row r="150" spans="1:23" x14ac:dyDescent="0.2">
      <c r="A150" s="1" t="s">
        <v>48</v>
      </c>
      <c r="C150" s="39">
        <f t="shared" si="20"/>
        <v>0</v>
      </c>
      <c r="D150" s="39">
        <f t="shared" si="19"/>
        <v>-1.5856000000000092E-2</v>
      </c>
      <c r="E150" s="39">
        <f t="shared" si="19"/>
        <v>2.0000000000000018E-2</v>
      </c>
      <c r="F150" s="39">
        <f t="shared" si="19"/>
        <v>-3.0112706826666669E-2</v>
      </c>
      <c r="G150" s="39">
        <f t="shared" si="19"/>
        <v>7.4116369994156273E-2</v>
      </c>
      <c r="H150" s="39">
        <f t="shared" si="19"/>
        <v>-7.769808280092616E-2</v>
      </c>
      <c r="I150" s="39">
        <f t="shared" si="19"/>
        <v>0.14179066793786355</v>
      </c>
      <c r="J150" s="39">
        <f t="shared" si="19"/>
        <v>3.8140697630071996E-2</v>
      </c>
      <c r="K150" s="39">
        <f t="shared" si="19"/>
        <v>1.2570547388464748E-2</v>
      </c>
      <c r="L150" s="39">
        <f t="shared" si="19"/>
        <v>-6.7654843216088167E-2</v>
      </c>
      <c r="M150" s="39">
        <f t="shared" si="19"/>
        <v>-2.7564753163568212E-2</v>
      </c>
      <c r="N150" s="39">
        <f t="shared" si="19"/>
        <v>2.8334096703543477E-2</v>
      </c>
      <c r="O150" s="39">
        <f t="shared" si="19"/>
        <v>-1.2530969393873659E-2</v>
      </c>
      <c r="P150" s="39">
        <f t="shared" si="19"/>
        <v>2.1262819093414986E-2</v>
      </c>
      <c r="Q150" s="39">
        <f t="shared" si="19"/>
        <v>6.2602125578703482E-2</v>
      </c>
      <c r="R150" s="39">
        <f t="shared" si="19"/>
        <v>-5.4921235454444606E-2</v>
      </c>
      <c r="S150" s="39">
        <f t="shared" si="19"/>
        <v>2.8515153852589847E-2</v>
      </c>
      <c r="T150" s="39">
        <f t="shared" si="19"/>
        <v>8.3646528791514463E-3</v>
      </c>
      <c r="U150" s="39">
        <f t="shared" si="19"/>
        <v>8.3646528791514463E-3</v>
      </c>
      <c r="V150" s="39">
        <f t="shared" si="19"/>
        <v>8.3646528791514463E-3</v>
      </c>
      <c r="W150" s="39">
        <f t="shared" si="19"/>
        <v>0</v>
      </c>
    </row>
    <row r="151" spans="1:23" x14ac:dyDescent="0.2">
      <c r="A151" s="1" t="s">
        <v>49</v>
      </c>
      <c r="C151" s="39">
        <f t="shared" si="20"/>
        <v>0</v>
      </c>
      <c r="D151" s="39">
        <f t="shared" si="19"/>
        <v>-1.5856000000000092E-2</v>
      </c>
      <c r="E151" s="39">
        <f t="shared" si="19"/>
        <v>2.0000000000000018E-2</v>
      </c>
      <c r="F151" s="39">
        <f t="shared" si="19"/>
        <v>-2.8496228004711077E-2</v>
      </c>
      <c r="G151" s="39">
        <f t="shared" si="19"/>
        <v>7.5011466969151286E-2</v>
      </c>
      <c r="H151" s="39">
        <f t="shared" si="19"/>
        <v>-7.6929497869926977E-2</v>
      </c>
      <c r="I151" s="39">
        <f t="shared" si="19"/>
        <v>0.14607238294263047</v>
      </c>
      <c r="J151" s="39">
        <f t="shared" si="19"/>
        <v>4.203372524618465E-2</v>
      </c>
      <c r="K151" s="39">
        <f t="shared" si="19"/>
        <v>3.3075100973081195E-2</v>
      </c>
      <c r="L151" s="39">
        <f t="shared" si="19"/>
        <v>-6.7421756926892118E-2</v>
      </c>
      <c r="M151" s="39">
        <f t="shared" si="19"/>
        <v>-2.732164435185902E-2</v>
      </c>
      <c r="N151" s="39">
        <f t="shared" si="19"/>
        <v>2.8591180227719448E-2</v>
      </c>
      <c r="O151" s="39">
        <f t="shared" si="19"/>
        <v>-1.2284102136221997E-2</v>
      </c>
      <c r="P151" s="39">
        <f t="shared" si="19"/>
        <v>2.2113871442659416E-2</v>
      </c>
      <c r="Q151" s="39">
        <f t="shared" si="19"/>
        <v>6.2602125578703482E-2</v>
      </c>
      <c r="R151" s="39">
        <f t="shared" si="19"/>
        <v>-5.4133669817323371E-2</v>
      </c>
      <c r="S151" s="39">
        <f t="shared" si="19"/>
        <v>2.9372249814133555E-2</v>
      </c>
      <c r="T151" s="39">
        <f t="shared" si="19"/>
        <v>9.2049567565506418E-3</v>
      </c>
      <c r="U151" s="39">
        <f t="shared" si="19"/>
        <v>9.2049567565506418E-3</v>
      </c>
      <c r="V151" s="39">
        <f t="shared" si="19"/>
        <v>9.2049567565506418E-3</v>
      </c>
      <c r="W151" s="39">
        <f t="shared" si="19"/>
        <v>0</v>
      </c>
    </row>
    <row r="152" spans="1:23" x14ac:dyDescent="0.2">
      <c r="A152" s="1" t="s">
        <v>50</v>
      </c>
      <c r="C152" s="39">
        <f t="shared" si="20"/>
        <v>0</v>
      </c>
      <c r="D152" s="39">
        <f t="shared" si="19"/>
        <v>-1.5856000000000092E-2</v>
      </c>
      <c r="E152" s="39">
        <f t="shared" si="19"/>
        <v>2.0000000000000018E-2</v>
      </c>
      <c r="F152" s="39">
        <f t="shared" si="19"/>
        <v>-2.6877055051385601E-2</v>
      </c>
      <c r="G152" s="39">
        <f t="shared" si="19"/>
        <v>8.665742452798364E-2</v>
      </c>
      <c r="H152" s="39">
        <f t="shared" si="19"/>
        <v>-7.6160272451485378E-2</v>
      </c>
      <c r="I152" s="39">
        <f t="shared" si="19"/>
        <v>0.1503701543786653</v>
      </c>
      <c r="J152" s="39">
        <f t="shared" si="19"/>
        <v>4.3336267402742434E-2</v>
      </c>
      <c r="K152" s="39">
        <f t="shared" si="19"/>
        <v>3.333336974832446E-2</v>
      </c>
      <c r="L152" s="39">
        <f t="shared" si="19"/>
        <v>-6.7188612366123723E-2</v>
      </c>
      <c r="M152" s="39">
        <f t="shared" si="19"/>
        <v>-2.7078474762946891E-2</v>
      </c>
      <c r="N152" s="39">
        <f t="shared" si="19"/>
        <v>2.8848328022776482E-2</v>
      </c>
      <c r="O152" s="39">
        <f t="shared" si="19"/>
        <v>-5.6484388565625987E-2</v>
      </c>
      <c r="P152" s="39">
        <f t="shared" si="19"/>
        <v>2.2965633002194785E-2</v>
      </c>
      <c r="Q152" s="39">
        <f t="shared" si="19"/>
        <v>6.2602125578703482E-2</v>
      </c>
      <c r="R152" s="39">
        <f t="shared" si="19"/>
        <v>-5.3345447875504548E-2</v>
      </c>
      <c r="S152" s="39">
        <f t="shared" si="19"/>
        <v>3.0230060022311989E-2</v>
      </c>
      <c r="T152" s="39">
        <f t="shared" si="19"/>
        <v>1.0045960887181016E-2</v>
      </c>
      <c r="U152" s="39">
        <f t="shared" si="19"/>
        <v>1.0045960887181016E-2</v>
      </c>
      <c r="V152" s="39">
        <f t="shared" si="19"/>
        <v>1.0045960887181016E-2</v>
      </c>
      <c r="W152" s="39">
        <f t="shared" si="19"/>
        <v>0</v>
      </c>
    </row>
    <row r="153" spans="1:23" x14ac:dyDescent="0.2">
      <c r="A153" s="90" t="s">
        <v>87</v>
      </c>
      <c r="B153" s="63"/>
      <c r="C153" s="67">
        <f>AVERAGE(C141:C152)</f>
        <v>0</v>
      </c>
      <c r="D153" s="67">
        <f t="shared" ref="D153:W153" si="21">AVERAGE(D141:D152)</f>
        <v>-2.3685333333333374E-2</v>
      </c>
      <c r="E153" s="67">
        <f t="shared" si="21"/>
        <v>1.5000000000000013E-2</v>
      </c>
      <c r="F153" s="67">
        <f t="shared" si="21"/>
        <v>-2.2095840490230296E-2</v>
      </c>
      <c r="G153" s="67">
        <f t="shared" si="21"/>
        <v>4.5697524443361191E-2</v>
      </c>
      <c r="H153" s="67">
        <f t="shared" si="21"/>
        <v>-3.9040601186120814E-2</v>
      </c>
      <c r="I153" s="67">
        <f t="shared" si="21"/>
        <v>9.9338946779524609E-2</v>
      </c>
      <c r="J153" s="67">
        <f t="shared" si="21"/>
        <v>2.7861911041179955E-2</v>
      </c>
      <c r="K153" s="67">
        <f t="shared" si="21"/>
        <v>1.1284744073499593E-2</v>
      </c>
      <c r="L153" s="67">
        <f t="shared" si="21"/>
        <v>-5.096546437414276E-2</v>
      </c>
      <c r="M153" s="67">
        <f t="shared" si="21"/>
        <v>-1.3405415754015037E-2</v>
      </c>
      <c r="N153" s="67">
        <f t="shared" si="21"/>
        <v>3.1305011387308186E-2</v>
      </c>
      <c r="O153" s="67">
        <f t="shared" si="21"/>
        <v>-1.4597773799418583E-2</v>
      </c>
      <c r="P153" s="67">
        <f t="shared" si="21"/>
        <v>2.8151960571259915E-2</v>
      </c>
      <c r="Q153" s="67">
        <f t="shared" si="21"/>
        <v>5.237682918595659E-2</v>
      </c>
      <c r="R153" s="67">
        <f t="shared" si="21"/>
        <v>-3.665690820671718E-2</v>
      </c>
      <c r="S153" s="67">
        <f t="shared" si="21"/>
        <v>2.552517389983093E-2</v>
      </c>
      <c r="T153" s="67">
        <f t="shared" si="21"/>
        <v>5.4332521254668474E-3</v>
      </c>
      <c r="U153" s="67">
        <f t="shared" si="21"/>
        <v>5.4332521254668474E-3</v>
      </c>
      <c r="V153" s="67">
        <f t="shared" si="21"/>
        <v>5.4332521254668474E-3</v>
      </c>
      <c r="W153" s="68">
        <f t="shared" si="21"/>
        <v>0</v>
      </c>
    </row>
    <row r="159" spans="1:23" ht="12.75" x14ac:dyDescent="0.2">
      <c r="B159" s="31" t="s">
        <v>103</v>
      </c>
      <c r="C159" s="31"/>
    </row>
    <row r="160" spans="1:23" x14ac:dyDescent="0.2">
      <c r="C160" s="7">
        <f>C$10</f>
        <v>2001</v>
      </c>
      <c r="D160" s="7">
        <f t="shared" ref="D160:W160" si="22">D$10</f>
        <v>2002</v>
      </c>
      <c r="E160" s="7">
        <f t="shared" si="22"/>
        <v>2003</v>
      </c>
      <c r="F160" s="7">
        <f t="shared" si="22"/>
        <v>2004</v>
      </c>
      <c r="G160" s="7">
        <f t="shared" si="22"/>
        <v>2005</v>
      </c>
      <c r="H160" s="7">
        <f t="shared" si="22"/>
        <v>2006</v>
      </c>
      <c r="I160" s="7">
        <f t="shared" si="22"/>
        <v>2007</v>
      </c>
      <c r="J160" s="7">
        <f t="shared" si="22"/>
        <v>2008</v>
      </c>
      <c r="K160" s="7">
        <f t="shared" si="22"/>
        <v>2009</v>
      </c>
      <c r="L160" s="7">
        <f t="shared" si="22"/>
        <v>2010</v>
      </c>
      <c r="M160" s="7">
        <f t="shared" si="22"/>
        <v>2011</v>
      </c>
      <c r="N160" s="7">
        <f t="shared" si="22"/>
        <v>2012</v>
      </c>
      <c r="O160" s="7">
        <f t="shared" si="22"/>
        <v>2013</v>
      </c>
      <c r="P160" s="7">
        <f t="shared" si="22"/>
        <v>2014</v>
      </c>
      <c r="Q160" s="7">
        <f t="shared" si="22"/>
        <v>2015</v>
      </c>
      <c r="R160" s="7">
        <f t="shared" si="22"/>
        <v>2016</v>
      </c>
      <c r="S160" s="7">
        <f t="shared" si="22"/>
        <v>2017</v>
      </c>
      <c r="T160" s="7">
        <f t="shared" si="22"/>
        <v>2018</v>
      </c>
      <c r="U160" s="7">
        <f t="shared" si="22"/>
        <v>2019</v>
      </c>
      <c r="V160" s="7">
        <f t="shared" si="22"/>
        <v>2020</v>
      </c>
      <c r="W160" s="7">
        <f t="shared" si="22"/>
        <v>0</v>
      </c>
    </row>
    <row r="161" spans="1:23" x14ac:dyDescent="0.2">
      <c r="A161" s="1" t="s">
        <v>39</v>
      </c>
      <c r="C161" s="39">
        <f>C141-C$153</f>
        <v>0</v>
      </c>
      <c r="D161" s="39">
        <f t="shared" ref="D161:W161" si="23">D141-D$153</f>
        <v>2.3685333333333374E-2</v>
      </c>
      <c r="E161" s="39">
        <f t="shared" si="23"/>
        <v>-1.5000000000000013E-2</v>
      </c>
      <c r="F161" s="39">
        <f t="shared" si="23"/>
        <v>1.7095840490230295E-2</v>
      </c>
      <c r="G161" s="39">
        <f t="shared" si="23"/>
        <v>-4.4030857776694528E-2</v>
      </c>
      <c r="H161" s="39">
        <f t="shared" si="23"/>
        <v>3.9040601186120814E-2</v>
      </c>
      <c r="I161" s="39">
        <f t="shared" si="23"/>
        <v>-9.850561344619127E-2</v>
      </c>
      <c r="J161" s="39">
        <f t="shared" si="23"/>
        <v>-2.4111911041179955E-2</v>
      </c>
      <c r="K161" s="39">
        <f t="shared" si="23"/>
        <v>-1.0034744073499594E-2</v>
      </c>
      <c r="L161" s="39">
        <f t="shared" si="23"/>
        <v>5.1215464374142761E-2</v>
      </c>
      <c r="M161" s="39">
        <f t="shared" si="23"/>
        <v>1.3655415754015037E-2</v>
      </c>
      <c r="N161" s="39">
        <f t="shared" si="23"/>
        <v>-1.2717633576168202E-4</v>
      </c>
      <c r="O161" s="39">
        <f t="shared" si="23"/>
        <v>1.4847773799418583E-2</v>
      </c>
      <c r="P161" s="39">
        <f t="shared" si="23"/>
        <v>-2.7318627237926583E-2</v>
      </c>
      <c r="Q161" s="39">
        <f t="shared" si="23"/>
        <v>-5.1543495852623258E-2</v>
      </c>
      <c r="R161" s="39">
        <f t="shared" si="23"/>
        <v>1.8656908206717181E-2</v>
      </c>
      <c r="S161" s="39">
        <f t="shared" si="23"/>
        <v>-4.691840566497598E-3</v>
      </c>
      <c r="T161" s="39">
        <f t="shared" si="23"/>
        <v>-4.5999187921335139E-3</v>
      </c>
      <c r="U161" s="39">
        <f t="shared" si="23"/>
        <v>-4.5999187921335139E-3</v>
      </c>
      <c r="V161" s="39">
        <f t="shared" si="23"/>
        <v>-4.5999187921335139E-3</v>
      </c>
      <c r="W161" s="39">
        <f t="shared" si="23"/>
        <v>0</v>
      </c>
    </row>
    <row r="162" spans="1:23" x14ac:dyDescent="0.2">
      <c r="A162" s="1" t="s">
        <v>40</v>
      </c>
      <c r="C162" s="39">
        <f t="shared" ref="C162:W172" si="24">C142-C$153</f>
        <v>0</v>
      </c>
      <c r="D162" s="39">
        <f t="shared" si="24"/>
        <v>2.3685333333333374E-2</v>
      </c>
      <c r="E162" s="39">
        <f t="shared" si="24"/>
        <v>-1.5000000000000013E-2</v>
      </c>
      <c r="F162" s="39">
        <f t="shared" si="24"/>
        <v>1.7095840490230291E-2</v>
      </c>
      <c r="G162" s="39">
        <f t="shared" si="24"/>
        <v>-4.2361413332249985E-2</v>
      </c>
      <c r="H162" s="39">
        <f t="shared" si="24"/>
        <v>3.9040601186120814E-2</v>
      </c>
      <c r="I162" s="39">
        <f t="shared" si="24"/>
        <v>-9.7671585668413732E-2</v>
      </c>
      <c r="J162" s="39">
        <f t="shared" si="24"/>
        <v>-2.0347848541180092E-2</v>
      </c>
      <c r="K162" s="39">
        <f t="shared" si="24"/>
        <v>-8.7831815734995943E-3</v>
      </c>
      <c r="L162" s="39">
        <f t="shared" si="24"/>
        <v>5.1465526874142992E-2</v>
      </c>
      <c r="M162" s="39">
        <f t="shared" si="24"/>
        <v>1.3905478254015268E-2</v>
      </c>
      <c r="N162" s="39">
        <f t="shared" si="24"/>
        <v>1.3061812300135117E-4</v>
      </c>
      <c r="O162" s="39">
        <f t="shared" si="24"/>
        <v>1.5097836299418814E-2</v>
      </c>
      <c r="P162" s="39">
        <f t="shared" si="24"/>
        <v>-2.6484599460149038E-2</v>
      </c>
      <c r="Q162" s="39">
        <f t="shared" si="24"/>
        <v>-5.0709468074845714E-2</v>
      </c>
      <c r="R162" s="39">
        <f t="shared" si="24"/>
        <v>1.8656908206717164E-2</v>
      </c>
      <c r="S162" s="39">
        <f t="shared" si="24"/>
        <v>-3.84114612205326E-3</v>
      </c>
      <c r="T162" s="39">
        <f t="shared" si="24"/>
        <v>-3.7658910143559708E-3</v>
      </c>
      <c r="U162" s="39">
        <f t="shared" si="24"/>
        <v>-3.7658910143559708E-3</v>
      </c>
      <c r="V162" s="39">
        <f t="shared" si="24"/>
        <v>-3.7658910143559708E-3</v>
      </c>
      <c r="W162" s="39">
        <f t="shared" si="24"/>
        <v>0</v>
      </c>
    </row>
    <row r="163" spans="1:23" x14ac:dyDescent="0.2">
      <c r="A163" s="1" t="s">
        <v>41</v>
      </c>
      <c r="C163" s="39">
        <f t="shared" si="24"/>
        <v>0</v>
      </c>
      <c r="D163" s="39">
        <f t="shared" si="24"/>
        <v>-1.6314666666666661E-2</v>
      </c>
      <c r="E163" s="39">
        <f t="shared" si="24"/>
        <v>-1.5000000000000013E-2</v>
      </c>
      <c r="F163" s="39">
        <f t="shared" si="24"/>
        <v>1.7095840490230291E-2</v>
      </c>
      <c r="G163" s="39">
        <f t="shared" si="24"/>
        <v>-4.0689186480398119E-2</v>
      </c>
      <c r="H163" s="39">
        <f t="shared" si="24"/>
        <v>3.9040601186120814E-2</v>
      </c>
      <c r="I163" s="39">
        <f t="shared" si="24"/>
        <v>-4.6753494811932264E-2</v>
      </c>
      <c r="J163" s="39">
        <f t="shared" si="24"/>
        <v>3.5806104431948087E-3</v>
      </c>
      <c r="K163" s="39">
        <f t="shared" si="24"/>
        <v>-7.5300546203745222E-3</v>
      </c>
      <c r="L163" s="39">
        <f t="shared" si="24"/>
        <v>5.1715651889768038E-2</v>
      </c>
      <c r="M163" s="39">
        <f t="shared" si="24"/>
        <v>1.4155603269640315E-2</v>
      </c>
      <c r="N163" s="39">
        <f t="shared" si="24"/>
        <v>3.8847703037896836E-4</v>
      </c>
      <c r="O163" s="39">
        <f t="shared" si="24"/>
        <v>3.4046037754372101E-4</v>
      </c>
      <c r="P163" s="39">
        <f t="shared" si="24"/>
        <v>-2.5649876659223258E-2</v>
      </c>
      <c r="Q163" s="39">
        <f t="shared" si="24"/>
        <v>1.0225296392746892E-2</v>
      </c>
      <c r="R163" s="39">
        <f t="shared" si="24"/>
        <v>1.8656908206717164E-2</v>
      </c>
      <c r="S163" s="39">
        <f t="shared" si="24"/>
        <v>-2.9897427655717762E-3</v>
      </c>
      <c r="T163" s="39">
        <f t="shared" si="24"/>
        <v>-2.9311682134301907E-3</v>
      </c>
      <c r="U163" s="39">
        <f t="shared" si="24"/>
        <v>-2.9311682134301907E-3</v>
      </c>
      <c r="V163" s="39">
        <f t="shared" si="24"/>
        <v>-2.9311682134301907E-3</v>
      </c>
      <c r="W163" s="39">
        <f t="shared" si="24"/>
        <v>0</v>
      </c>
    </row>
    <row r="164" spans="1:23" x14ac:dyDescent="0.2">
      <c r="A164" s="1" t="s">
        <v>42</v>
      </c>
      <c r="C164" s="39">
        <f t="shared" si="24"/>
        <v>0</v>
      </c>
      <c r="D164" s="39">
        <f t="shared" si="24"/>
        <v>-1.6314666666666661E-2</v>
      </c>
      <c r="E164" s="39">
        <f t="shared" si="24"/>
        <v>5.0000000000000044E-3</v>
      </c>
      <c r="F164" s="39">
        <f t="shared" si="24"/>
        <v>1.7095840490230291E-2</v>
      </c>
      <c r="G164" s="39">
        <f t="shared" si="24"/>
        <v>-3.9014172583793048E-2</v>
      </c>
      <c r="H164" s="39">
        <f t="shared" si="24"/>
        <v>3.9040601186120814E-2</v>
      </c>
      <c r="I164" s="39">
        <f t="shared" si="24"/>
        <v>-4.5876340268626095E-2</v>
      </c>
      <c r="J164" s="39">
        <f t="shared" si="24"/>
        <v>7.4485198987610628E-3</v>
      </c>
      <c r="K164" s="39">
        <f t="shared" si="24"/>
        <v>-6.2753612585582496E-3</v>
      </c>
      <c r="L164" s="39">
        <f t="shared" si="24"/>
        <v>-1.8086673689446803E-2</v>
      </c>
      <c r="M164" s="39">
        <f t="shared" si="24"/>
        <v>1.4405790816519314E-2</v>
      </c>
      <c r="N164" s="39">
        <f t="shared" si="24"/>
        <v>6.4640040248347547E-4</v>
      </c>
      <c r="O164" s="39">
        <f t="shared" si="24"/>
        <v>5.8689604918833911E-4</v>
      </c>
      <c r="P164" s="39">
        <f t="shared" si="24"/>
        <v>-2.48144582559633E-2</v>
      </c>
      <c r="Q164" s="39">
        <f t="shared" si="24"/>
        <v>1.0225296392746892E-2</v>
      </c>
      <c r="R164" s="39">
        <f t="shared" si="24"/>
        <v>1.8656908206717164E-2</v>
      </c>
      <c r="S164" s="39">
        <f t="shared" si="24"/>
        <v>-2.137629906293334E-3</v>
      </c>
      <c r="T164" s="39">
        <f t="shared" si="24"/>
        <v>-2.095749810170233E-3</v>
      </c>
      <c r="U164" s="39">
        <f t="shared" si="24"/>
        <v>-2.095749810170233E-3</v>
      </c>
      <c r="V164" s="39">
        <f t="shared" si="24"/>
        <v>-2.095749810170233E-3</v>
      </c>
      <c r="W164" s="39">
        <f t="shared" si="24"/>
        <v>0</v>
      </c>
    </row>
    <row r="165" spans="1:23" x14ac:dyDescent="0.2">
      <c r="A165" s="1" t="s">
        <v>43</v>
      </c>
      <c r="C165" s="39">
        <f t="shared" si="24"/>
        <v>0</v>
      </c>
      <c r="D165" s="39">
        <f t="shared" si="24"/>
        <v>-1.6314666666666661E-2</v>
      </c>
      <c r="E165" s="39">
        <f t="shared" si="24"/>
        <v>5.0000000000000044E-3</v>
      </c>
      <c r="F165" s="39">
        <f t="shared" si="24"/>
        <v>1.7095840490230291E-2</v>
      </c>
      <c r="G165" s="39">
        <f t="shared" si="24"/>
        <v>-3.7336366997360447E-2</v>
      </c>
      <c r="H165" s="39">
        <f t="shared" si="24"/>
        <v>3.9040601186120814E-2</v>
      </c>
      <c r="I165" s="39">
        <f t="shared" si="24"/>
        <v>2.1281900896443648E-2</v>
      </c>
      <c r="J165" s="39">
        <f t="shared" si="24"/>
        <v>-8.9692705134483026E-3</v>
      </c>
      <c r="K165" s="39">
        <f t="shared" si="24"/>
        <v>-5.01909953003969E-3</v>
      </c>
      <c r="L165" s="39">
        <f t="shared" si="24"/>
        <v>-1.7853936723962599E-2</v>
      </c>
      <c r="M165" s="39">
        <f t="shared" si="24"/>
        <v>1.4656040910285094E-2</v>
      </c>
      <c r="N165" s="39">
        <f t="shared" si="24"/>
        <v>9.0438825543109197E-4</v>
      </c>
      <c r="O165" s="39">
        <f t="shared" si="24"/>
        <v>8.3339332975081344E-4</v>
      </c>
      <c r="P165" s="39">
        <f t="shared" si="24"/>
        <v>3.1205218956640735E-2</v>
      </c>
      <c r="Q165" s="39">
        <f t="shared" si="24"/>
        <v>1.0225296392746892E-2</v>
      </c>
      <c r="R165" s="39">
        <f t="shared" si="24"/>
        <v>1.8656908206717164E-2</v>
      </c>
      <c r="S165" s="39">
        <f t="shared" si="24"/>
        <v>-1.2848069529655531E-3</v>
      </c>
      <c r="T165" s="39">
        <f t="shared" si="24"/>
        <v>-1.2596352249075625E-3</v>
      </c>
      <c r="U165" s="39">
        <f t="shared" si="24"/>
        <v>-1.2596352249075625E-3</v>
      </c>
      <c r="V165" s="39">
        <f t="shared" si="24"/>
        <v>-1.2596352249075625E-3</v>
      </c>
      <c r="W165" s="39">
        <f t="shared" si="24"/>
        <v>0</v>
      </c>
    </row>
    <row r="166" spans="1:23" x14ac:dyDescent="0.2">
      <c r="A166" s="1" t="s">
        <v>44</v>
      </c>
      <c r="C166" s="39">
        <f t="shared" si="24"/>
        <v>0</v>
      </c>
      <c r="D166" s="39">
        <f t="shared" si="24"/>
        <v>-1.6314666666666661E-2</v>
      </c>
      <c r="E166" s="39">
        <f t="shared" si="24"/>
        <v>5.0000000000000044E-3</v>
      </c>
      <c r="F166" s="39">
        <f t="shared" si="24"/>
        <v>-2.2704159509769766E-2</v>
      </c>
      <c r="G166" s="39">
        <f t="shared" si="24"/>
        <v>2.4845904378476426E-2</v>
      </c>
      <c r="H166" s="39">
        <f t="shared" si="24"/>
        <v>3.9040601186120814E-2</v>
      </c>
      <c r="I166" s="39">
        <f t="shared" si="24"/>
        <v>2.5484229075228501E-2</v>
      </c>
      <c r="J166" s="39">
        <f t="shared" si="24"/>
        <v>-5.1484231114693364E-3</v>
      </c>
      <c r="K166" s="39">
        <f t="shared" si="24"/>
        <v>-3.7612674743603813E-3</v>
      </c>
      <c r="L166" s="39">
        <f t="shared" si="24"/>
        <v>-1.7621141574237081E-2</v>
      </c>
      <c r="M166" s="39">
        <f t="shared" si="24"/>
        <v>1.4906353566574259E-2</v>
      </c>
      <c r="N166" s="39">
        <f t="shared" si="24"/>
        <v>1.1624406053418121E-3</v>
      </c>
      <c r="O166" s="39">
        <f t="shared" si="24"/>
        <v>1.0799522346334901E-3</v>
      </c>
      <c r="P166" s="39">
        <f t="shared" si="24"/>
        <v>3.2088016606247147E-2</v>
      </c>
      <c r="Q166" s="39">
        <f t="shared" si="24"/>
        <v>1.0225296392746892E-2</v>
      </c>
      <c r="R166" s="39">
        <f t="shared" si="24"/>
        <v>1.8656908206717164E-2</v>
      </c>
      <c r="S166" s="39">
        <f t="shared" si="24"/>
        <v>-4.3127331384333611E-4</v>
      </c>
      <c r="T166" s="39">
        <f t="shared" si="24"/>
        <v>-4.228238774904745E-4</v>
      </c>
      <c r="U166" s="39">
        <f t="shared" si="24"/>
        <v>-4.228238774904745E-4</v>
      </c>
      <c r="V166" s="39">
        <f t="shared" si="24"/>
        <v>-4.228238774904745E-4</v>
      </c>
      <c r="W166" s="39">
        <f t="shared" si="24"/>
        <v>0</v>
      </c>
    </row>
    <row r="167" spans="1:23" x14ac:dyDescent="0.2">
      <c r="A167" s="1" t="s">
        <v>45</v>
      </c>
      <c r="C167" s="39">
        <f t="shared" si="24"/>
        <v>0</v>
      </c>
      <c r="D167" s="39">
        <f t="shared" si="24"/>
        <v>-6.7146666666666084E-3</v>
      </c>
      <c r="E167" s="39">
        <f t="shared" si="24"/>
        <v>5.0000000000000044E-3</v>
      </c>
      <c r="F167" s="39">
        <f t="shared" si="24"/>
        <v>-2.2704159509769766E-2</v>
      </c>
      <c r="G167" s="39">
        <f t="shared" si="24"/>
        <v>2.5738023902494557E-2</v>
      </c>
      <c r="H167" s="39">
        <f t="shared" si="24"/>
        <v>-4.0959398813879146E-2</v>
      </c>
      <c r="I167" s="39">
        <f t="shared" si="24"/>
        <v>2.9702315984683744E-2</v>
      </c>
      <c r="J167" s="39">
        <f t="shared" si="24"/>
        <v>-1.3132475317329979E-3</v>
      </c>
      <c r="K167" s="39">
        <f t="shared" si="24"/>
        <v>-2.5018631286113768E-3</v>
      </c>
      <c r="L167" s="39">
        <f t="shared" si="24"/>
        <v>-1.7388288225724108E-2</v>
      </c>
      <c r="M167" s="39">
        <f t="shared" si="24"/>
        <v>-1.4888299333349298E-2</v>
      </c>
      <c r="N167" s="39">
        <f t="shared" si="24"/>
        <v>1.420557468340071E-3</v>
      </c>
      <c r="O167" s="39">
        <f t="shared" si="24"/>
        <v>1.3265727792423788E-3</v>
      </c>
      <c r="P167" s="39">
        <f t="shared" si="24"/>
        <v>3.2971549920561602E-2</v>
      </c>
      <c r="Q167" s="39">
        <f t="shared" si="24"/>
        <v>1.0225296392746892E-2</v>
      </c>
      <c r="R167" s="39">
        <f t="shared" si="24"/>
        <v>-2.0623091793282818E-2</v>
      </c>
      <c r="S167" s="39">
        <f t="shared" si="24"/>
        <v>4.2297160331157546E-4</v>
      </c>
      <c r="T167" s="39">
        <f t="shared" si="24"/>
        <v>4.146848127161264E-4</v>
      </c>
      <c r="U167" s="39">
        <f t="shared" si="24"/>
        <v>4.146848127161264E-4</v>
      </c>
      <c r="V167" s="39">
        <f t="shared" si="24"/>
        <v>4.146848127161264E-4</v>
      </c>
      <c r="W167" s="39">
        <f t="shared" si="24"/>
        <v>0</v>
      </c>
    </row>
    <row r="168" spans="1:23" x14ac:dyDescent="0.2">
      <c r="A168" s="1" t="s">
        <v>46</v>
      </c>
      <c r="C168" s="39">
        <f t="shared" si="24"/>
        <v>0</v>
      </c>
      <c r="D168" s="39">
        <f t="shared" si="24"/>
        <v>-6.7146666666666084E-3</v>
      </c>
      <c r="E168" s="39">
        <f t="shared" si="24"/>
        <v>5.0000000000000044E-3</v>
      </c>
      <c r="F168" s="39">
        <f t="shared" si="24"/>
        <v>-1.1241759509769782E-2</v>
      </c>
      <c r="G168" s="39">
        <f t="shared" si="24"/>
        <v>2.6630886859449233E-2</v>
      </c>
      <c r="H168" s="39">
        <f t="shared" si="24"/>
        <v>-4.0192732147212563E-2</v>
      </c>
      <c r="I168" s="39">
        <f t="shared" si="24"/>
        <v>3.3936220720049412E-2</v>
      </c>
      <c r="J168" s="39">
        <f t="shared" si="24"/>
        <v>2.5363099564272955E-3</v>
      </c>
      <c r="K168" s="39">
        <f t="shared" si="24"/>
        <v>-1.2408845274303592E-3</v>
      </c>
      <c r="L168" s="39">
        <f t="shared" si="24"/>
        <v>-1.7155376663873984E-2</v>
      </c>
      <c r="M168" s="39">
        <f t="shared" si="24"/>
        <v>-1.4645372762121035E-2</v>
      </c>
      <c r="N168" s="39">
        <f t="shared" si="24"/>
        <v>1.6787388605540784E-3</v>
      </c>
      <c r="O168" s="39">
        <f t="shared" si="24"/>
        <v>1.5732549789873752E-3</v>
      </c>
      <c r="P168" s="39">
        <f t="shared" si="24"/>
        <v>3.3855819512637927E-2</v>
      </c>
      <c r="Q168" s="39">
        <f t="shared" si="24"/>
        <v>1.0225296392746892E-2</v>
      </c>
      <c r="R168" s="39">
        <f t="shared" si="24"/>
        <v>-1.9837491793282876E-2</v>
      </c>
      <c r="S168" s="39">
        <f t="shared" si="24"/>
        <v>1.2779283912308231E-3</v>
      </c>
      <c r="T168" s="39">
        <f t="shared" si="24"/>
        <v>1.252891426831171E-3</v>
      </c>
      <c r="U168" s="39">
        <f t="shared" si="24"/>
        <v>1.252891426831171E-3</v>
      </c>
      <c r="V168" s="39">
        <f t="shared" si="24"/>
        <v>1.252891426831171E-3</v>
      </c>
      <c r="W168" s="39">
        <f t="shared" si="24"/>
        <v>0</v>
      </c>
    </row>
    <row r="169" spans="1:23" x14ac:dyDescent="0.2">
      <c r="A169" s="1" t="s">
        <v>47</v>
      </c>
      <c r="C169" s="39">
        <f t="shared" si="24"/>
        <v>0</v>
      </c>
      <c r="D169" s="39">
        <f t="shared" si="24"/>
        <v>7.8293333333332819E-3</v>
      </c>
      <c r="E169" s="39">
        <f t="shared" si="24"/>
        <v>5.0000000000000044E-3</v>
      </c>
      <c r="F169" s="39">
        <f t="shared" si="24"/>
        <v>-9.6306555097696971E-3</v>
      </c>
      <c r="G169" s="39">
        <f t="shared" si="24"/>
        <v>2.7524493868868218E-2</v>
      </c>
      <c r="H169" s="39">
        <f t="shared" si="24"/>
        <v>-3.9425426591657077E-2</v>
      </c>
      <c r="I169" s="39">
        <f t="shared" si="24"/>
        <v>3.8186002598172716E-2</v>
      </c>
      <c r="J169" s="39">
        <f t="shared" si="24"/>
        <v>6.4003032851682844E-3</v>
      </c>
      <c r="K169" s="39">
        <f t="shared" si="24"/>
        <v>2.1670297002134367E-5</v>
      </c>
      <c r="L169" s="39">
        <f t="shared" si="24"/>
        <v>-1.6922406874133461E-2</v>
      </c>
      <c r="M169" s="39">
        <f t="shared" si="24"/>
        <v>-1.4402385459249946E-2</v>
      </c>
      <c r="N169" s="39">
        <f t="shared" si="24"/>
        <v>1.9369847981160412E-3</v>
      </c>
      <c r="O169" s="39">
        <f t="shared" si="24"/>
        <v>1.8199988492823716E-3</v>
      </c>
      <c r="P169" s="39">
        <f t="shared" si="24"/>
        <v>-7.7394852073147218E-3</v>
      </c>
      <c r="Q169" s="39">
        <f t="shared" si="24"/>
        <v>1.0225296392746892E-2</v>
      </c>
      <c r="R169" s="39">
        <f t="shared" si="24"/>
        <v>-1.9051237126616279E-2</v>
      </c>
      <c r="S169" s="39">
        <f t="shared" si="24"/>
        <v>2.1335976431398757E-3</v>
      </c>
      <c r="T169" s="39">
        <f t="shared" si="24"/>
        <v>2.0917965464580914E-3</v>
      </c>
      <c r="U169" s="39">
        <f t="shared" si="24"/>
        <v>2.0917965464580914E-3</v>
      </c>
      <c r="V169" s="39">
        <f t="shared" si="24"/>
        <v>2.0917965464580914E-3</v>
      </c>
      <c r="W169" s="39">
        <f t="shared" si="24"/>
        <v>0</v>
      </c>
    </row>
    <row r="170" spans="1:23" x14ac:dyDescent="0.2">
      <c r="A170" s="1" t="s">
        <v>48</v>
      </c>
      <c r="C170" s="39">
        <f t="shared" si="24"/>
        <v>0</v>
      </c>
      <c r="D170" s="39">
        <f t="shared" si="24"/>
        <v>7.8293333333332819E-3</v>
      </c>
      <c r="E170" s="39">
        <f t="shared" si="24"/>
        <v>5.0000000000000044E-3</v>
      </c>
      <c r="F170" s="39">
        <f t="shared" si="24"/>
        <v>-8.0168663364363728E-3</v>
      </c>
      <c r="G170" s="39">
        <f t="shared" si="24"/>
        <v>2.8418845550795081E-2</v>
      </c>
      <c r="H170" s="39">
        <f t="shared" si="24"/>
        <v>-3.8657481614805346E-2</v>
      </c>
      <c r="I170" s="39">
        <f t="shared" si="24"/>
        <v>4.2451721158338937E-2</v>
      </c>
      <c r="J170" s="39">
        <f t="shared" si="24"/>
        <v>1.0278786588892041E-2</v>
      </c>
      <c r="K170" s="39">
        <f t="shared" si="24"/>
        <v>1.2858033149651549E-3</v>
      </c>
      <c r="L170" s="39">
        <f t="shared" si="24"/>
        <v>-1.6689378841945407E-2</v>
      </c>
      <c r="M170" s="39">
        <f t="shared" si="24"/>
        <v>-1.4159337409553175E-2</v>
      </c>
      <c r="N170" s="39">
        <f t="shared" si="24"/>
        <v>-2.9709146837647096E-3</v>
      </c>
      <c r="O170" s="39">
        <f t="shared" si="24"/>
        <v>2.0668044055449242E-3</v>
      </c>
      <c r="P170" s="39">
        <f t="shared" si="24"/>
        <v>-6.8891414778449282E-3</v>
      </c>
      <c r="Q170" s="39">
        <f t="shared" si="24"/>
        <v>1.0225296392746892E-2</v>
      </c>
      <c r="R170" s="39">
        <f t="shared" si="24"/>
        <v>-1.8264327247727426E-2</v>
      </c>
      <c r="S170" s="39">
        <f t="shared" si="24"/>
        <v>2.9899799527589171E-3</v>
      </c>
      <c r="T170" s="39">
        <f t="shared" si="24"/>
        <v>2.9314007536845989E-3</v>
      </c>
      <c r="U170" s="39">
        <f t="shared" si="24"/>
        <v>2.9314007536845989E-3</v>
      </c>
      <c r="V170" s="39">
        <f t="shared" si="24"/>
        <v>2.9314007536845989E-3</v>
      </c>
      <c r="W170" s="39">
        <f t="shared" si="24"/>
        <v>0</v>
      </c>
    </row>
    <row r="171" spans="1:23" x14ac:dyDescent="0.2">
      <c r="A171" s="1" t="s">
        <v>49</v>
      </c>
      <c r="C171" s="39">
        <f t="shared" si="24"/>
        <v>0</v>
      </c>
      <c r="D171" s="39">
        <f t="shared" si="24"/>
        <v>7.8293333333332819E-3</v>
      </c>
      <c r="E171" s="39">
        <f t="shared" si="24"/>
        <v>5.0000000000000044E-3</v>
      </c>
      <c r="F171" s="39">
        <f t="shared" si="24"/>
        <v>-6.4003875144807813E-3</v>
      </c>
      <c r="G171" s="39">
        <f t="shared" si="24"/>
        <v>2.9313942525790095E-2</v>
      </c>
      <c r="H171" s="39">
        <f t="shared" si="24"/>
        <v>-3.7888896683806163E-2</v>
      </c>
      <c r="I171" s="39">
        <f t="shared" si="24"/>
        <v>4.6733436163105865E-2</v>
      </c>
      <c r="J171" s="39">
        <f t="shared" si="24"/>
        <v>1.4171814205004695E-2</v>
      </c>
      <c r="K171" s="39">
        <f t="shared" si="24"/>
        <v>2.17903568995816E-2</v>
      </c>
      <c r="L171" s="39">
        <f t="shared" si="24"/>
        <v>-1.6456292552749358E-2</v>
      </c>
      <c r="M171" s="39">
        <f t="shared" si="24"/>
        <v>-1.3916228597843984E-2</v>
      </c>
      <c r="N171" s="39">
        <f t="shared" si="24"/>
        <v>-2.7138311595887379E-3</v>
      </c>
      <c r="O171" s="39">
        <f t="shared" si="24"/>
        <v>2.313671663196586E-3</v>
      </c>
      <c r="P171" s="39">
        <f t="shared" si="24"/>
        <v>-6.0380891286004983E-3</v>
      </c>
      <c r="Q171" s="39">
        <f t="shared" si="24"/>
        <v>1.0225296392746892E-2</v>
      </c>
      <c r="R171" s="39">
        <f t="shared" si="24"/>
        <v>-1.7476761610606191E-2</v>
      </c>
      <c r="S171" s="39">
        <f t="shared" si="24"/>
        <v>3.8470759143026251E-3</v>
      </c>
      <c r="T171" s="39">
        <f t="shared" si="24"/>
        <v>3.7717046310837945E-3</v>
      </c>
      <c r="U171" s="39">
        <f t="shared" si="24"/>
        <v>3.7717046310837945E-3</v>
      </c>
      <c r="V171" s="39">
        <f t="shared" si="24"/>
        <v>3.7717046310837945E-3</v>
      </c>
      <c r="W171" s="39">
        <f t="shared" si="24"/>
        <v>0</v>
      </c>
    </row>
    <row r="172" spans="1:23" x14ac:dyDescent="0.2">
      <c r="A172" s="1" t="s">
        <v>50</v>
      </c>
      <c r="C172" s="39">
        <f t="shared" si="24"/>
        <v>0</v>
      </c>
      <c r="D172" s="39">
        <f t="shared" si="24"/>
        <v>7.8293333333332819E-3</v>
      </c>
      <c r="E172" s="39">
        <f t="shared" si="24"/>
        <v>5.0000000000000044E-3</v>
      </c>
      <c r="F172" s="39">
        <f t="shared" si="24"/>
        <v>-4.7812145611553052E-3</v>
      </c>
      <c r="G172" s="39">
        <f t="shared" si="24"/>
        <v>4.0959900084622448E-2</v>
      </c>
      <c r="H172" s="39">
        <f t="shared" si="24"/>
        <v>-3.7119671265364564E-2</v>
      </c>
      <c r="I172" s="39">
        <f t="shared" si="24"/>
        <v>5.103120759914069E-2</v>
      </c>
      <c r="J172" s="39">
        <f t="shared" si="24"/>
        <v>1.5474356361562479E-2</v>
      </c>
      <c r="K172" s="39">
        <f t="shared" si="24"/>
        <v>2.2048625674824865E-2</v>
      </c>
      <c r="L172" s="39">
        <f t="shared" si="24"/>
        <v>-1.6223147991980963E-2</v>
      </c>
      <c r="M172" s="39">
        <f t="shared" si="24"/>
        <v>-1.3673059008931855E-2</v>
      </c>
      <c r="N172" s="39">
        <f t="shared" si="24"/>
        <v>-2.4566833645317046E-3</v>
      </c>
      <c r="O172" s="39">
        <f t="shared" si="24"/>
        <v>-4.1886614766207406E-2</v>
      </c>
      <c r="P172" s="39">
        <f t="shared" si="24"/>
        <v>-5.1863275690651293E-3</v>
      </c>
      <c r="Q172" s="39">
        <f t="shared" si="24"/>
        <v>1.0225296392746892E-2</v>
      </c>
      <c r="R172" s="39">
        <f t="shared" si="24"/>
        <v>-1.6688539668787368E-2</v>
      </c>
      <c r="S172" s="39">
        <f t="shared" si="24"/>
        <v>4.7048861224810584E-3</v>
      </c>
      <c r="T172" s="39">
        <f t="shared" si="24"/>
        <v>4.6127087617141684E-3</v>
      </c>
      <c r="U172" s="39">
        <f t="shared" si="24"/>
        <v>4.6127087617141684E-3</v>
      </c>
      <c r="V172" s="39">
        <f t="shared" si="24"/>
        <v>4.6127087617141684E-3</v>
      </c>
      <c r="W172" s="39">
        <f t="shared" si="24"/>
        <v>0</v>
      </c>
    </row>
    <row r="173" spans="1:23" x14ac:dyDescent="0.2">
      <c r="A173" s="90" t="s">
        <v>87</v>
      </c>
      <c r="B173" s="63"/>
      <c r="C173" s="67">
        <f>AVERAGE(C161:C172)</f>
        <v>0</v>
      </c>
      <c r="D173" s="67">
        <f t="shared" ref="D173:W173" si="25">AVERAGE(D161:D172)</f>
        <v>1.1564823173178713E-18</v>
      </c>
      <c r="E173" s="67">
        <f t="shared" si="25"/>
        <v>0</v>
      </c>
      <c r="F173" s="67">
        <f t="shared" si="25"/>
        <v>-2.0238440553062751E-18</v>
      </c>
      <c r="G173" s="67">
        <f t="shared" si="25"/>
        <v>-1.0408340855860843E-17</v>
      </c>
      <c r="H173" s="67">
        <f t="shared" si="25"/>
        <v>5.7824115865893572E-18</v>
      </c>
      <c r="I173" s="67">
        <f t="shared" si="25"/>
        <v>1.9660199394403815E-17</v>
      </c>
      <c r="J173" s="67">
        <f t="shared" si="25"/>
        <v>0</v>
      </c>
      <c r="K173" s="67">
        <f t="shared" si="25"/>
        <v>-2.3129646346357427E-18</v>
      </c>
      <c r="L173" s="67">
        <f t="shared" si="25"/>
        <v>2.3129646346357427E-18</v>
      </c>
      <c r="M173" s="67">
        <f t="shared" si="25"/>
        <v>0</v>
      </c>
      <c r="N173" s="67">
        <f t="shared" si="25"/>
        <v>4.6259292692714853E-18</v>
      </c>
      <c r="O173" s="67">
        <f t="shared" si="25"/>
        <v>0</v>
      </c>
      <c r="P173" s="67">
        <f t="shared" si="25"/>
        <v>-4.6259292692714853E-18</v>
      </c>
      <c r="Q173" s="67">
        <f t="shared" si="25"/>
        <v>-5.2041704279304213E-18</v>
      </c>
      <c r="R173" s="67">
        <f t="shared" si="25"/>
        <v>4.6259292692714853E-18</v>
      </c>
      <c r="S173" s="67">
        <f t="shared" si="25"/>
        <v>1.4456028966473393E-18</v>
      </c>
      <c r="T173" s="67">
        <f t="shared" si="25"/>
        <v>0</v>
      </c>
      <c r="U173" s="67">
        <f t="shared" si="25"/>
        <v>0</v>
      </c>
      <c r="V173" s="67">
        <f t="shared" si="25"/>
        <v>0</v>
      </c>
      <c r="W173" s="68">
        <f t="shared" si="25"/>
        <v>0</v>
      </c>
    </row>
    <row r="179" spans="1:24" ht="12.75" x14ac:dyDescent="0.2">
      <c r="B179" s="31" t="s">
        <v>104</v>
      </c>
      <c r="C179" s="31"/>
    </row>
    <row r="180" spans="1:24" x14ac:dyDescent="0.2">
      <c r="C180" s="7">
        <f>C$10</f>
        <v>2001</v>
      </c>
      <c r="D180" s="7">
        <f t="shared" ref="D180:W180" si="26">D$10</f>
        <v>2002</v>
      </c>
      <c r="E180" s="7">
        <f t="shared" si="26"/>
        <v>2003</v>
      </c>
      <c r="F180" s="7">
        <f t="shared" si="26"/>
        <v>2004</v>
      </c>
      <c r="G180" s="7">
        <f t="shared" si="26"/>
        <v>2005</v>
      </c>
      <c r="H180" s="7">
        <f t="shared" si="26"/>
        <v>2006</v>
      </c>
      <c r="I180" s="7">
        <f t="shared" si="26"/>
        <v>2007</v>
      </c>
      <c r="J180" s="7">
        <f t="shared" si="26"/>
        <v>2008</v>
      </c>
      <c r="K180" s="7">
        <f t="shared" si="26"/>
        <v>2009</v>
      </c>
      <c r="L180" s="7">
        <f t="shared" si="26"/>
        <v>2010</v>
      </c>
      <c r="M180" s="7">
        <f t="shared" si="26"/>
        <v>2011</v>
      </c>
      <c r="N180" s="7">
        <f t="shared" si="26"/>
        <v>2012</v>
      </c>
      <c r="O180" s="7">
        <f t="shared" si="26"/>
        <v>2013</v>
      </c>
      <c r="P180" s="7">
        <f t="shared" si="26"/>
        <v>2014</v>
      </c>
      <c r="Q180" s="7">
        <f t="shared" si="26"/>
        <v>2015</v>
      </c>
      <c r="R180" s="7">
        <f t="shared" si="26"/>
        <v>2016</v>
      </c>
      <c r="S180" s="7">
        <f t="shared" si="26"/>
        <v>2017</v>
      </c>
      <c r="T180" s="7">
        <f t="shared" si="26"/>
        <v>2018</v>
      </c>
      <c r="U180" s="7">
        <f t="shared" si="26"/>
        <v>2019</v>
      </c>
      <c r="V180" s="7">
        <f t="shared" si="26"/>
        <v>2020</v>
      </c>
      <c r="W180" s="7">
        <f t="shared" si="26"/>
        <v>0</v>
      </c>
    </row>
    <row r="181" spans="1:24" x14ac:dyDescent="0.2">
      <c r="A181" s="1" t="s">
        <v>88</v>
      </c>
      <c r="C181" s="95">
        <f>C101/(1+C161)</f>
        <v>30438.070309852243</v>
      </c>
      <c r="D181" s="95">
        <f t="shared" ref="D181:W181" si="27">D101/(1+D161)</f>
        <v>29801.90359630268</v>
      </c>
      <c r="E181" s="95">
        <f t="shared" si="27"/>
        <v>30221.285014974328</v>
      </c>
      <c r="F181" s="95">
        <f t="shared" si="27"/>
        <v>29830.485040113203</v>
      </c>
      <c r="G181" s="95">
        <f t="shared" si="27"/>
        <v>31406.733318948693</v>
      </c>
      <c r="H181" s="95">
        <f t="shared" si="27"/>
        <v>31252.535683511782</v>
      </c>
      <c r="I181" s="95">
        <f t="shared" si="27"/>
        <v>33122.189140108349</v>
      </c>
      <c r="J181" s="95">
        <f t="shared" si="27"/>
        <v>35586.724942558882</v>
      </c>
      <c r="K181" s="95">
        <f t="shared" si="27"/>
        <v>36727.97205961687</v>
      </c>
      <c r="L181" s="95">
        <f t="shared" si="27"/>
        <v>35803.416388482408</v>
      </c>
      <c r="M181" s="95">
        <f t="shared" si="27"/>
        <v>34081.656374879574</v>
      </c>
      <c r="N181" s="95">
        <f t="shared" si="27"/>
        <v>34668.775398635524</v>
      </c>
      <c r="O181" s="95">
        <f t="shared" si="27"/>
        <v>33900.177514651754</v>
      </c>
      <c r="P181" s="95">
        <f t="shared" si="27"/>
        <v>33647.104080294572</v>
      </c>
      <c r="Q181" s="95">
        <f t="shared" si="27"/>
        <v>35754.505936905494</v>
      </c>
      <c r="R181" s="95">
        <f t="shared" si="27"/>
        <v>34228.871925298779</v>
      </c>
      <c r="S181" s="95">
        <f t="shared" si="27"/>
        <v>34563.724415313336</v>
      </c>
      <c r="T181" s="16">
        <f t="shared" si="27"/>
        <v>0</v>
      </c>
      <c r="U181" s="16">
        <f t="shared" si="27"/>
        <v>0</v>
      </c>
      <c r="V181" s="16">
        <f t="shared" si="27"/>
        <v>0</v>
      </c>
      <c r="W181" s="16">
        <f t="shared" si="27"/>
        <v>0</v>
      </c>
      <c r="X181" s="16"/>
    </row>
    <row r="182" spans="1:24" x14ac:dyDescent="0.2">
      <c r="A182" s="1" t="s">
        <v>89</v>
      </c>
      <c r="C182" s="95">
        <f t="shared" ref="C182:W192" si="28">C102/(1+C162)</f>
        <v>30252.047470324374</v>
      </c>
      <c r="D182" s="95">
        <f t="shared" si="28"/>
        <v>29565.59004956549</v>
      </c>
      <c r="E182" s="95">
        <f t="shared" si="28"/>
        <v>30734.98252802794</v>
      </c>
      <c r="F182" s="95">
        <f t="shared" si="28"/>
        <v>29586.724466200285</v>
      </c>
      <c r="G182" s="95">
        <f t="shared" si="28"/>
        <v>31040.794135233402</v>
      </c>
      <c r="H182" s="95">
        <f t="shared" si="28"/>
        <v>31222.864295522526</v>
      </c>
      <c r="I182" s="95">
        <f t="shared" si="28"/>
        <v>33380.186135212636</v>
      </c>
      <c r="J182" s="95">
        <f t="shared" si="28"/>
        <v>35385.488541293707</v>
      </c>
      <c r="K182" s="95">
        <f t="shared" si="28"/>
        <v>36155.692836649265</v>
      </c>
      <c r="L182" s="95">
        <f t="shared" si="28"/>
        <v>35042.633322016372</v>
      </c>
      <c r="M182" s="95">
        <f t="shared" si="28"/>
        <v>33959.119699099319</v>
      </c>
      <c r="N182" s="95">
        <f t="shared" si="28"/>
        <v>33601.781944851689</v>
      </c>
      <c r="O182" s="95">
        <f t="shared" si="28"/>
        <v>34390.018109477634</v>
      </c>
      <c r="P182" s="95">
        <f t="shared" si="28"/>
        <v>34360.33981289724</v>
      </c>
      <c r="Q182" s="95">
        <f t="shared" si="28"/>
        <v>35191.520301714343</v>
      </c>
      <c r="R182" s="95">
        <f t="shared" si="28"/>
        <v>34178.267977214615</v>
      </c>
      <c r="S182" s="95">
        <f t="shared" si="28"/>
        <v>34486.393375891457</v>
      </c>
      <c r="T182" s="16">
        <f t="shared" si="28"/>
        <v>0</v>
      </c>
      <c r="U182" s="16">
        <f t="shared" si="28"/>
        <v>0</v>
      </c>
      <c r="V182" s="16">
        <f t="shared" si="28"/>
        <v>0</v>
      </c>
      <c r="W182" s="16">
        <f t="shared" si="28"/>
        <v>0</v>
      </c>
      <c r="X182" s="16"/>
    </row>
    <row r="183" spans="1:24" x14ac:dyDescent="0.2">
      <c r="A183" s="1" t="s">
        <v>90</v>
      </c>
      <c r="C183" s="95">
        <f t="shared" si="28"/>
        <v>30504.02862181946</v>
      </c>
      <c r="D183" s="95">
        <f t="shared" si="28"/>
        <v>30145.571237916178</v>
      </c>
      <c r="E183" s="95">
        <f t="shared" si="28"/>
        <v>30385.822145910592</v>
      </c>
      <c r="F183" s="95">
        <f t="shared" si="28"/>
        <v>30201.175777324228</v>
      </c>
      <c r="G183" s="95">
        <f t="shared" si="28"/>
        <v>31168.211223502043</v>
      </c>
      <c r="H183" s="95">
        <f t="shared" si="28"/>
        <v>31185.479840051943</v>
      </c>
      <c r="I183" s="95">
        <f t="shared" si="28"/>
        <v>32853.818987009887</v>
      </c>
      <c r="J183" s="95">
        <f t="shared" si="28"/>
        <v>35451.283943332943</v>
      </c>
      <c r="K183" s="95">
        <f t="shared" si="28"/>
        <v>36053.660780450009</v>
      </c>
      <c r="L183" s="95">
        <f t="shared" si="28"/>
        <v>35464.306688849661</v>
      </c>
      <c r="M183" s="95">
        <f t="shared" si="28"/>
        <v>33677.689906195417</v>
      </c>
      <c r="N183" s="95">
        <f t="shared" si="28"/>
        <v>34854.763789634104</v>
      </c>
      <c r="O183" s="95">
        <f t="shared" si="28"/>
        <v>34007.309880312176</v>
      </c>
      <c r="P183" s="95">
        <f t="shared" si="28"/>
        <v>33509.847377975093</v>
      </c>
      <c r="Q183" s="95">
        <f t="shared" si="28"/>
        <v>35862.227995575471</v>
      </c>
      <c r="R183" s="95">
        <f t="shared" si="28"/>
        <v>34605.783233804534</v>
      </c>
      <c r="S183" s="95">
        <f t="shared" si="28"/>
        <v>34320.764557268645</v>
      </c>
      <c r="T183" s="16">
        <f t="shared" si="28"/>
        <v>0</v>
      </c>
      <c r="U183" s="16">
        <f t="shared" si="28"/>
        <v>0</v>
      </c>
      <c r="V183" s="16">
        <f t="shared" si="28"/>
        <v>0</v>
      </c>
      <c r="W183" s="16">
        <f t="shared" si="28"/>
        <v>0</v>
      </c>
      <c r="X183" s="16"/>
    </row>
    <row r="184" spans="1:24" x14ac:dyDescent="0.2">
      <c r="A184" s="1" t="s">
        <v>91</v>
      </c>
      <c r="C184" s="95">
        <f t="shared" si="28"/>
        <v>29745.380375755813</v>
      </c>
      <c r="D184" s="95">
        <f t="shared" si="28"/>
        <v>28901.918273987394</v>
      </c>
      <c r="E184" s="95">
        <f t="shared" si="28"/>
        <v>29599.88364198057</v>
      </c>
      <c r="F184" s="95">
        <f t="shared" si="28"/>
        <v>29247.78192620265</v>
      </c>
      <c r="G184" s="95">
        <f t="shared" si="28"/>
        <v>30474.867019577046</v>
      </c>
      <c r="H184" s="95">
        <f t="shared" si="28"/>
        <v>30142.531080733912</v>
      </c>
      <c r="I184" s="95">
        <f t="shared" si="28"/>
        <v>32180.099726654596</v>
      </c>
      <c r="J184" s="95">
        <f t="shared" si="28"/>
        <v>34357.220924218731</v>
      </c>
      <c r="K184" s="95">
        <f t="shared" si="28"/>
        <v>35822.689452760969</v>
      </c>
      <c r="L184" s="95">
        <f t="shared" si="28"/>
        <v>34809.62365795605</v>
      </c>
      <c r="M184" s="95">
        <f t="shared" si="28"/>
        <v>32749.187524984645</v>
      </c>
      <c r="N184" s="95">
        <f t="shared" si="28"/>
        <v>34300.988917286297</v>
      </c>
      <c r="O184" s="95">
        <f t="shared" si="28"/>
        <v>32974.63994667722</v>
      </c>
      <c r="P184" s="95">
        <f t="shared" si="28"/>
        <v>32410.056210257841</v>
      </c>
      <c r="Q184" s="95">
        <f t="shared" si="28"/>
        <v>33946.391205813889</v>
      </c>
      <c r="R184" s="95">
        <f t="shared" si="28"/>
        <v>32909.760475390292</v>
      </c>
      <c r="S184" s="95">
        <f t="shared" si="28"/>
        <v>0</v>
      </c>
      <c r="T184" s="16">
        <f t="shared" si="28"/>
        <v>0</v>
      </c>
      <c r="U184" s="16">
        <f t="shared" si="28"/>
        <v>0</v>
      </c>
      <c r="V184" s="16">
        <f t="shared" si="28"/>
        <v>0</v>
      </c>
      <c r="W184" s="16">
        <f t="shared" si="28"/>
        <v>0</v>
      </c>
      <c r="X184" s="16"/>
    </row>
    <row r="185" spans="1:24" x14ac:dyDescent="0.2">
      <c r="A185" s="1" t="s">
        <v>90</v>
      </c>
      <c r="C185" s="95">
        <f t="shared" si="28"/>
        <v>29531.584709520914</v>
      </c>
      <c r="D185" s="95">
        <f t="shared" si="28"/>
        <v>28911.330775557017</v>
      </c>
      <c r="E185" s="95">
        <f t="shared" si="28"/>
        <v>29648.236660329178</v>
      </c>
      <c r="F185" s="95">
        <f t="shared" si="28"/>
        <v>29106.784078234563</v>
      </c>
      <c r="G185" s="95">
        <f t="shared" si="28"/>
        <v>30474.822579655909</v>
      </c>
      <c r="H185" s="95">
        <f t="shared" si="28"/>
        <v>29849.574221275914</v>
      </c>
      <c r="I185" s="95">
        <f t="shared" si="28"/>
        <v>32234.839974294646</v>
      </c>
      <c r="J185" s="95">
        <f t="shared" si="28"/>
        <v>34783.331377376169</v>
      </c>
      <c r="K185" s="95">
        <f t="shared" si="28"/>
        <v>35406.439278118749</v>
      </c>
      <c r="L185" s="95">
        <f t="shared" si="28"/>
        <v>33682.041893970498</v>
      </c>
      <c r="M185" s="95">
        <f t="shared" si="28"/>
        <v>32965.662469693911</v>
      </c>
      <c r="N185" s="95">
        <f t="shared" si="28"/>
        <v>33655.518561571342</v>
      </c>
      <c r="O185" s="95">
        <f t="shared" si="28"/>
        <v>32985.2900990083</v>
      </c>
      <c r="P185" s="95">
        <f t="shared" si="28"/>
        <v>32149.659081142992</v>
      </c>
      <c r="Q185" s="95">
        <f t="shared" si="28"/>
        <v>34220.291130356716</v>
      </c>
      <c r="R185" s="95">
        <f t="shared" si="28"/>
        <v>33341.597737522257</v>
      </c>
      <c r="S185" s="95">
        <f t="shared" si="28"/>
        <v>0</v>
      </c>
      <c r="T185" s="16">
        <f t="shared" si="28"/>
        <v>0</v>
      </c>
      <c r="U185" s="16">
        <f t="shared" si="28"/>
        <v>0</v>
      </c>
      <c r="V185" s="16">
        <f t="shared" si="28"/>
        <v>0</v>
      </c>
      <c r="W185" s="16">
        <f t="shared" si="28"/>
        <v>0</v>
      </c>
      <c r="X185" s="16"/>
    </row>
    <row r="186" spans="1:24" x14ac:dyDescent="0.2">
      <c r="A186" s="1" t="s">
        <v>88</v>
      </c>
      <c r="C186" s="95">
        <f t="shared" si="28"/>
        <v>27532.599469150329</v>
      </c>
      <c r="D186" s="95">
        <f t="shared" si="28"/>
        <v>26771.576133544226</v>
      </c>
      <c r="E186" s="95">
        <f t="shared" si="28"/>
        <v>27463.571270706478</v>
      </c>
      <c r="F186" s="95">
        <f t="shared" si="28"/>
        <v>26984.641658783348</v>
      </c>
      <c r="G186" s="95">
        <f t="shared" si="28"/>
        <v>28130.215223574753</v>
      </c>
      <c r="H186" s="95">
        <f t="shared" si="28"/>
        <v>28448.689351759866</v>
      </c>
      <c r="I186" s="95">
        <f t="shared" si="28"/>
        <v>29525.894882499051</v>
      </c>
      <c r="J186" s="95">
        <f t="shared" si="28"/>
        <v>31835.310037358227</v>
      </c>
      <c r="K186" s="95">
        <f t="shared" si="28"/>
        <v>32353.100648579784</v>
      </c>
      <c r="L186" s="95">
        <f t="shared" si="28"/>
        <v>31422.89348241721</v>
      </c>
      <c r="M186" s="95">
        <f t="shared" si="28"/>
        <v>31114.487029622884</v>
      </c>
      <c r="N186" s="95">
        <f t="shared" si="28"/>
        <v>31112.893839402725</v>
      </c>
      <c r="O186" s="95">
        <f t="shared" si="28"/>
        <v>31175.874824755359</v>
      </c>
      <c r="P186" s="95">
        <f t="shared" si="28"/>
        <v>30490.408471396757</v>
      </c>
      <c r="Q186" s="95">
        <f t="shared" si="28"/>
        <v>31738.514306065605</v>
      </c>
      <c r="R186" s="95">
        <f t="shared" si="28"/>
        <v>31010.722981099378</v>
      </c>
      <c r="S186" s="95">
        <f t="shared" si="28"/>
        <v>0</v>
      </c>
      <c r="T186" s="16">
        <f t="shared" si="28"/>
        <v>0</v>
      </c>
      <c r="U186" s="16">
        <f t="shared" si="28"/>
        <v>0</v>
      </c>
      <c r="V186" s="16">
        <f t="shared" si="28"/>
        <v>0</v>
      </c>
      <c r="W186" s="16">
        <f t="shared" si="28"/>
        <v>0</v>
      </c>
      <c r="X186" s="16"/>
    </row>
    <row r="187" spans="1:24" x14ac:dyDescent="0.2">
      <c r="A187" s="1" t="s">
        <v>88</v>
      </c>
      <c r="C187" s="95">
        <f t="shared" si="28"/>
        <v>27077.655687326987</v>
      </c>
      <c r="D187" s="95">
        <f t="shared" si="28"/>
        <v>26402.19870867092</v>
      </c>
      <c r="E187" s="95">
        <f t="shared" si="28"/>
        <v>27359.747912411025</v>
      </c>
      <c r="F187" s="95">
        <f t="shared" si="28"/>
        <v>26372.970634600933</v>
      </c>
      <c r="G187" s="95">
        <f t="shared" si="28"/>
        <v>27550.14945861492</v>
      </c>
      <c r="H187" s="95">
        <f t="shared" si="28"/>
        <v>27310.08131289982</v>
      </c>
      <c r="I187" s="95">
        <f t="shared" si="28"/>
        <v>28904.536212962255</v>
      </c>
      <c r="J187" s="95">
        <f t="shared" si="28"/>
        <v>31210.895525646014</v>
      </c>
      <c r="K187" s="95">
        <f t="shared" si="28"/>
        <v>32347.332693626318</v>
      </c>
      <c r="L187" s="95">
        <f t="shared" si="28"/>
        <v>31592.717277620992</v>
      </c>
      <c r="M187" s="95">
        <f t="shared" si="28"/>
        <v>29932.463080465015</v>
      </c>
      <c r="N187" s="95">
        <f t="shared" si="28"/>
        <v>31142.227331110185</v>
      </c>
      <c r="O187" s="95">
        <f t="shared" si="28"/>
        <v>29954.801907097535</v>
      </c>
      <c r="P187" s="95">
        <f t="shared" si="28"/>
        <v>29752.531965617462</v>
      </c>
      <c r="Q187" s="95">
        <f t="shared" si="28"/>
        <v>31221.026693363903</v>
      </c>
      <c r="R187" s="95">
        <f t="shared" si="28"/>
        <v>30571.818659246353</v>
      </c>
      <c r="S187" s="95">
        <f t="shared" si="28"/>
        <v>0</v>
      </c>
      <c r="T187" s="16">
        <f t="shared" si="28"/>
        <v>0</v>
      </c>
      <c r="U187" s="16">
        <f t="shared" si="28"/>
        <v>0</v>
      </c>
      <c r="V187" s="16">
        <f t="shared" si="28"/>
        <v>0</v>
      </c>
      <c r="W187" s="16">
        <f t="shared" si="28"/>
        <v>0</v>
      </c>
      <c r="X187" s="16"/>
    </row>
    <row r="188" spans="1:24" x14ac:dyDescent="0.2">
      <c r="A188" s="1" t="s">
        <v>91</v>
      </c>
      <c r="C188" s="95">
        <f t="shared" si="28"/>
        <v>27685.255279260386</v>
      </c>
      <c r="D188" s="95">
        <f t="shared" si="28"/>
        <v>26827.868529333809</v>
      </c>
      <c r="E188" s="95">
        <f t="shared" si="28"/>
        <v>26819.0090059914</v>
      </c>
      <c r="F188" s="95">
        <f t="shared" si="28"/>
        <v>27019.707660967964</v>
      </c>
      <c r="G188" s="95">
        <f t="shared" si="28"/>
        <v>27975.133989202368</v>
      </c>
      <c r="H188" s="95">
        <f t="shared" si="28"/>
        <v>27729.068316738496</v>
      </c>
      <c r="I188" s="95">
        <f t="shared" si="28"/>
        <v>29765.395084323369</v>
      </c>
      <c r="J188" s="95">
        <f t="shared" si="28"/>
        <v>32159.06867723546</v>
      </c>
      <c r="K188" s="95">
        <f t="shared" si="28"/>
        <v>32407.541703404699</v>
      </c>
      <c r="L188" s="95">
        <f t="shared" si="28"/>
        <v>31765.362837106812</v>
      </c>
      <c r="M188" s="95">
        <f t="shared" si="28"/>
        <v>30941.658683439433</v>
      </c>
      <c r="N188" s="95">
        <f t="shared" si="28"/>
        <v>31435.812091341617</v>
      </c>
      <c r="O188" s="95">
        <f t="shared" si="28"/>
        <v>30875.544759059638</v>
      </c>
      <c r="P188" s="95">
        <f t="shared" si="28"/>
        <v>29993.337126010774</v>
      </c>
      <c r="Q188" s="95">
        <f t="shared" si="28"/>
        <v>31636.477419098966</v>
      </c>
      <c r="R188" s="95">
        <f t="shared" si="28"/>
        <v>30695.258848998703</v>
      </c>
      <c r="S188" s="95">
        <f t="shared" si="28"/>
        <v>0</v>
      </c>
      <c r="T188" s="16">
        <f t="shared" si="28"/>
        <v>0</v>
      </c>
      <c r="U188" s="16">
        <f t="shared" si="28"/>
        <v>0</v>
      </c>
      <c r="V188" s="16">
        <f t="shared" si="28"/>
        <v>0</v>
      </c>
      <c r="W188" s="16">
        <f t="shared" si="28"/>
        <v>0</v>
      </c>
      <c r="X188" s="16"/>
    </row>
    <row r="189" spans="1:24" x14ac:dyDescent="0.2">
      <c r="A189" s="1" t="s">
        <v>92</v>
      </c>
      <c r="C189" s="95">
        <f t="shared" si="28"/>
        <v>27677.275464583217</v>
      </c>
      <c r="D189" s="95">
        <f t="shared" si="28"/>
        <v>27287.783458952359</v>
      </c>
      <c r="E189" s="95">
        <f t="shared" si="28"/>
        <v>27755.3934814409</v>
      </c>
      <c r="F189" s="95">
        <f t="shared" si="28"/>
        <v>27193.992631439221</v>
      </c>
      <c r="G189" s="95">
        <f t="shared" si="28"/>
        <v>28507.482141920475</v>
      </c>
      <c r="H189" s="95">
        <f t="shared" si="28"/>
        <v>28303.78958877713</v>
      </c>
      <c r="I189" s="95">
        <f t="shared" si="28"/>
        <v>29938.281741432944</v>
      </c>
      <c r="J189" s="95">
        <f t="shared" si="28"/>
        <v>32045.90755286485</v>
      </c>
      <c r="K189" s="95">
        <f t="shared" si="28"/>
        <v>33289.826424603401</v>
      </c>
      <c r="L189" s="95">
        <f t="shared" si="28"/>
        <v>31661.134381651511</v>
      </c>
      <c r="M189" s="95">
        <f t="shared" si="28"/>
        <v>31221.557766920727</v>
      </c>
      <c r="N189" s="95">
        <f t="shared" si="28"/>
        <v>31612.221637064744</v>
      </c>
      <c r="O189" s="95">
        <f t="shared" si="28"/>
        <v>31087.456730729504</v>
      </c>
      <c r="P189" s="95">
        <f t="shared" si="28"/>
        <v>30393.901312644444</v>
      </c>
      <c r="Q189" s="95">
        <f t="shared" si="28"/>
        <v>31946.023082212429</v>
      </c>
      <c r="R189" s="95">
        <f t="shared" si="28"/>
        <v>31232.011936595165</v>
      </c>
      <c r="S189" s="95">
        <f t="shared" si="28"/>
        <v>0</v>
      </c>
      <c r="T189" s="16">
        <f t="shared" si="28"/>
        <v>0</v>
      </c>
      <c r="U189" s="16">
        <f t="shared" si="28"/>
        <v>0</v>
      </c>
      <c r="V189" s="16">
        <f t="shared" si="28"/>
        <v>0</v>
      </c>
      <c r="W189" s="16">
        <f t="shared" si="28"/>
        <v>0</v>
      </c>
      <c r="X189" s="16"/>
    </row>
    <row r="190" spans="1:24" x14ac:dyDescent="0.2">
      <c r="A190" s="1" t="s">
        <v>93</v>
      </c>
      <c r="C190" s="95">
        <f t="shared" si="28"/>
        <v>28088.988259804973</v>
      </c>
      <c r="D190" s="95">
        <f t="shared" si="28"/>
        <v>27648.763271512813</v>
      </c>
      <c r="E190" s="95">
        <f t="shared" si="28"/>
        <v>28709.92993016163</v>
      </c>
      <c r="F190" s="95">
        <f t="shared" si="28"/>
        <v>28274.754900850541</v>
      </c>
      <c r="G190" s="95">
        <f t="shared" si="28"/>
        <v>29084.871065930562</v>
      </c>
      <c r="H190" s="95">
        <f t="shared" si="28"/>
        <v>29213.717847128613</v>
      </c>
      <c r="I190" s="95">
        <f t="shared" si="28"/>
        <v>30571.337687325031</v>
      </c>
      <c r="J190" s="95">
        <f t="shared" si="28"/>
        <v>33300.919310971294</v>
      </c>
      <c r="K190" s="95">
        <f t="shared" si="28"/>
        <v>33734.815106077731</v>
      </c>
      <c r="L190" s="95">
        <f t="shared" si="28"/>
        <v>33296.250294749094</v>
      </c>
      <c r="M190" s="95">
        <f t="shared" si="28"/>
        <v>31679.993542959888</v>
      </c>
      <c r="N190" s="95">
        <f t="shared" si="28"/>
        <v>32199.562143528554</v>
      </c>
      <c r="O190" s="95">
        <f t="shared" si="28"/>
        <v>32019.594979255933</v>
      </c>
      <c r="P190" s="95">
        <f t="shared" si="28"/>
        <v>31327.205311478156</v>
      </c>
      <c r="Q190" s="95">
        <f t="shared" si="28"/>
        <v>33154.22044817634</v>
      </c>
      <c r="R190" s="95">
        <f t="shared" si="28"/>
        <v>31995.988567651933</v>
      </c>
      <c r="S190" s="95">
        <f t="shared" si="28"/>
        <v>0</v>
      </c>
      <c r="T190" s="16">
        <f t="shared" si="28"/>
        <v>0</v>
      </c>
      <c r="U190" s="16">
        <f t="shared" si="28"/>
        <v>0</v>
      </c>
      <c r="V190" s="16">
        <f t="shared" si="28"/>
        <v>0</v>
      </c>
      <c r="W190" s="16">
        <f t="shared" si="28"/>
        <v>0</v>
      </c>
      <c r="X190" s="16"/>
    </row>
    <row r="191" spans="1:24" x14ac:dyDescent="0.2">
      <c r="A191" s="1" t="s">
        <v>94</v>
      </c>
      <c r="C191" s="95">
        <f t="shared" si="28"/>
        <v>29864.246041708408</v>
      </c>
      <c r="D191" s="95">
        <f t="shared" si="28"/>
        <v>28803.696847747673</v>
      </c>
      <c r="E191" s="95">
        <f t="shared" si="28"/>
        <v>29363.7829774649</v>
      </c>
      <c r="F191" s="95">
        <f t="shared" si="28"/>
        <v>28781.413156884624</v>
      </c>
      <c r="G191" s="95">
        <f t="shared" si="28"/>
        <v>30058.007565677373</v>
      </c>
      <c r="H191" s="95">
        <f t="shared" si="28"/>
        <v>29994.130528961457</v>
      </c>
      <c r="I191" s="95">
        <f t="shared" si="28"/>
        <v>31821.094562931728</v>
      </c>
      <c r="J191" s="95">
        <f t="shared" si="28"/>
        <v>34371.018636930916</v>
      </c>
      <c r="K191" s="95">
        <f t="shared" si="28"/>
        <v>35005.806817904173</v>
      </c>
      <c r="L191" s="95">
        <f t="shared" si="28"/>
        <v>34355.358461613039</v>
      </c>
      <c r="M191" s="95">
        <f t="shared" si="28"/>
        <v>33255.259528579612</v>
      </c>
      <c r="N191" s="95">
        <f t="shared" si="28"/>
        <v>33916.591999431817</v>
      </c>
      <c r="O191" s="95">
        <f t="shared" si="28"/>
        <v>33082.296543895085</v>
      </c>
      <c r="P191" s="95">
        <f t="shared" si="28"/>
        <v>32984.871837946193</v>
      </c>
      <c r="Q191" s="95">
        <f t="shared" si="28"/>
        <v>33853.279279383452</v>
      </c>
      <c r="R191" s="95">
        <f t="shared" si="28"/>
        <v>33139.853225789535</v>
      </c>
      <c r="S191" s="95">
        <f t="shared" si="28"/>
        <v>0</v>
      </c>
      <c r="T191" s="16">
        <f t="shared" si="28"/>
        <v>0</v>
      </c>
      <c r="U191" s="16">
        <f t="shared" si="28"/>
        <v>0</v>
      </c>
      <c r="V191" s="16">
        <f t="shared" si="28"/>
        <v>0</v>
      </c>
      <c r="W191" s="16">
        <f t="shared" si="28"/>
        <v>0</v>
      </c>
      <c r="X191" s="16"/>
    </row>
    <row r="192" spans="1:24" x14ac:dyDescent="0.2">
      <c r="A192" s="1" t="s">
        <v>95</v>
      </c>
      <c r="C192" s="95">
        <f t="shared" si="28"/>
        <v>30380.142262487341</v>
      </c>
      <c r="D192" s="95">
        <f t="shared" si="28"/>
        <v>29834.0160286717</v>
      </c>
      <c r="E192" s="95">
        <f t="shared" si="28"/>
        <v>30372.452656327892</v>
      </c>
      <c r="F192" s="95">
        <f t="shared" si="28"/>
        <v>29694.061070704</v>
      </c>
      <c r="G192" s="95">
        <f t="shared" si="28"/>
        <v>30603.855787483619</v>
      </c>
      <c r="H192" s="95">
        <f t="shared" si="28"/>
        <v>30846.973514050103</v>
      </c>
      <c r="I192" s="95">
        <f t="shared" si="28"/>
        <v>32130.082763852759</v>
      </c>
      <c r="J192" s="95">
        <f t="shared" si="28"/>
        <v>34565.184261696864</v>
      </c>
      <c r="K192" s="95">
        <f t="shared" si="28"/>
        <v>36073.352744692653</v>
      </c>
      <c r="L192" s="95">
        <f t="shared" si="28"/>
        <v>34445.426704266276</v>
      </c>
      <c r="M192" s="95">
        <f t="shared" si="28"/>
        <v>33859.336597432644</v>
      </c>
      <c r="N192" s="95">
        <f t="shared" si="28"/>
        <v>34527.495518349635</v>
      </c>
      <c r="O192" s="95">
        <f t="shared" si="28"/>
        <v>34106.130561086837</v>
      </c>
      <c r="P192" s="95">
        <f t="shared" si="28"/>
        <v>33098.968233844062</v>
      </c>
      <c r="Q192" s="95">
        <f t="shared" si="28"/>
        <v>34548.436887357879</v>
      </c>
      <c r="R192" s="95">
        <f t="shared" si="28"/>
        <v>34015.656825111531</v>
      </c>
      <c r="S192" s="95">
        <f t="shared" si="28"/>
        <v>0</v>
      </c>
      <c r="T192" s="16">
        <f t="shared" si="28"/>
        <v>0</v>
      </c>
      <c r="U192" s="16">
        <f t="shared" si="28"/>
        <v>0</v>
      </c>
      <c r="V192" s="16">
        <f t="shared" si="28"/>
        <v>0</v>
      </c>
      <c r="W192" s="16">
        <f t="shared" si="28"/>
        <v>0</v>
      </c>
      <c r="X192" s="16"/>
    </row>
    <row r="193" spans="1:29" x14ac:dyDescent="0.2">
      <c r="A193" s="90" t="s">
        <v>87</v>
      </c>
      <c r="B193" s="63"/>
      <c r="C193" s="96">
        <f>AVERAGE(C181:C192)</f>
        <v>29064.772829299534</v>
      </c>
      <c r="D193" s="96">
        <f t="shared" ref="D193:W193" si="29">AVERAGE(D181:D192)</f>
        <v>28408.518075980188</v>
      </c>
      <c r="E193" s="96">
        <f t="shared" si="29"/>
        <v>29036.174768810568</v>
      </c>
      <c r="F193" s="96">
        <f t="shared" si="29"/>
        <v>28524.541083525462</v>
      </c>
      <c r="G193" s="96">
        <f t="shared" si="29"/>
        <v>29706.261959110107</v>
      </c>
      <c r="H193" s="96">
        <f t="shared" si="29"/>
        <v>29624.952965117638</v>
      </c>
      <c r="I193" s="96">
        <f t="shared" si="29"/>
        <v>31368.979741550607</v>
      </c>
      <c r="J193" s="96">
        <f t="shared" si="29"/>
        <v>33754.362810957005</v>
      </c>
      <c r="K193" s="96">
        <f t="shared" si="29"/>
        <v>34614.85254554038</v>
      </c>
      <c r="L193" s="96">
        <f t="shared" si="29"/>
        <v>33611.76378255833</v>
      </c>
      <c r="M193" s="96">
        <f t="shared" si="29"/>
        <v>32453.172683689423</v>
      </c>
      <c r="N193" s="96">
        <f t="shared" si="29"/>
        <v>33085.719431017358</v>
      </c>
      <c r="O193" s="96">
        <f t="shared" si="29"/>
        <v>32546.594654667249</v>
      </c>
      <c r="P193" s="96">
        <f t="shared" si="29"/>
        <v>32009.852568458795</v>
      </c>
      <c r="Q193" s="96">
        <f t="shared" si="29"/>
        <v>33589.409557168699</v>
      </c>
      <c r="R193" s="96">
        <f t="shared" si="29"/>
        <v>32660.466032810262</v>
      </c>
      <c r="S193" s="96">
        <f t="shared" si="29"/>
        <v>8614.2401957061211</v>
      </c>
      <c r="T193" s="97">
        <f t="shared" si="29"/>
        <v>0</v>
      </c>
      <c r="U193" s="97">
        <f t="shared" si="29"/>
        <v>0</v>
      </c>
      <c r="V193" s="97">
        <f t="shared" si="29"/>
        <v>0</v>
      </c>
      <c r="W193" s="97">
        <f t="shared" si="29"/>
        <v>0</v>
      </c>
      <c r="X193" s="98"/>
    </row>
    <row r="194" spans="1:29" x14ac:dyDescent="0.2">
      <c r="C194" s="71">
        <f>(SUM(C101:C112)-SUM(C181:C192))/SUM(C101:C112)</f>
        <v>0</v>
      </c>
      <c r="D194" s="71">
        <f t="shared" ref="D194:R194" si="30">(SUM(D101:D112)-SUM(D181:D192))/SUM(D101:D112)</f>
        <v>1.939748343914181E-4</v>
      </c>
      <c r="E194" s="71">
        <f t="shared" si="30"/>
        <v>-2.4306429507235804E-4</v>
      </c>
      <c r="F194" s="71">
        <f t="shared" si="30"/>
        <v>5.8329850607027108E-4</v>
      </c>
      <c r="G194" s="71">
        <f t="shared" si="30"/>
        <v>-1.1062240525970084E-3</v>
      </c>
      <c r="H194" s="71">
        <f t="shared" si="30"/>
        <v>9.8231429923673693E-4</v>
      </c>
      <c r="I194" s="71">
        <f t="shared" si="30"/>
        <v>-1.7576252267608023E-3</v>
      </c>
      <c r="J194" s="71">
        <f t="shared" si="30"/>
        <v>-1.5103935387157733E-4</v>
      </c>
      <c r="K194" s="71">
        <f t="shared" si="30"/>
        <v>-1.6594021308887307E-6</v>
      </c>
      <c r="L194" s="71">
        <f t="shared" si="30"/>
        <v>9.3292854039404415E-4</v>
      </c>
      <c r="M194" s="71">
        <f t="shared" si="30"/>
        <v>2.8313780254120128E-4</v>
      </c>
      <c r="N194" s="71">
        <f t="shared" si="30"/>
        <v>-3.0195195955175363E-5</v>
      </c>
      <c r="O194" s="71">
        <f t="shared" si="30"/>
        <v>-6.7428497142101065E-5</v>
      </c>
      <c r="P194" s="71">
        <f t="shared" si="30"/>
        <v>-8.7758902924100633E-4</v>
      </c>
      <c r="Q194" s="71">
        <f t="shared" si="30"/>
        <v>-5.7431917446659471E-4</v>
      </c>
      <c r="R194" s="71">
        <f t="shared" si="30"/>
        <v>4.3577894046707797E-4</v>
      </c>
      <c r="S194" s="45"/>
    </row>
    <row r="198" spans="1:29" x14ac:dyDescent="0.2">
      <c r="Q198" s="11" t="s">
        <v>105</v>
      </c>
      <c r="R198" s="72">
        <v>2</v>
      </c>
    </row>
    <row r="199" spans="1:29" ht="12.75" x14ac:dyDescent="0.2">
      <c r="B199" s="31" t="s">
        <v>96</v>
      </c>
      <c r="C199" s="31"/>
      <c r="AA199" s="157" t="s">
        <v>106</v>
      </c>
      <c r="AB199" s="157"/>
    </row>
    <row r="200" spans="1:29" x14ac:dyDescent="0.2">
      <c r="C200" s="7">
        <f>C$10</f>
        <v>2001</v>
      </c>
      <c r="D200" s="7">
        <f t="shared" ref="D200:W200" si="31">D$10</f>
        <v>2002</v>
      </c>
      <c r="E200" s="7">
        <f t="shared" si="31"/>
        <v>2003</v>
      </c>
      <c r="F200" s="7">
        <f t="shared" si="31"/>
        <v>2004</v>
      </c>
      <c r="G200" s="7">
        <f t="shared" si="31"/>
        <v>2005</v>
      </c>
      <c r="H200" s="7">
        <f t="shared" si="31"/>
        <v>2006</v>
      </c>
      <c r="I200" s="7">
        <f t="shared" si="31"/>
        <v>2007</v>
      </c>
      <c r="J200" s="7">
        <f t="shared" si="31"/>
        <v>2008</v>
      </c>
      <c r="K200" s="7">
        <f t="shared" si="31"/>
        <v>2009</v>
      </c>
      <c r="L200" s="7">
        <f t="shared" si="31"/>
        <v>2010</v>
      </c>
      <c r="M200" s="7">
        <f t="shared" si="31"/>
        <v>2011</v>
      </c>
      <c r="N200" s="7">
        <f t="shared" si="31"/>
        <v>2012</v>
      </c>
      <c r="O200" s="7">
        <f t="shared" si="31"/>
        <v>2013</v>
      </c>
      <c r="P200" s="7">
        <f t="shared" si="31"/>
        <v>2014</v>
      </c>
      <c r="Q200" s="7">
        <f t="shared" si="31"/>
        <v>2015</v>
      </c>
      <c r="R200" s="7">
        <f t="shared" si="31"/>
        <v>2016</v>
      </c>
      <c r="S200" s="7">
        <f t="shared" si="31"/>
        <v>2017</v>
      </c>
      <c r="T200" s="7">
        <f t="shared" si="31"/>
        <v>2018</v>
      </c>
      <c r="U200" s="7">
        <f t="shared" si="31"/>
        <v>2019</v>
      </c>
      <c r="V200" s="7">
        <f t="shared" si="31"/>
        <v>2020</v>
      </c>
      <c r="W200" s="7">
        <f t="shared" si="31"/>
        <v>0</v>
      </c>
      <c r="Y200" s="7" t="s">
        <v>87</v>
      </c>
      <c r="Z200" s="7" t="s">
        <v>107</v>
      </c>
      <c r="AA200" s="8" t="s">
        <v>108</v>
      </c>
      <c r="AB200" s="8" t="s">
        <v>109</v>
      </c>
      <c r="AC200" s="7" t="s">
        <v>110</v>
      </c>
    </row>
    <row r="201" spans="1:29" x14ac:dyDescent="0.2">
      <c r="A201" s="1" t="s">
        <v>39</v>
      </c>
      <c r="C201" s="14">
        <f>C181/C$193</f>
        <v>1.0472495514972104</v>
      </c>
      <c r="D201" s="14">
        <f t="shared" ref="D201:R201" si="32">D181/D$193</f>
        <v>1.0490481593089722</v>
      </c>
      <c r="E201" s="14">
        <f t="shared" si="32"/>
        <v>1.0408149577414982</v>
      </c>
      <c r="F201" s="14">
        <f t="shared" si="32"/>
        <v>1.045783171507078</v>
      </c>
      <c r="G201" s="14">
        <f t="shared" si="32"/>
        <v>1.0572428588349232</v>
      </c>
      <c r="H201" s="14">
        <f t="shared" si="32"/>
        <v>1.0549395882690706</v>
      </c>
      <c r="I201" s="14">
        <f t="shared" si="32"/>
        <v>1.0558899082151365</v>
      </c>
      <c r="J201" s="14">
        <f t="shared" si="32"/>
        <v>1.0542851939426057</v>
      </c>
      <c r="K201" s="14">
        <f t="shared" si="32"/>
        <v>1.0610466131928888</v>
      </c>
      <c r="L201" s="14">
        <f t="shared" si="32"/>
        <v>1.0652049270637014</v>
      </c>
      <c r="M201" s="14">
        <f t="shared" si="32"/>
        <v>1.0501794911413578</v>
      </c>
      <c r="N201" s="14">
        <f t="shared" si="32"/>
        <v>1.0478471072971161</v>
      </c>
      <c r="O201" s="14">
        <f t="shared" si="32"/>
        <v>1.0415890778850008</v>
      </c>
      <c r="P201" s="14">
        <f t="shared" si="32"/>
        <v>1.0511483615344439</v>
      </c>
      <c r="Q201" s="14">
        <f t="shared" si="32"/>
        <v>1.0644577087921665</v>
      </c>
      <c r="R201" s="14">
        <f t="shared" si="32"/>
        <v>1.0480215405044411</v>
      </c>
      <c r="S201" s="14"/>
      <c r="T201" s="14"/>
      <c r="U201" s="14"/>
      <c r="V201" s="14"/>
      <c r="W201" s="14"/>
      <c r="Y201" s="14">
        <f>AVERAGE(C201:W201)</f>
        <v>1.0521717635454759</v>
      </c>
      <c r="Z201" s="14">
        <f>STDEV(C201:W201)</f>
        <v>7.3391723786599347E-3</v>
      </c>
      <c r="AA201" s="14">
        <f t="shared" ref="AA201:AA212" si="33">$Y201-$Z201*MaxSD</f>
        <v>1.0374934187881562</v>
      </c>
      <c r="AB201" s="14">
        <f t="shared" ref="AB201:AB212" si="34">$Y201+$Z201*MaxSD</f>
        <v>1.0668501083027957</v>
      </c>
      <c r="AC201" s="14">
        <f>SUMPRODUCT(C201:W201,C$236:W$236)/Y$236</f>
        <v>1.0513886503907897</v>
      </c>
    </row>
    <row r="202" spans="1:29" x14ac:dyDescent="0.2">
      <c r="A202" s="1" t="s">
        <v>40</v>
      </c>
      <c r="C202" s="14">
        <f t="shared" ref="C202:R212" si="35">C182/C$193</f>
        <v>1.0408492661545241</v>
      </c>
      <c r="D202" s="14">
        <f t="shared" si="35"/>
        <v>1.0407297547337966</v>
      </c>
      <c r="E202" s="14">
        <f t="shared" si="35"/>
        <v>1.0585065964350842</v>
      </c>
      <c r="F202" s="14">
        <f t="shared" si="35"/>
        <v>1.0372375274878056</v>
      </c>
      <c r="G202" s="14">
        <f t="shared" si="35"/>
        <v>1.0449242714536162</v>
      </c>
      <c r="H202" s="14">
        <f t="shared" si="35"/>
        <v>1.0539380208396067</v>
      </c>
      <c r="I202" s="14">
        <f t="shared" si="35"/>
        <v>1.0641144981517532</v>
      </c>
      <c r="J202" s="14">
        <f t="shared" si="35"/>
        <v>1.0483234045765255</v>
      </c>
      <c r="K202" s="14">
        <f t="shared" si="35"/>
        <v>1.0445138481835712</v>
      </c>
      <c r="L202" s="14">
        <f t="shared" si="35"/>
        <v>1.0425704984931659</v>
      </c>
      <c r="M202" s="14">
        <f t="shared" si="35"/>
        <v>1.0464036915616195</v>
      </c>
      <c r="N202" s="14">
        <f t="shared" si="35"/>
        <v>1.0155977419475586</v>
      </c>
      <c r="O202" s="14">
        <f t="shared" si="35"/>
        <v>1.0566395186461093</v>
      </c>
      <c r="P202" s="14">
        <f t="shared" si="35"/>
        <v>1.0734301177867505</v>
      </c>
      <c r="Q202" s="14">
        <f t="shared" si="35"/>
        <v>1.047696901066953</v>
      </c>
      <c r="R202" s="14">
        <f t="shared" si="35"/>
        <v>1.0464721459540594</v>
      </c>
      <c r="S202" s="14"/>
      <c r="T202" s="14"/>
      <c r="U202" s="14"/>
      <c r="V202" s="14"/>
      <c r="W202" s="14"/>
      <c r="Y202" s="14">
        <f t="shared" ref="Y202:Y212" si="36">AVERAGE(C202:W202)</f>
        <v>1.0476217377170314</v>
      </c>
      <c r="Z202" s="14">
        <f t="shared" ref="Z202:Z212" si="37">STDEV(C202:W202)</f>
        <v>1.2780889415466979E-2</v>
      </c>
      <c r="AA202" s="14">
        <f t="shared" si="33"/>
        <v>1.0220599588860975</v>
      </c>
      <c r="AB202" s="14">
        <f t="shared" si="34"/>
        <v>1.0731835165479653</v>
      </c>
      <c r="AC202" s="14">
        <f t="shared" ref="AC202:AC212" si="38">SUMPRODUCT(C202:W202,C$236:W$236)/Y$236</f>
        <v>1.0476496316129991</v>
      </c>
    </row>
    <row r="203" spans="1:29" x14ac:dyDescent="0.2">
      <c r="A203" s="1" t="s">
        <v>41</v>
      </c>
      <c r="C203" s="14">
        <f t="shared" si="35"/>
        <v>1.0495189073375122</v>
      </c>
      <c r="D203" s="14">
        <f t="shared" si="35"/>
        <v>1.0611455042213094</v>
      </c>
      <c r="E203" s="14">
        <f t="shared" si="35"/>
        <v>1.0464815833299694</v>
      </c>
      <c r="F203" s="14">
        <f t="shared" si="35"/>
        <v>1.0587786737353373</v>
      </c>
      <c r="G203" s="14">
        <f t="shared" si="35"/>
        <v>1.0492135047622038</v>
      </c>
      <c r="H203" s="14">
        <f t="shared" si="35"/>
        <v>1.0526760962885502</v>
      </c>
      <c r="I203" s="14">
        <f t="shared" si="35"/>
        <v>1.0473346362455167</v>
      </c>
      <c r="J203" s="14">
        <f t="shared" si="35"/>
        <v>1.0502726459948193</v>
      </c>
      <c r="K203" s="14">
        <f t="shared" si="35"/>
        <v>1.041566210141057</v>
      </c>
      <c r="L203" s="14">
        <f t="shared" si="35"/>
        <v>1.0551159087715785</v>
      </c>
      <c r="M203" s="14">
        <f t="shared" si="35"/>
        <v>1.037731818532535</v>
      </c>
      <c r="N203" s="14">
        <f t="shared" si="35"/>
        <v>1.0534685172043832</v>
      </c>
      <c r="O203" s="14">
        <f t="shared" si="35"/>
        <v>1.0448807391723687</v>
      </c>
      <c r="P203" s="14">
        <f t="shared" si="35"/>
        <v>1.0468604098162679</v>
      </c>
      <c r="Q203" s="14">
        <f t="shared" si="35"/>
        <v>1.0676647332707194</v>
      </c>
      <c r="R203" s="14">
        <f t="shared" si="35"/>
        <v>1.0595618323094358</v>
      </c>
      <c r="S203" s="14"/>
      <c r="T203" s="14"/>
      <c r="U203" s="14"/>
      <c r="V203" s="14"/>
      <c r="W203" s="14"/>
      <c r="Y203" s="14">
        <f t="shared" si="36"/>
        <v>1.0513919825708478</v>
      </c>
      <c r="Z203" s="14">
        <f t="shared" si="37"/>
        <v>7.7340387026053458E-3</v>
      </c>
      <c r="AA203" s="14">
        <f t="shared" si="33"/>
        <v>1.035923905165637</v>
      </c>
      <c r="AB203" s="14">
        <f t="shared" si="34"/>
        <v>1.0668600599760585</v>
      </c>
      <c r="AC203" s="14">
        <f t="shared" si="38"/>
        <v>1.0502436880673314</v>
      </c>
    </row>
    <row r="204" spans="1:29" x14ac:dyDescent="0.2">
      <c r="A204" s="1" t="s">
        <v>42</v>
      </c>
      <c r="C204" s="14">
        <f t="shared" si="35"/>
        <v>1.0234169229690373</v>
      </c>
      <c r="D204" s="14">
        <f t="shared" si="35"/>
        <v>1.0173680371741876</v>
      </c>
      <c r="E204" s="14">
        <f t="shared" si="35"/>
        <v>1.0194140198444981</v>
      </c>
      <c r="F204" s="14">
        <f t="shared" si="35"/>
        <v>1.0253550386861403</v>
      </c>
      <c r="G204" s="14">
        <f t="shared" si="35"/>
        <v>1.0258735030858108</v>
      </c>
      <c r="H204" s="14">
        <f t="shared" si="35"/>
        <v>1.0174710189827374</v>
      </c>
      <c r="I204" s="14">
        <f t="shared" si="35"/>
        <v>1.0258573913396871</v>
      </c>
      <c r="J204" s="14">
        <f t="shared" si="35"/>
        <v>1.0178601538603487</v>
      </c>
      <c r="K204" s="14">
        <f t="shared" si="35"/>
        <v>1.0348936025549009</v>
      </c>
      <c r="L204" s="14">
        <f t="shared" si="35"/>
        <v>1.0356381141777304</v>
      </c>
      <c r="M204" s="14">
        <f t="shared" si="35"/>
        <v>1.0091212912888481</v>
      </c>
      <c r="N204" s="14">
        <f t="shared" si="35"/>
        <v>1.036730937309758</v>
      </c>
      <c r="O204" s="14">
        <f t="shared" si="35"/>
        <v>1.013151768919351</v>
      </c>
      <c r="P204" s="14">
        <f t="shared" si="35"/>
        <v>1.0125025143725088</v>
      </c>
      <c r="Q204" s="14">
        <f t="shared" si="35"/>
        <v>1.0106278036247589</v>
      </c>
      <c r="R204" s="14">
        <f t="shared" si="35"/>
        <v>1.007632911371491</v>
      </c>
      <c r="S204" s="14"/>
      <c r="T204" s="14"/>
      <c r="U204" s="14"/>
      <c r="V204" s="14"/>
      <c r="W204" s="14"/>
      <c r="Y204" s="14">
        <f t="shared" si="36"/>
        <v>1.0208071893476121</v>
      </c>
      <c r="Z204" s="14">
        <f t="shared" si="37"/>
        <v>9.4004020171676896E-3</v>
      </c>
      <c r="AA204" s="14">
        <f t="shared" si="33"/>
        <v>1.0020063853132766</v>
      </c>
      <c r="AB204" s="14">
        <f t="shared" si="34"/>
        <v>1.0396079933819475</v>
      </c>
      <c r="AC204" s="14">
        <f t="shared" si="38"/>
        <v>1.0198183309302309</v>
      </c>
    </row>
    <row r="205" spans="1:29" x14ac:dyDescent="0.2">
      <c r="A205" s="1" t="s">
        <v>43</v>
      </c>
      <c r="C205" s="14">
        <f t="shared" si="35"/>
        <v>1.0160610882102199</v>
      </c>
      <c r="D205" s="14">
        <f t="shared" si="35"/>
        <v>1.0176993639102196</v>
      </c>
      <c r="E205" s="14">
        <f t="shared" si="35"/>
        <v>1.0210792880395547</v>
      </c>
      <c r="F205" s="14">
        <f t="shared" si="35"/>
        <v>1.0204120021774996</v>
      </c>
      <c r="G205" s="14">
        <f t="shared" si="35"/>
        <v>1.0258720071075824</v>
      </c>
      <c r="H205" s="14">
        <f t="shared" si="35"/>
        <v>1.0075821641446236</v>
      </c>
      <c r="I205" s="14">
        <f t="shared" si="35"/>
        <v>1.0276024352681494</v>
      </c>
      <c r="J205" s="14">
        <f t="shared" si="35"/>
        <v>1.030484016901221</v>
      </c>
      <c r="K205" s="14">
        <f t="shared" si="35"/>
        <v>1.0228684126716105</v>
      </c>
      <c r="L205" s="14">
        <f t="shared" si="35"/>
        <v>1.0020908784158669</v>
      </c>
      <c r="M205" s="14">
        <f t="shared" si="35"/>
        <v>1.0157916697698421</v>
      </c>
      <c r="N205" s="14">
        <f t="shared" si="35"/>
        <v>1.0172219054127565</v>
      </c>
      <c r="O205" s="14">
        <f t="shared" si="35"/>
        <v>1.0134789967735731</v>
      </c>
      <c r="P205" s="14">
        <f t="shared" si="35"/>
        <v>1.0043676087662445</v>
      </c>
      <c r="Q205" s="14">
        <f t="shared" si="35"/>
        <v>1.0187821572783011</v>
      </c>
      <c r="R205" s="14">
        <f t="shared" si="35"/>
        <v>1.0208549291375004</v>
      </c>
      <c r="S205" s="14"/>
      <c r="T205" s="14"/>
      <c r="U205" s="14"/>
      <c r="V205" s="14"/>
      <c r="W205" s="14"/>
      <c r="Y205" s="14">
        <f t="shared" si="36"/>
        <v>1.0176405577490477</v>
      </c>
      <c r="Z205" s="14">
        <f t="shared" si="37"/>
        <v>7.8865594015706114E-3</v>
      </c>
      <c r="AA205" s="14">
        <f t="shared" si="33"/>
        <v>1.0018674389459066</v>
      </c>
      <c r="AB205" s="14">
        <f t="shared" si="34"/>
        <v>1.0334136765521889</v>
      </c>
      <c r="AC205" s="14">
        <f t="shared" si="38"/>
        <v>1.0198824623701856</v>
      </c>
    </row>
    <row r="206" spans="1:29" x14ac:dyDescent="0.2">
      <c r="A206" s="1" t="s">
        <v>44</v>
      </c>
      <c r="C206" s="14">
        <f t="shared" si="35"/>
        <v>0.94728417905937812</v>
      </c>
      <c r="D206" s="14">
        <f t="shared" si="35"/>
        <v>0.94237848176177763</v>
      </c>
      <c r="E206" s="14">
        <f t="shared" si="35"/>
        <v>0.94583985285164651</v>
      </c>
      <c r="F206" s="14">
        <f t="shared" si="35"/>
        <v>0.9460149272784798</v>
      </c>
      <c r="G206" s="14">
        <f t="shared" si="35"/>
        <v>0.9469456393502238</v>
      </c>
      <c r="H206" s="14">
        <f t="shared" si="35"/>
        <v>0.96029483608825361</v>
      </c>
      <c r="I206" s="14">
        <f t="shared" si="35"/>
        <v>0.94124498551636826</v>
      </c>
      <c r="J206" s="14">
        <f t="shared" si="35"/>
        <v>0.94314652644025521</v>
      </c>
      <c r="K206" s="14">
        <f t="shared" si="35"/>
        <v>0.9346594964116931</v>
      </c>
      <c r="L206" s="14">
        <f t="shared" si="35"/>
        <v>0.93487785067450224</v>
      </c>
      <c r="M206" s="14">
        <f t="shared" si="35"/>
        <v>0.95875023785457669</v>
      </c>
      <c r="N206" s="14">
        <f t="shared" si="35"/>
        <v>0.94037229277338485</v>
      </c>
      <c r="O206" s="14">
        <f t="shared" si="35"/>
        <v>0.95788438561834832</v>
      </c>
      <c r="P206" s="14">
        <f t="shared" si="35"/>
        <v>0.95253198702454389</v>
      </c>
      <c r="Q206" s="14">
        <f t="shared" si="35"/>
        <v>0.94489646363229762</v>
      </c>
      <c r="R206" s="14">
        <f t="shared" si="35"/>
        <v>0.94948807374476607</v>
      </c>
      <c r="S206" s="14"/>
      <c r="T206" s="14"/>
      <c r="U206" s="14"/>
      <c r="V206" s="14"/>
      <c r="W206" s="14"/>
      <c r="Y206" s="14">
        <f t="shared" si="36"/>
        <v>0.94666313850503092</v>
      </c>
      <c r="Z206" s="14">
        <f t="shared" si="37"/>
        <v>7.692343345543395E-3</v>
      </c>
      <c r="AA206" s="14">
        <f t="shared" si="33"/>
        <v>0.93127845181394409</v>
      </c>
      <c r="AB206" s="14">
        <f t="shared" si="34"/>
        <v>0.96204782519611776</v>
      </c>
      <c r="AC206" s="14">
        <f t="shared" si="38"/>
        <v>0.94800834264764722</v>
      </c>
    </row>
    <row r="207" spans="1:29" x14ac:dyDescent="0.2">
      <c r="A207" s="1" t="s">
        <v>45</v>
      </c>
      <c r="C207" s="14">
        <f t="shared" si="35"/>
        <v>0.93163142359160711</v>
      </c>
      <c r="D207" s="14">
        <f t="shared" si="35"/>
        <v>0.92937613423047083</v>
      </c>
      <c r="E207" s="14">
        <f t="shared" si="35"/>
        <v>0.94226419734185196</v>
      </c>
      <c r="F207" s="14">
        <f t="shared" si="35"/>
        <v>0.9245712510282178</v>
      </c>
      <c r="G207" s="14">
        <f t="shared" si="35"/>
        <v>0.92741892253347058</v>
      </c>
      <c r="H207" s="14">
        <f t="shared" si="35"/>
        <v>0.92186074843921273</v>
      </c>
      <c r="I207" s="14">
        <f t="shared" si="35"/>
        <v>0.92143692434714386</v>
      </c>
      <c r="J207" s="14">
        <f t="shared" si="35"/>
        <v>0.92464774703181907</v>
      </c>
      <c r="K207" s="14">
        <f t="shared" si="35"/>
        <v>0.9344928640406357</v>
      </c>
      <c r="L207" s="14">
        <f t="shared" si="35"/>
        <v>0.93993036134613528</v>
      </c>
      <c r="M207" s="14">
        <f t="shared" si="35"/>
        <v>0.92232779125193864</v>
      </c>
      <c r="N207" s="14">
        <f t="shared" si="35"/>
        <v>0.94125888349022335</v>
      </c>
      <c r="O207" s="14">
        <f t="shared" si="35"/>
        <v>0.92036669964800621</v>
      </c>
      <c r="P207" s="14">
        <f t="shared" si="35"/>
        <v>0.92948044362236126</v>
      </c>
      <c r="Q207" s="14">
        <f t="shared" si="35"/>
        <v>0.92949019065744987</v>
      </c>
      <c r="R207" s="14">
        <f t="shared" si="35"/>
        <v>0.93604967634369696</v>
      </c>
      <c r="S207" s="14"/>
      <c r="T207" s="14"/>
      <c r="U207" s="14"/>
      <c r="V207" s="14"/>
      <c r="W207" s="14"/>
      <c r="Y207" s="14">
        <f t="shared" si="36"/>
        <v>0.92978776618401504</v>
      </c>
      <c r="Z207" s="14">
        <f t="shared" si="37"/>
        <v>7.2638200130186546E-3</v>
      </c>
      <c r="AA207" s="14">
        <f t="shared" si="33"/>
        <v>0.91526012615797769</v>
      </c>
      <c r="AB207" s="14">
        <f t="shared" si="34"/>
        <v>0.94431540621005239</v>
      </c>
      <c r="AC207" s="14">
        <f t="shared" si="38"/>
        <v>0.92674365295329264</v>
      </c>
    </row>
    <row r="208" spans="1:29" x14ac:dyDescent="0.2">
      <c r="A208" s="1" t="s">
        <v>46</v>
      </c>
      <c r="C208" s="14">
        <f t="shared" si="35"/>
        <v>0.95253644134288606</v>
      </c>
      <c r="D208" s="14">
        <f t="shared" si="35"/>
        <v>0.94436001404864411</v>
      </c>
      <c r="E208" s="14">
        <f t="shared" si="35"/>
        <v>0.92364125851726331</v>
      </c>
      <c r="F208" s="14">
        <f t="shared" si="35"/>
        <v>0.94724425475764706</v>
      </c>
      <c r="G208" s="14">
        <f t="shared" si="35"/>
        <v>0.94172514965731502</v>
      </c>
      <c r="H208" s="14">
        <f t="shared" si="35"/>
        <v>0.93600379212039653</v>
      </c>
      <c r="I208" s="14">
        <f t="shared" si="35"/>
        <v>0.94887992308200042</v>
      </c>
      <c r="J208" s="14">
        <f t="shared" si="35"/>
        <v>0.95273813513660233</v>
      </c>
      <c r="K208" s="14">
        <f t="shared" si="35"/>
        <v>0.9362322621703596</v>
      </c>
      <c r="L208" s="14">
        <f t="shared" si="35"/>
        <v>0.94506682370504924</v>
      </c>
      <c r="M208" s="14">
        <f t="shared" si="35"/>
        <v>0.95342476943680576</v>
      </c>
      <c r="N208" s="14">
        <f t="shared" si="35"/>
        <v>0.95013234204818353</v>
      </c>
      <c r="O208" s="14">
        <f t="shared" si="35"/>
        <v>0.94865669009805365</v>
      </c>
      <c r="P208" s="14">
        <f t="shared" si="35"/>
        <v>0.93700328865509952</v>
      </c>
      <c r="Q208" s="14">
        <f t="shared" si="35"/>
        <v>0.94185869404027867</v>
      </c>
      <c r="R208" s="14">
        <f t="shared" si="35"/>
        <v>0.93982917506941455</v>
      </c>
      <c r="S208" s="14"/>
      <c r="T208" s="14"/>
      <c r="U208" s="14"/>
      <c r="V208" s="14"/>
      <c r="W208" s="14"/>
      <c r="Y208" s="14">
        <f t="shared" si="36"/>
        <v>0.94370831336787497</v>
      </c>
      <c r="Z208" s="14">
        <f t="shared" si="37"/>
        <v>7.9433540040424969E-3</v>
      </c>
      <c r="AA208" s="14">
        <f t="shared" si="33"/>
        <v>0.92782160535978997</v>
      </c>
      <c r="AB208" s="14">
        <f t="shared" si="34"/>
        <v>0.95959502137595998</v>
      </c>
      <c r="AC208" s="14">
        <f t="shared" si="38"/>
        <v>0.94560278244728402</v>
      </c>
    </row>
    <row r="209" spans="1:29" x14ac:dyDescent="0.2">
      <c r="A209" s="1" t="s">
        <v>47</v>
      </c>
      <c r="C209" s="14">
        <f t="shared" si="35"/>
        <v>0.95226188854579275</v>
      </c>
      <c r="D209" s="14">
        <f t="shared" si="35"/>
        <v>0.96054934600846265</v>
      </c>
      <c r="E209" s="14">
        <f t="shared" si="35"/>
        <v>0.95589015090426344</v>
      </c>
      <c r="F209" s="14">
        <f t="shared" si="35"/>
        <v>0.95335425561483589</v>
      </c>
      <c r="G209" s="14">
        <f t="shared" si="35"/>
        <v>0.95964555153927744</v>
      </c>
      <c r="H209" s="14">
        <f t="shared" si="35"/>
        <v>0.95540369708278927</v>
      </c>
      <c r="I209" s="14">
        <f t="shared" si="35"/>
        <v>0.95439131231218866</v>
      </c>
      <c r="J209" s="14">
        <f t="shared" si="35"/>
        <v>0.94938564630414013</v>
      </c>
      <c r="K209" s="14">
        <f t="shared" si="35"/>
        <v>0.96172087923258576</v>
      </c>
      <c r="L209" s="14">
        <f t="shared" si="35"/>
        <v>0.94196587202249016</v>
      </c>
      <c r="M209" s="14">
        <f t="shared" si="35"/>
        <v>0.96204947575471744</v>
      </c>
      <c r="N209" s="14">
        <f t="shared" si="35"/>
        <v>0.95546423595156182</v>
      </c>
      <c r="O209" s="14">
        <f t="shared" si="35"/>
        <v>0.95516772370750924</v>
      </c>
      <c r="P209" s="14">
        <f t="shared" si="35"/>
        <v>0.94951706658572232</v>
      </c>
      <c r="Q209" s="14">
        <f t="shared" si="35"/>
        <v>0.9510742672579805</v>
      </c>
      <c r="R209" s="14">
        <f t="shared" si="35"/>
        <v>0.95626351152552169</v>
      </c>
      <c r="S209" s="14"/>
      <c r="T209" s="14"/>
      <c r="U209" s="14"/>
      <c r="V209" s="14"/>
      <c r="W209" s="14"/>
      <c r="Y209" s="14">
        <f t="shared" si="36"/>
        <v>0.95463155502186503</v>
      </c>
      <c r="Z209" s="14">
        <f t="shared" si="37"/>
        <v>5.1982353559333373E-3</v>
      </c>
      <c r="AA209" s="14">
        <f t="shared" si="33"/>
        <v>0.94423508430999836</v>
      </c>
      <c r="AB209" s="14">
        <f t="shared" si="34"/>
        <v>0.9650280257337317</v>
      </c>
      <c r="AC209" s="14">
        <f t="shared" si="38"/>
        <v>0.95638120796616566</v>
      </c>
    </row>
    <row r="210" spans="1:29" x14ac:dyDescent="0.2">
      <c r="A210" s="1" t="s">
        <v>48</v>
      </c>
      <c r="C210" s="14">
        <f t="shared" si="35"/>
        <v>0.9664272425170688</v>
      </c>
      <c r="D210" s="14">
        <f t="shared" si="35"/>
        <v>0.97325609162592119</v>
      </c>
      <c r="E210" s="14">
        <f t="shared" si="35"/>
        <v>0.98876419358794543</v>
      </c>
      <c r="F210" s="14">
        <f t="shared" si="35"/>
        <v>0.99124311301123136</v>
      </c>
      <c r="G210" s="14">
        <f t="shared" si="35"/>
        <v>0.9790821580300183</v>
      </c>
      <c r="H210" s="14">
        <f t="shared" si="35"/>
        <v>0.98611862376715875</v>
      </c>
      <c r="I210" s="14">
        <f t="shared" si="35"/>
        <v>0.97457226658956209</v>
      </c>
      <c r="J210" s="14">
        <f t="shared" si="35"/>
        <v>0.98656637358183163</v>
      </c>
      <c r="K210" s="14">
        <f t="shared" si="35"/>
        <v>0.97457630540806595</v>
      </c>
      <c r="L210" s="14">
        <f t="shared" si="35"/>
        <v>0.99061300413003139</v>
      </c>
      <c r="M210" s="14">
        <f t="shared" si="35"/>
        <v>0.97617554535374829</v>
      </c>
      <c r="N210" s="14">
        <f t="shared" si="35"/>
        <v>0.97321632103734623</v>
      </c>
      <c r="O210" s="14">
        <f t="shared" si="35"/>
        <v>0.9838078397754666</v>
      </c>
      <c r="P210" s="14">
        <f t="shared" si="35"/>
        <v>0.97867383938989794</v>
      </c>
      <c r="Q210" s="14">
        <f t="shared" si="35"/>
        <v>0.98704385951614682</v>
      </c>
      <c r="R210" s="14">
        <f t="shared" si="35"/>
        <v>0.97965499131302036</v>
      </c>
      <c r="S210" s="14"/>
      <c r="T210" s="14"/>
      <c r="U210" s="14"/>
      <c r="V210" s="14"/>
      <c r="W210" s="14"/>
      <c r="Y210" s="14">
        <f t="shared" si="36"/>
        <v>0.98061198553965401</v>
      </c>
      <c r="Z210" s="14">
        <f t="shared" si="37"/>
        <v>7.3324586783270898E-3</v>
      </c>
      <c r="AA210" s="14">
        <f t="shared" si="33"/>
        <v>0.9659470681829998</v>
      </c>
      <c r="AB210" s="14">
        <f t="shared" si="34"/>
        <v>0.99527690289630821</v>
      </c>
      <c r="AC210" s="14">
        <f t="shared" si="38"/>
        <v>0.97922550463391755</v>
      </c>
    </row>
    <row r="211" spans="1:29" x14ac:dyDescent="0.2">
      <c r="A211" s="1" t="s">
        <v>49</v>
      </c>
      <c r="C211" s="14">
        <f t="shared" si="35"/>
        <v>1.0275066045451056</v>
      </c>
      <c r="D211" s="14">
        <f t="shared" si="35"/>
        <v>1.0139105732551961</v>
      </c>
      <c r="E211" s="14">
        <f t="shared" si="35"/>
        <v>1.0112827605999339</v>
      </c>
      <c r="F211" s="14">
        <f t="shared" si="35"/>
        <v>1.0090053008252433</v>
      </c>
      <c r="G211" s="14">
        <f t="shared" si="35"/>
        <v>1.0118407898998345</v>
      </c>
      <c r="H211" s="14">
        <f t="shared" si="35"/>
        <v>1.0124617097039281</v>
      </c>
      <c r="I211" s="14">
        <f t="shared" si="35"/>
        <v>1.0144127996863812</v>
      </c>
      <c r="J211" s="14">
        <f t="shared" si="35"/>
        <v>1.0182689221368959</v>
      </c>
      <c r="K211" s="14">
        <f t="shared" si="35"/>
        <v>1.0112944081402468</v>
      </c>
      <c r="L211" s="14">
        <f t="shared" si="35"/>
        <v>1.0221230484619963</v>
      </c>
      <c r="M211" s="14">
        <f t="shared" si="35"/>
        <v>1.0247152058970588</v>
      </c>
      <c r="N211" s="14">
        <f t="shared" si="35"/>
        <v>1.0251127248463434</v>
      </c>
      <c r="O211" s="14">
        <f t="shared" si="35"/>
        <v>1.0164595373160188</v>
      </c>
      <c r="P211" s="14">
        <f t="shared" si="35"/>
        <v>1.0304599737659568</v>
      </c>
      <c r="Q211" s="14">
        <f t="shared" si="35"/>
        <v>1.0078557416070577</v>
      </c>
      <c r="R211" s="14">
        <f t="shared" si="35"/>
        <v>1.014677904243549</v>
      </c>
      <c r="S211" s="14"/>
      <c r="T211" s="14"/>
      <c r="U211" s="14"/>
      <c r="V211" s="14"/>
      <c r="W211" s="14"/>
      <c r="Y211" s="14">
        <f t="shared" si="36"/>
        <v>1.0169617503081716</v>
      </c>
      <c r="Z211" s="14">
        <f t="shared" si="37"/>
        <v>6.9600858244823691E-3</v>
      </c>
      <c r="AA211" s="14">
        <f t="shared" si="33"/>
        <v>1.0030415786592068</v>
      </c>
      <c r="AB211" s="14">
        <f t="shared" si="34"/>
        <v>1.0308819219571363</v>
      </c>
      <c r="AC211" s="14">
        <f t="shared" si="38"/>
        <v>1.0158685232408595</v>
      </c>
    </row>
    <row r="212" spans="1:29" x14ac:dyDescent="0.2">
      <c r="A212" s="1" t="s">
        <v>50</v>
      </c>
      <c r="C212" s="14">
        <f t="shared" si="35"/>
        <v>1.0452564842296588</v>
      </c>
      <c r="D212" s="14">
        <f t="shared" si="35"/>
        <v>1.0501785397210419</v>
      </c>
      <c r="E212" s="14">
        <f t="shared" si="35"/>
        <v>1.0460211408064914</v>
      </c>
      <c r="F212" s="14">
        <f t="shared" si="35"/>
        <v>1.0410004838904841</v>
      </c>
      <c r="G212" s="14">
        <f t="shared" si="35"/>
        <v>1.0302156437457202</v>
      </c>
      <c r="H212" s="14">
        <f t="shared" si="35"/>
        <v>1.0412497042736693</v>
      </c>
      <c r="I212" s="14">
        <f t="shared" si="35"/>
        <v>1.0242629192461115</v>
      </c>
      <c r="J212" s="14">
        <f t="shared" si="35"/>
        <v>1.0240212340929351</v>
      </c>
      <c r="K212" s="14">
        <f t="shared" si="35"/>
        <v>1.0421350978523864</v>
      </c>
      <c r="L212" s="14">
        <f t="shared" si="35"/>
        <v>1.0248027127377513</v>
      </c>
      <c r="M212" s="14">
        <f t="shared" si="35"/>
        <v>1.0433290121569514</v>
      </c>
      <c r="N212" s="14">
        <f t="shared" si="35"/>
        <v>1.0435769906813823</v>
      </c>
      <c r="O212" s="14">
        <f t="shared" si="35"/>
        <v>1.0479170224401939</v>
      </c>
      <c r="P212" s="14">
        <f t="shared" si="35"/>
        <v>1.0340243886802039</v>
      </c>
      <c r="Q212" s="14">
        <f t="shared" si="35"/>
        <v>1.0285514792558925</v>
      </c>
      <c r="R212" s="14">
        <f t="shared" si="35"/>
        <v>1.041493308483102</v>
      </c>
      <c r="S212" s="14"/>
      <c r="T212" s="14"/>
      <c r="U212" s="14"/>
      <c r="V212" s="14"/>
      <c r="W212" s="14"/>
      <c r="Y212" s="14">
        <f t="shared" si="36"/>
        <v>1.0380022601433734</v>
      </c>
      <c r="Z212" s="14">
        <f t="shared" si="37"/>
        <v>8.9292932444988114E-3</v>
      </c>
      <c r="AA212" s="14">
        <f t="shared" si="33"/>
        <v>1.0201436736543759</v>
      </c>
      <c r="AB212" s="14">
        <f t="shared" si="34"/>
        <v>1.0558608466323709</v>
      </c>
      <c r="AC212" s="14">
        <f t="shared" si="38"/>
        <v>1.0391872227392958</v>
      </c>
    </row>
    <row r="213" spans="1:29" x14ac:dyDescent="0.2">
      <c r="A213" s="90" t="s">
        <v>87</v>
      </c>
      <c r="B213" s="63"/>
      <c r="C213" s="73">
        <f>AVERAGE(C201:C212)</f>
        <v>1.0000000000000002</v>
      </c>
      <c r="D213" s="73">
        <f t="shared" ref="D213:R213" si="39">AVERAGE(D201:D212)</f>
        <v>1</v>
      </c>
      <c r="E213" s="73">
        <f t="shared" si="39"/>
        <v>1.0000000000000002</v>
      </c>
      <c r="F213" s="73">
        <f t="shared" si="39"/>
        <v>0.99999999999999989</v>
      </c>
      <c r="G213" s="73">
        <f t="shared" si="39"/>
        <v>0.99999999999999956</v>
      </c>
      <c r="H213" s="73">
        <f t="shared" si="39"/>
        <v>0.99999999999999956</v>
      </c>
      <c r="I213" s="73">
        <f t="shared" si="39"/>
        <v>0.99999999999999967</v>
      </c>
      <c r="J213" s="73">
        <f t="shared" si="39"/>
        <v>0.99999999999999989</v>
      </c>
      <c r="K213" s="73">
        <f t="shared" si="39"/>
        <v>1</v>
      </c>
      <c r="L213" s="73">
        <f t="shared" si="39"/>
        <v>0.99999999999999989</v>
      </c>
      <c r="M213" s="73">
        <f t="shared" si="39"/>
        <v>0.99999999999999967</v>
      </c>
      <c r="N213" s="73">
        <f t="shared" si="39"/>
        <v>0.99999999999999989</v>
      </c>
      <c r="O213" s="73">
        <f t="shared" si="39"/>
        <v>1</v>
      </c>
      <c r="P213" s="73">
        <f t="shared" si="39"/>
        <v>1.0000000000000002</v>
      </c>
      <c r="Q213" s="73">
        <f t="shared" si="39"/>
        <v>1.0000000000000002</v>
      </c>
      <c r="R213" s="73">
        <f t="shared" si="39"/>
        <v>1</v>
      </c>
      <c r="S213" s="73"/>
      <c r="T213" s="73"/>
      <c r="U213" s="73"/>
      <c r="V213" s="73"/>
      <c r="W213" s="73"/>
      <c r="X213" s="63"/>
      <c r="Y213" s="73">
        <f t="shared" ref="Y213:Z213" si="40">AVERAGE(Y201:Y212)</f>
        <v>1</v>
      </c>
      <c r="Z213" s="73">
        <f t="shared" si="40"/>
        <v>8.0383876984430596E-3</v>
      </c>
      <c r="AA213" s="73"/>
      <c r="AB213" s="73"/>
      <c r="AC213" s="80">
        <f>AVERAGE(AC201:AC212)</f>
        <v>0.99999999999999989</v>
      </c>
    </row>
    <row r="219" spans="1:29" ht="12.75" x14ac:dyDescent="0.2">
      <c r="B219" s="31" t="s">
        <v>97</v>
      </c>
      <c r="C219" s="31"/>
    </row>
    <row r="220" spans="1:29" x14ac:dyDescent="0.2">
      <c r="C220" s="7">
        <f>C$10</f>
        <v>2001</v>
      </c>
      <c r="D220" s="7">
        <f t="shared" ref="D220:W220" si="41">D$10</f>
        <v>2002</v>
      </c>
      <c r="E220" s="7">
        <f t="shared" si="41"/>
        <v>2003</v>
      </c>
      <c r="F220" s="7">
        <f t="shared" si="41"/>
        <v>2004</v>
      </c>
      <c r="G220" s="7">
        <f t="shared" si="41"/>
        <v>2005</v>
      </c>
      <c r="H220" s="7">
        <f t="shared" si="41"/>
        <v>2006</v>
      </c>
      <c r="I220" s="7">
        <f t="shared" si="41"/>
        <v>2007</v>
      </c>
      <c r="J220" s="7">
        <f t="shared" si="41"/>
        <v>2008</v>
      </c>
      <c r="K220" s="7">
        <f t="shared" si="41"/>
        <v>2009</v>
      </c>
      <c r="L220" s="7">
        <f t="shared" si="41"/>
        <v>2010</v>
      </c>
      <c r="M220" s="7">
        <f t="shared" si="41"/>
        <v>2011</v>
      </c>
      <c r="N220" s="7">
        <f t="shared" si="41"/>
        <v>2012</v>
      </c>
      <c r="O220" s="7">
        <f t="shared" si="41"/>
        <v>2013</v>
      </c>
      <c r="P220" s="7">
        <f t="shared" si="41"/>
        <v>2014</v>
      </c>
      <c r="Q220" s="7">
        <f t="shared" si="41"/>
        <v>2015</v>
      </c>
      <c r="R220" s="7">
        <f t="shared" si="41"/>
        <v>2016</v>
      </c>
      <c r="S220" s="7">
        <f t="shared" si="41"/>
        <v>2017</v>
      </c>
      <c r="T220" s="7">
        <f t="shared" si="41"/>
        <v>2018</v>
      </c>
      <c r="U220" s="7">
        <f t="shared" si="41"/>
        <v>2019</v>
      </c>
      <c r="V220" s="7">
        <f t="shared" si="41"/>
        <v>2020</v>
      </c>
      <c r="W220" s="7">
        <f t="shared" si="41"/>
        <v>0</v>
      </c>
      <c r="Y220" s="7" t="s">
        <v>59</v>
      </c>
    </row>
    <row r="221" spans="1:29" x14ac:dyDescent="0.2">
      <c r="A221" s="1" t="s">
        <v>39</v>
      </c>
      <c r="C221" s="45">
        <f t="shared" ref="C221:R232" si="42">IF(AND(C201&lt;$AB201,C201&gt;$AA201),1,0)</f>
        <v>1</v>
      </c>
      <c r="D221" s="45">
        <f t="shared" si="42"/>
        <v>1</v>
      </c>
      <c r="E221" s="45">
        <f t="shared" si="42"/>
        <v>1</v>
      </c>
      <c r="F221" s="45">
        <f t="shared" si="42"/>
        <v>1</v>
      </c>
      <c r="G221" s="45">
        <f t="shared" si="42"/>
        <v>1</v>
      </c>
      <c r="H221" s="45">
        <f t="shared" si="42"/>
        <v>1</v>
      </c>
      <c r="I221" s="45">
        <f t="shared" si="42"/>
        <v>1</v>
      </c>
      <c r="J221" s="45">
        <f t="shared" si="42"/>
        <v>1</v>
      </c>
      <c r="K221" s="45">
        <f t="shared" si="42"/>
        <v>1</v>
      </c>
      <c r="L221" s="45">
        <f t="shared" si="42"/>
        <v>1</v>
      </c>
      <c r="M221" s="45">
        <f t="shared" si="42"/>
        <v>1</v>
      </c>
      <c r="N221" s="45">
        <f t="shared" si="42"/>
        <v>1</v>
      </c>
      <c r="O221" s="45">
        <f t="shared" si="42"/>
        <v>1</v>
      </c>
      <c r="P221" s="45">
        <f t="shared" si="42"/>
        <v>1</v>
      </c>
      <c r="Q221" s="45">
        <f t="shared" si="42"/>
        <v>1</v>
      </c>
      <c r="R221" s="45">
        <f t="shared" si="42"/>
        <v>1</v>
      </c>
      <c r="S221" s="14"/>
      <c r="T221" s="14"/>
      <c r="U221" s="14"/>
      <c r="V221" s="14"/>
      <c r="W221" s="14"/>
    </row>
    <row r="222" spans="1:29" x14ac:dyDescent="0.2">
      <c r="A222" s="1" t="s">
        <v>40</v>
      </c>
      <c r="C222" s="45">
        <f t="shared" si="42"/>
        <v>1</v>
      </c>
      <c r="D222" s="45">
        <f t="shared" si="42"/>
        <v>1</v>
      </c>
      <c r="E222" s="45">
        <f t="shared" si="42"/>
        <v>1</v>
      </c>
      <c r="F222" s="45">
        <f t="shared" si="42"/>
        <v>1</v>
      </c>
      <c r="G222" s="45">
        <f t="shared" si="42"/>
        <v>1</v>
      </c>
      <c r="H222" s="45">
        <f t="shared" si="42"/>
        <v>1</v>
      </c>
      <c r="I222" s="45">
        <f t="shared" si="42"/>
        <v>1</v>
      </c>
      <c r="J222" s="45">
        <f t="shared" si="42"/>
        <v>1</v>
      </c>
      <c r="K222" s="45">
        <f t="shared" si="42"/>
        <v>1</v>
      </c>
      <c r="L222" s="45">
        <f t="shared" si="42"/>
        <v>1</v>
      </c>
      <c r="M222" s="45">
        <f t="shared" si="42"/>
        <v>1</v>
      </c>
      <c r="N222" s="45">
        <f t="shared" si="42"/>
        <v>0</v>
      </c>
      <c r="O222" s="45">
        <f t="shared" si="42"/>
        <v>1</v>
      </c>
      <c r="P222" s="45">
        <f t="shared" si="42"/>
        <v>0</v>
      </c>
      <c r="Q222" s="45">
        <f t="shared" si="42"/>
        <v>1</v>
      </c>
      <c r="R222" s="45">
        <f t="shared" si="42"/>
        <v>1</v>
      </c>
      <c r="S222" s="14"/>
      <c r="T222" s="14"/>
      <c r="U222" s="14"/>
      <c r="V222" s="14"/>
      <c r="W222" s="14"/>
    </row>
    <row r="223" spans="1:29" x14ac:dyDescent="0.2">
      <c r="A223" s="1" t="s">
        <v>41</v>
      </c>
      <c r="C223" s="45">
        <f t="shared" si="42"/>
        <v>1</v>
      </c>
      <c r="D223" s="45">
        <f t="shared" si="42"/>
        <v>1</v>
      </c>
      <c r="E223" s="45">
        <f t="shared" si="42"/>
        <v>1</v>
      </c>
      <c r="F223" s="45">
        <f t="shared" si="42"/>
        <v>1</v>
      </c>
      <c r="G223" s="45">
        <f t="shared" si="42"/>
        <v>1</v>
      </c>
      <c r="H223" s="45">
        <f t="shared" si="42"/>
        <v>1</v>
      </c>
      <c r="I223" s="45">
        <f t="shared" si="42"/>
        <v>1</v>
      </c>
      <c r="J223" s="45">
        <f t="shared" si="42"/>
        <v>1</v>
      </c>
      <c r="K223" s="45">
        <f t="shared" si="42"/>
        <v>1</v>
      </c>
      <c r="L223" s="45">
        <f t="shared" si="42"/>
        <v>1</v>
      </c>
      <c r="M223" s="45">
        <f t="shared" si="42"/>
        <v>1</v>
      </c>
      <c r="N223" s="45">
        <f t="shared" si="42"/>
        <v>1</v>
      </c>
      <c r="O223" s="45">
        <f t="shared" si="42"/>
        <v>1</v>
      </c>
      <c r="P223" s="45">
        <f t="shared" si="42"/>
        <v>1</v>
      </c>
      <c r="Q223" s="45">
        <f t="shared" si="42"/>
        <v>0</v>
      </c>
      <c r="R223" s="45">
        <f t="shared" si="42"/>
        <v>1</v>
      </c>
      <c r="S223" s="14"/>
      <c r="T223" s="14"/>
      <c r="U223" s="14"/>
      <c r="V223" s="14"/>
      <c r="W223" s="14"/>
    </row>
    <row r="224" spans="1:29" x14ac:dyDescent="0.2">
      <c r="A224" s="1" t="s">
        <v>42</v>
      </c>
      <c r="C224" s="45">
        <f t="shared" si="42"/>
        <v>1</v>
      </c>
      <c r="D224" s="45">
        <f t="shared" si="42"/>
        <v>1</v>
      </c>
      <c r="E224" s="45">
        <f t="shared" si="42"/>
        <v>1</v>
      </c>
      <c r="F224" s="45">
        <f t="shared" si="42"/>
        <v>1</v>
      </c>
      <c r="G224" s="45">
        <f t="shared" si="42"/>
        <v>1</v>
      </c>
      <c r="H224" s="45">
        <f t="shared" si="42"/>
        <v>1</v>
      </c>
      <c r="I224" s="45">
        <f t="shared" si="42"/>
        <v>1</v>
      </c>
      <c r="J224" s="45">
        <f t="shared" si="42"/>
        <v>1</v>
      </c>
      <c r="K224" s="45">
        <f t="shared" si="42"/>
        <v>1</v>
      </c>
      <c r="L224" s="45">
        <f t="shared" si="42"/>
        <v>1</v>
      </c>
      <c r="M224" s="45">
        <f t="shared" si="42"/>
        <v>1</v>
      </c>
      <c r="N224" s="45">
        <f t="shared" si="42"/>
        <v>1</v>
      </c>
      <c r="O224" s="45">
        <f t="shared" si="42"/>
        <v>1</v>
      </c>
      <c r="P224" s="45">
        <f t="shared" si="42"/>
        <v>1</v>
      </c>
      <c r="Q224" s="45">
        <f t="shared" si="42"/>
        <v>1</v>
      </c>
      <c r="R224" s="45">
        <f t="shared" si="42"/>
        <v>1</v>
      </c>
      <c r="S224" s="14"/>
      <c r="T224" s="14"/>
      <c r="U224" s="14"/>
      <c r="V224" s="14"/>
      <c r="W224" s="14"/>
    </row>
    <row r="225" spans="1:25" x14ac:dyDescent="0.2">
      <c r="A225" s="1" t="s">
        <v>43</v>
      </c>
      <c r="C225" s="45">
        <f t="shared" si="42"/>
        <v>1</v>
      </c>
      <c r="D225" s="45">
        <f t="shared" si="42"/>
        <v>1</v>
      </c>
      <c r="E225" s="45">
        <f t="shared" si="42"/>
        <v>1</v>
      </c>
      <c r="F225" s="45">
        <f t="shared" si="42"/>
        <v>1</v>
      </c>
      <c r="G225" s="45">
        <f t="shared" si="42"/>
        <v>1</v>
      </c>
      <c r="H225" s="45">
        <f t="shared" si="42"/>
        <v>1</v>
      </c>
      <c r="I225" s="45">
        <f t="shared" si="42"/>
        <v>1</v>
      </c>
      <c r="J225" s="45">
        <f t="shared" si="42"/>
        <v>1</v>
      </c>
      <c r="K225" s="45">
        <f t="shared" si="42"/>
        <v>1</v>
      </c>
      <c r="L225" s="45">
        <f t="shared" si="42"/>
        <v>1</v>
      </c>
      <c r="M225" s="45">
        <f t="shared" si="42"/>
        <v>1</v>
      </c>
      <c r="N225" s="45">
        <f t="shared" si="42"/>
        <v>1</v>
      </c>
      <c r="O225" s="45">
        <f t="shared" si="42"/>
        <v>1</v>
      </c>
      <c r="P225" s="45">
        <f t="shared" si="42"/>
        <v>1</v>
      </c>
      <c r="Q225" s="45">
        <f t="shared" si="42"/>
        <v>1</v>
      </c>
      <c r="R225" s="45">
        <f t="shared" si="42"/>
        <v>1</v>
      </c>
      <c r="S225" s="14"/>
      <c r="T225" s="14"/>
      <c r="U225" s="14"/>
      <c r="V225" s="14"/>
      <c r="W225" s="14"/>
    </row>
    <row r="226" spans="1:25" x14ac:dyDescent="0.2">
      <c r="A226" s="1" t="s">
        <v>44</v>
      </c>
      <c r="C226" s="45">
        <f t="shared" si="42"/>
        <v>1</v>
      </c>
      <c r="D226" s="45">
        <f t="shared" si="42"/>
        <v>1</v>
      </c>
      <c r="E226" s="45">
        <f t="shared" si="42"/>
        <v>1</v>
      </c>
      <c r="F226" s="45">
        <f t="shared" si="42"/>
        <v>1</v>
      </c>
      <c r="G226" s="45">
        <f t="shared" si="42"/>
        <v>1</v>
      </c>
      <c r="H226" s="45">
        <f t="shared" si="42"/>
        <v>1</v>
      </c>
      <c r="I226" s="45">
        <f t="shared" si="42"/>
        <v>1</v>
      </c>
      <c r="J226" s="45">
        <f t="shared" si="42"/>
        <v>1</v>
      </c>
      <c r="K226" s="45">
        <f t="shared" si="42"/>
        <v>1</v>
      </c>
      <c r="L226" s="45">
        <f t="shared" si="42"/>
        <v>1</v>
      </c>
      <c r="M226" s="45">
        <f t="shared" si="42"/>
        <v>1</v>
      </c>
      <c r="N226" s="45">
        <f t="shared" si="42"/>
        <v>1</v>
      </c>
      <c r="O226" s="45">
        <f t="shared" si="42"/>
        <v>1</v>
      </c>
      <c r="P226" s="45">
        <f t="shared" si="42"/>
        <v>1</v>
      </c>
      <c r="Q226" s="45">
        <f t="shared" si="42"/>
        <v>1</v>
      </c>
      <c r="R226" s="45">
        <f t="shared" si="42"/>
        <v>1</v>
      </c>
      <c r="S226" s="14"/>
      <c r="T226" s="14"/>
      <c r="U226" s="14"/>
      <c r="V226" s="14"/>
      <c r="W226" s="14"/>
    </row>
    <row r="227" spans="1:25" x14ac:dyDescent="0.2">
      <c r="A227" s="1" t="s">
        <v>45</v>
      </c>
      <c r="C227" s="45">
        <f t="shared" si="42"/>
        <v>1</v>
      </c>
      <c r="D227" s="45">
        <f t="shared" si="42"/>
        <v>1</v>
      </c>
      <c r="E227" s="45">
        <f t="shared" si="42"/>
        <v>1</v>
      </c>
      <c r="F227" s="45">
        <f t="shared" si="42"/>
        <v>1</v>
      </c>
      <c r="G227" s="45">
        <f t="shared" si="42"/>
        <v>1</v>
      </c>
      <c r="H227" s="45">
        <f t="shared" si="42"/>
        <v>1</v>
      </c>
      <c r="I227" s="45">
        <f t="shared" si="42"/>
        <v>1</v>
      </c>
      <c r="J227" s="45">
        <f t="shared" si="42"/>
        <v>1</v>
      </c>
      <c r="K227" s="45">
        <f t="shared" si="42"/>
        <v>1</v>
      </c>
      <c r="L227" s="45">
        <f t="shared" si="42"/>
        <v>1</v>
      </c>
      <c r="M227" s="45">
        <f t="shared" si="42"/>
        <v>1</v>
      </c>
      <c r="N227" s="45">
        <f t="shared" si="42"/>
        <v>1</v>
      </c>
      <c r="O227" s="45">
        <f t="shared" si="42"/>
        <v>1</v>
      </c>
      <c r="P227" s="45">
        <f t="shared" si="42"/>
        <v>1</v>
      </c>
      <c r="Q227" s="45">
        <f t="shared" si="42"/>
        <v>1</v>
      </c>
      <c r="R227" s="45">
        <f t="shared" si="42"/>
        <v>1</v>
      </c>
      <c r="S227" s="14"/>
      <c r="T227" s="14"/>
      <c r="U227" s="14"/>
      <c r="V227" s="14"/>
      <c r="W227" s="14"/>
    </row>
    <row r="228" spans="1:25" x14ac:dyDescent="0.2">
      <c r="A228" s="1" t="s">
        <v>46</v>
      </c>
      <c r="C228" s="45">
        <f t="shared" si="42"/>
        <v>1</v>
      </c>
      <c r="D228" s="45">
        <f t="shared" si="42"/>
        <v>1</v>
      </c>
      <c r="E228" s="45">
        <f t="shared" si="42"/>
        <v>0</v>
      </c>
      <c r="F228" s="45">
        <f t="shared" si="42"/>
        <v>1</v>
      </c>
      <c r="G228" s="45">
        <f t="shared" si="42"/>
        <v>1</v>
      </c>
      <c r="H228" s="45">
        <f t="shared" si="42"/>
        <v>1</v>
      </c>
      <c r="I228" s="45">
        <f t="shared" si="42"/>
        <v>1</v>
      </c>
      <c r="J228" s="45">
        <f t="shared" si="42"/>
        <v>1</v>
      </c>
      <c r="K228" s="45">
        <f t="shared" si="42"/>
        <v>1</v>
      </c>
      <c r="L228" s="45">
        <f t="shared" si="42"/>
        <v>1</v>
      </c>
      <c r="M228" s="45">
        <f t="shared" si="42"/>
        <v>1</v>
      </c>
      <c r="N228" s="45">
        <f t="shared" si="42"/>
        <v>1</v>
      </c>
      <c r="O228" s="45">
        <f t="shared" si="42"/>
        <v>1</v>
      </c>
      <c r="P228" s="45">
        <f t="shared" si="42"/>
        <v>1</v>
      </c>
      <c r="Q228" s="45">
        <f t="shared" si="42"/>
        <v>1</v>
      </c>
      <c r="R228" s="45">
        <f t="shared" si="42"/>
        <v>1</v>
      </c>
      <c r="S228" s="14"/>
      <c r="T228" s="14"/>
      <c r="U228" s="14"/>
      <c r="V228" s="14"/>
      <c r="W228" s="14"/>
    </row>
    <row r="229" spans="1:25" x14ac:dyDescent="0.2">
      <c r="A229" s="1" t="s">
        <v>47</v>
      </c>
      <c r="C229" s="45">
        <f t="shared" si="42"/>
        <v>1</v>
      </c>
      <c r="D229" s="45">
        <f t="shared" si="42"/>
        <v>1</v>
      </c>
      <c r="E229" s="45">
        <f t="shared" si="42"/>
        <v>1</v>
      </c>
      <c r="F229" s="45">
        <f t="shared" si="42"/>
        <v>1</v>
      </c>
      <c r="G229" s="45">
        <f t="shared" si="42"/>
        <v>1</v>
      </c>
      <c r="H229" s="45">
        <f t="shared" si="42"/>
        <v>1</v>
      </c>
      <c r="I229" s="45">
        <f t="shared" si="42"/>
        <v>1</v>
      </c>
      <c r="J229" s="45">
        <f t="shared" si="42"/>
        <v>1</v>
      </c>
      <c r="K229" s="45">
        <f t="shared" si="42"/>
        <v>1</v>
      </c>
      <c r="L229" s="45">
        <f t="shared" si="42"/>
        <v>0</v>
      </c>
      <c r="M229" s="45">
        <f t="shared" si="42"/>
        <v>1</v>
      </c>
      <c r="N229" s="45">
        <f t="shared" si="42"/>
        <v>1</v>
      </c>
      <c r="O229" s="45">
        <f t="shared" si="42"/>
        <v>1</v>
      </c>
      <c r="P229" s="45">
        <f t="shared" si="42"/>
        <v>1</v>
      </c>
      <c r="Q229" s="45">
        <f t="shared" si="42"/>
        <v>1</v>
      </c>
      <c r="R229" s="45">
        <f t="shared" si="42"/>
        <v>1</v>
      </c>
      <c r="S229" s="14"/>
      <c r="T229" s="14"/>
      <c r="U229" s="14"/>
      <c r="V229" s="14"/>
      <c r="W229" s="14"/>
    </row>
    <row r="230" spans="1:25" x14ac:dyDescent="0.2">
      <c r="A230" s="1" t="s">
        <v>48</v>
      </c>
      <c r="C230" s="45">
        <f t="shared" si="42"/>
        <v>1</v>
      </c>
      <c r="D230" s="45">
        <f t="shared" si="42"/>
        <v>1</v>
      </c>
      <c r="E230" s="45">
        <f t="shared" si="42"/>
        <v>1</v>
      </c>
      <c r="F230" s="45">
        <f t="shared" si="42"/>
        <v>1</v>
      </c>
      <c r="G230" s="45">
        <f t="shared" si="42"/>
        <v>1</v>
      </c>
      <c r="H230" s="45">
        <f t="shared" si="42"/>
        <v>1</v>
      </c>
      <c r="I230" s="45">
        <f t="shared" si="42"/>
        <v>1</v>
      </c>
      <c r="J230" s="45">
        <f t="shared" si="42"/>
        <v>1</v>
      </c>
      <c r="K230" s="45">
        <f t="shared" si="42"/>
        <v>1</v>
      </c>
      <c r="L230" s="45">
        <f t="shared" si="42"/>
        <v>1</v>
      </c>
      <c r="M230" s="45">
        <f t="shared" si="42"/>
        <v>1</v>
      </c>
      <c r="N230" s="45">
        <f t="shared" si="42"/>
        <v>1</v>
      </c>
      <c r="O230" s="45">
        <f t="shared" si="42"/>
        <v>1</v>
      </c>
      <c r="P230" s="45">
        <f t="shared" si="42"/>
        <v>1</v>
      </c>
      <c r="Q230" s="45">
        <f t="shared" si="42"/>
        <v>1</v>
      </c>
      <c r="R230" s="45">
        <f t="shared" si="42"/>
        <v>1</v>
      </c>
      <c r="S230" s="14"/>
      <c r="T230" s="14"/>
      <c r="U230" s="14"/>
      <c r="V230" s="14"/>
      <c r="W230" s="14"/>
    </row>
    <row r="231" spans="1:25" x14ac:dyDescent="0.2">
      <c r="A231" s="1" t="s">
        <v>49</v>
      </c>
      <c r="C231" s="45">
        <f t="shared" si="42"/>
        <v>1</v>
      </c>
      <c r="D231" s="45">
        <f t="shared" si="42"/>
        <v>1</v>
      </c>
      <c r="E231" s="45">
        <f t="shared" si="42"/>
        <v>1</v>
      </c>
      <c r="F231" s="45">
        <f t="shared" si="42"/>
        <v>1</v>
      </c>
      <c r="G231" s="45">
        <f t="shared" si="42"/>
        <v>1</v>
      </c>
      <c r="H231" s="45">
        <f t="shared" si="42"/>
        <v>1</v>
      </c>
      <c r="I231" s="45">
        <f t="shared" si="42"/>
        <v>1</v>
      </c>
      <c r="J231" s="45">
        <f t="shared" si="42"/>
        <v>1</v>
      </c>
      <c r="K231" s="45">
        <f t="shared" si="42"/>
        <v>1</v>
      </c>
      <c r="L231" s="45">
        <f t="shared" si="42"/>
        <v>1</v>
      </c>
      <c r="M231" s="45">
        <f t="shared" si="42"/>
        <v>1</v>
      </c>
      <c r="N231" s="45">
        <f t="shared" si="42"/>
        <v>1</v>
      </c>
      <c r="O231" s="45">
        <f t="shared" si="42"/>
        <v>1</v>
      </c>
      <c r="P231" s="45">
        <f t="shared" si="42"/>
        <v>1</v>
      </c>
      <c r="Q231" s="45">
        <f t="shared" si="42"/>
        <v>1</v>
      </c>
      <c r="R231" s="45">
        <f t="shared" si="42"/>
        <v>1</v>
      </c>
      <c r="S231" s="14"/>
      <c r="T231" s="14"/>
      <c r="U231" s="14"/>
      <c r="V231" s="14"/>
      <c r="W231" s="14"/>
    </row>
    <row r="232" spans="1:25" x14ac:dyDescent="0.2">
      <c r="A232" s="1" t="s">
        <v>50</v>
      </c>
      <c r="C232" s="45">
        <f t="shared" si="42"/>
        <v>1</v>
      </c>
      <c r="D232" s="45">
        <f t="shared" si="42"/>
        <v>1</v>
      </c>
      <c r="E232" s="45">
        <f t="shared" si="42"/>
        <v>1</v>
      </c>
      <c r="F232" s="45">
        <f t="shared" si="42"/>
        <v>1</v>
      </c>
      <c r="G232" s="45">
        <f t="shared" si="42"/>
        <v>1</v>
      </c>
      <c r="H232" s="45">
        <f t="shared" si="42"/>
        <v>1</v>
      </c>
      <c r="I232" s="45">
        <f t="shared" si="42"/>
        <v>1</v>
      </c>
      <c r="J232" s="45">
        <f t="shared" si="42"/>
        <v>1</v>
      </c>
      <c r="K232" s="45">
        <f t="shared" si="42"/>
        <v>1</v>
      </c>
      <c r="L232" s="45">
        <f t="shared" si="42"/>
        <v>1</v>
      </c>
      <c r="M232" s="45">
        <f t="shared" si="42"/>
        <v>1</v>
      </c>
      <c r="N232" s="45">
        <f t="shared" si="42"/>
        <v>1</v>
      </c>
      <c r="O232" s="45">
        <f t="shared" si="42"/>
        <v>1</v>
      </c>
      <c r="P232" s="45">
        <f t="shared" si="42"/>
        <v>1</v>
      </c>
      <c r="Q232" s="45">
        <f t="shared" si="42"/>
        <v>1</v>
      </c>
      <c r="R232" s="45">
        <f t="shared" si="42"/>
        <v>1</v>
      </c>
      <c r="S232" s="14"/>
      <c r="T232" s="14"/>
      <c r="U232" s="14"/>
      <c r="V232" s="14"/>
      <c r="W232" s="14"/>
    </row>
    <row r="233" spans="1:25" x14ac:dyDescent="0.2">
      <c r="A233" s="91" t="s">
        <v>98</v>
      </c>
      <c r="B233" s="92"/>
      <c r="C233" s="74">
        <f>IF(SUM(C221:C232)=12,1,0)</f>
        <v>1</v>
      </c>
      <c r="D233" s="74">
        <f t="shared" ref="D233:R233" si="43">IF(SUM(D221:D232)=12,1,0)</f>
        <v>1</v>
      </c>
      <c r="E233" s="74">
        <f t="shared" si="43"/>
        <v>0</v>
      </c>
      <c r="F233" s="74">
        <f t="shared" si="43"/>
        <v>1</v>
      </c>
      <c r="G233" s="74">
        <f t="shared" si="43"/>
        <v>1</v>
      </c>
      <c r="H233" s="74">
        <f t="shared" si="43"/>
        <v>1</v>
      </c>
      <c r="I233" s="74">
        <f t="shared" si="43"/>
        <v>1</v>
      </c>
      <c r="J233" s="74">
        <f t="shared" si="43"/>
        <v>1</v>
      </c>
      <c r="K233" s="74">
        <f t="shared" si="43"/>
        <v>1</v>
      </c>
      <c r="L233" s="74">
        <f t="shared" si="43"/>
        <v>0</v>
      </c>
      <c r="M233" s="74">
        <f t="shared" si="43"/>
        <v>1</v>
      </c>
      <c r="N233" s="74">
        <f t="shared" si="43"/>
        <v>0</v>
      </c>
      <c r="O233" s="74">
        <f t="shared" si="43"/>
        <v>1</v>
      </c>
      <c r="P233" s="74">
        <f t="shared" si="43"/>
        <v>0</v>
      </c>
      <c r="Q233" s="74">
        <f t="shared" si="43"/>
        <v>0</v>
      </c>
      <c r="R233" s="74">
        <f t="shared" si="43"/>
        <v>1</v>
      </c>
      <c r="S233" s="92"/>
      <c r="T233" s="92"/>
      <c r="U233" s="92"/>
      <c r="V233" s="92"/>
      <c r="W233" s="93"/>
      <c r="X233" s="3"/>
      <c r="Y233" s="76">
        <f>SUM(C233:W233)</f>
        <v>11</v>
      </c>
    </row>
    <row r="235" spans="1:25" ht="18.75" x14ac:dyDescent="0.2">
      <c r="A235" s="66" t="s">
        <v>99</v>
      </c>
      <c r="C235" s="77">
        <v>1</v>
      </c>
      <c r="D235" s="77">
        <v>1</v>
      </c>
      <c r="E235" s="77">
        <v>1</v>
      </c>
      <c r="F235" s="77">
        <v>1</v>
      </c>
      <c r="G235" s="77">
        <v>1</v>
      </c>
      <c r="H235" s="77">
        <v>1</v>
      </c>
      <c r="I235" s="77">
        <v>1</v>
      </c>
      <c r="J235" s="77">
        <v>1</v>
      </c>
      <c r="K235" s="77">
        <v>1</v>
      </c>
      <c r="L235" s="77">
        <v>1</v>
      </c>
      <c r="M235" s="77">
        <v>1</v>
      </c>
      <c r="N235" s="77">
        <v>1</v>
      </c>
      <c r="O235" s="77">
        <v>1</v>
      </c>
      <c r="P235" s="77">
        <v>1</v>
      </c>
      <c r="Q235" s="77">
        <v>1</v>
      </c>
      <c r="R235" s="77">
        <v>1</v>
      </c>
      <c r="S235" s="77">
        <v>1</v>
      </c>
      <c r="T235" s="77">
        <v>1</v>
      </c>
      <c r="U235" s="77">
        <v>1</v>
      </c>
      <c r="V235" s="77">
        <v>1</v>
      </c>
      <c r="W235" s="77">
        <v>1</v>
      </c>
    </row>
    <row r="236" spans="1:25" ht="27.75" x14ac:dyDescent="0.2">
      <c r="A236" s="66" t="s">
        <v>100</v>
      </c>
      <c r="C236" s="78">
        <f t="shared" ref="C236:W236" si="44">IF(C235=1,C233,IF(C233=1,0,1))</f>
        <v>1</v>
      </c>
      <c r="D236" s="78">
        <f t="shared" si="44"/>
        <v>1</v>
      </c>
      <c r="E236" s="78">
        <f t="shared" si="44"/>
        <v>0</v>
      </c>
      <c r="F236" s="78">
        <f t="shared" si="44"/>
        <v>1</v>
      </c>
      <c r="G236" s="78">
        <f t="shared" si="44"/>
        <v>1</v>
      </c>
      <c r="H236" s="78">
        <f t="shared" si="44"/>
        <v>1</v>
      </c>
      <c r="I236" s="78">
        <f t="shared" si="44"/>
        <v>1</v>
      </c>
      <c r="J236" s="78">
        <f t="shared" si="44"/>
        <v>1</v>
      </c>
      <c r="K236" s="78">
        <f t="shared" si="44"/>
        <v>1</v>
      </c>
      <c r="L236" s="78">
        <f t="shared" si="44"/>
        <v>0</v>
      </c>
      <c r="M236" s="78">
        <f t="shared" si="44"/>
        <v>1</v>
      </c>
      <c r="N236" s="78">
        <f t="shared" si="44"/>
        <v>0</v>
      </c>
      <c r="O236" s="78">
        <f t="shared" si="44"/>
        <v>1</v>
      </c>
      <c r="P236" s="78">
        <f t="shared" si="44"/>
        <v>0</v>
      </c>
      <c r="Q236" s="78">
        <f t="shared" si="44"/>
        <v>0</v>
      </c>
      <c r="R236" s="78">
        <f t="shared" si="44"/>
        <v>1</v>
      </c>
      <c r="S236" s="78">
        <f t="shared" si="44"/>
        <v>0</v>
      </c>
      <c r="T236" s="78">
        <f t="shared" si="44"/>
        <v>0</v>
      </c>
      <c r="U236" s="78">
        <f t="shared" si="44"/>
        <v>0</v>
      </c>
      <c r="V236" s="78">
        <f t="shared" si="44"/>
        <v>0</v>
      </c>
      <c r="W236" s="78">
        <f t="shared" si="44"/>
        <v>0</v>
      </c>
      <c r="Y236" s="79">
        <f>SUM(C236:W236)</f>
        <v>11</v>
      </c>
    </row>
  </sheetData>
  <mergeCells count="1">
    <mergeCell ref="AA199:AB199"/>
  </mergeCells>
  <conditionalFormatting sqref="A9:AJ10 A8:X8">
    <cfRule type="cellIs" dxfId="113" priority="92" operator="lessThan">
      <formula>0</formula>
    </cfRule>
    <cfRule type="cellIs" dxfId="112" priority="93" operator="equal">
      <formula>0</formula>
    </cfRule>
  </conditionalFormatting>
  <conditionalFormatting sqref="Q58:Q59">
    <cfRule type="cellIs" dxfId="111" priority="59" operator="lessThan">
      <formula>0</formula>
    </cfRule>
    <cfRule type="cellIs" dxfId="110" priority="60" operator="equal">
      <formula>0</formula>
    </cfRule>
  </conditionalFormatting>
  <conditionalFormatting sqref="AG1:AJ8">
    <cfRule type="cellIs" dxfId="109" priority="90" operator="lessThan">
      <formula>0</formula>
    </cfRule>
    <cfRule type="cellIs" dxfId="108" priority="91" operator="equal">
      <formula>0</formula>
    </cfRule>
  </conditionalFormatting>
  <conditionalFormatting sqref="Y2:AF8 Y1:AC1 AE1">
    <cfRule type="cellIs" dxfId="107" priority="88" operator="lessThan">
      <formula>0</formula>
    </cfRule>
    <cfRule type="cellIs" dxfId="106" priority="89" operator="equal">
      <formula>0</formula>
    </cfRule>
  </conditionalFormatting>
  <conditionalFormatting sqref="B11:B22">
    <cfRule type="cellIs" dxfId="105" priority="86" operator="lessThan">
      <formula>0</formula>
    </cfRule>
    <cfRule type="cellIs" dxfId="104" priority="87" operator="equal">
      <formula>0</formula>
    </cfRule>
  </conditionalFormatting>
  <conditionalFormatting sqref="A24:A25">
    <cfRule type="cellIs" dxfId="103" priority="84" operator="lessThan">
      <formula>0</formula>
    </cfRule>
    <cfRule type="cellIs" dxfId="102" priority="85" operator="equal">
      <formula>0</formula>
    </cfRule>
  </conditionalFormatting>
  <conditionalFormatting sqref="A29:B42 T29:X30">
    <cfRule type="cellIs" dxfId="101" priority="82" operator="lessThan">
      <formula>0</formula>
    </cfRule>
    <cfRule type="cellIs" dxfId="100" priority="83" operator="equal">
      <formula>0</formula>
    </cfRule>
  </conditionalFormatting>
  <conditionalFormatting sqref="T31:W42">
    <cfRule type="cellIs" dxfId="99" priority="81" operator="lessThan">
      <formula>0</formula>
    </cfRule>
  </conditionalFormatting>
  <conditionalFormatting sqref="A49:B57 B58:B61">
    <cfRule type="cellIs" dxfId="98" priority="79" operator="lessThan">
      <formula>0</formula>
    </cfRule>
    <cfRule type="cellIs" dxfId="97" priority="80" operator="equal">
      <formula>0</formula>
    </cfRule>
  </conditionalFormatting>
  <conditionalFormatting sqref="A58:A61">
    <cfRule type="cellIs" dxfId="96" priority="77" operator="lessThan">
      <formula>0</formula>
    </cfRule>
    <cfRule type="cellIs" dxfId="95" priority="78" operator="equal">
      <formula>0</formula>
    </cfRule>
  </conditionalFormatting>
  <conditionalFormatting sqref="C50:X50">
    <cfRule type="cellIs" dxfId="94" priority="75" operator="lessThan">
      <formula>0</formula>
    </cfRule>
    <cfRule type="cellIs" dxfId="93" priority="76" operator="equal">
      <formula>0</formula>
    </cfRule>
  </conditionalFormatting>
  <conditionalFormatting sqref="C54:X54">
    <cfRule type="cellIs" dxfId="92" priority="73" operator="lessThan">
      <formula>0</formula>
    </cfRule>
    <cfRule type="cellIs" dxfId="91" priority="74" operator="equal">
      <formula>0</formula>
    </cfRule>
  </conditionalFormatting>
  <conditionalFormatting sqref="Q56 S56">
    <cfRule type="cellIs" dxfId="90" priority="71" operator="lessThan">
      <formula>0</formula>
    </cfRule>
    <cfRule type="cellIs" dxfId="89" priority="72" operator="equal">
      <formula>0</formula>
    </cfRule>
  </conditionalFormatting>
  <conditionalFormatting sqref="Q57 S57">
    <cfRule type="cellIs" dxfId="88" priority="69" operator="lessThan">
      <formula>0</formula>
    </cfRule>
    <cfRule type="cellIs" dxfId="87" priority="70" operator="equal">
      <formula>0</formula>
    </cfRule>
  </conditionalFormatting>
  <conditionalFormatting sqref="R57">
    <cfRule type="cellIs" dxfId="86" priority="67" operator="lessThan">
      <formula>0</formula>
    </cfRule>
    <cfRule type="cellIs" dxfId="85" priority="68" operator="equal">
      <formula>0</formula>
    </cfRule>
  </conditionalFormatting>
  <conditionalFormatting sqref="R56">
    <cfRule type="cellIs" dxfId="84" priority="65" operator="lessThan">
      <formula>0</formula>
    </cfRule>
    <cfRule type="cellIs" dxfId="83" priority="66" operator="equal">
      <formula>0</formula>
    </cfRule>
  </conditionalFormatting>
  <conditionalFormatting sqref="Q60:Q61 S61">
    <cfRule type="cellIs" dxfId="82" priority="63" operator="lessThan">
      <formula>0</formula>
    </cfRule>
    <cfRule type="cellIs" dxfId="81" priority="64" operator="equal">
      <formula>0</formula>
    </cfRule>
  </conditionalFormatting>
  <conditionalFormatting sqref="R61">
    <cfRule type="cellIs" dxfId="80" priority="61" operator="lessThan">
      <formula>0</formula>
    </cfRule>
    <cfRule type="cellIs" dxfId="79" priority="62" operator="equal">
      <formula>0</formula>
    </cfRule>
  </conditionalFormatting>
  <conditionalFormatting sqref="D55">
    <cfRule type="cellIs" dxfId="78" priority="57" operator="lessThan">
      <formula>0</formula>
    </cfRule>
    <cfRule type="cellIs" dxfId="77" priority="58" operator="equal">
      <formula>0</formula>
    </cfRule>
  </conditionalFormatting>
  <conditionalFormatting sqref="A69:X82">
    <cfRule type="cellIs" dxfId="76" priority="55" operator="lessThan">
      <formula>0</formula>
    </cfRule>
    <cfRule type="cellIs" dxfId="75" priority="56" operator="equal">
      <formula>0</formula>
    </cfRule>
  </conditionalFormatting>
  <conditionalFormatting sqref="C71:W82">
    <cfRule type="cellIs" dxfId="74" priority="54" operator="notEqual">
      <formula>0</formula>
    </cfRule>
  </conditionalFormatting>
  <conditionalFormatting sqref="A97:B98 A100:B118 A99 A120:B138 A119 A140:B158 A139 A180:B236 A179 A160:B178 A159">
    <cfRule type="cellIs" dxfId="73" priority="52" operator="lessThan">
      <formula>0</formula>
    </cfRule>
    <cfRule type="cellIs" dxfId="72" priority="53" operator="equal">
      <formula>0</formula>
    </cfRule>
  </conditionalFormatting>
  <conditionalFormatting sqref="C99:X100">
    <cfRule type="cellIs" dxfId="71" priority="50" operator="lessThan">
      <formula>0</formula>
    </cfRule>
    <cfRule type="cellIs" dxfId="70" priority="51" operator="equal">
      <formula>0</formula>
    </cfRule>
  </conditionalFormatting>
  <conditionalFormatting sqref="B99">
    <cfRule type="cellIs" dxfId="69" priority="48" operator="lessThan">
      <formula>0</formula>
    </cfRule>
    <cfRule type="cellIs" dxfId="68" priority="49" operator="equal">
      <formula>0</formula>
    </cfRule>
  </conditionalFormatting>
  <conditionalFormatting sqref="C101:V112">
    <cfRule type="cellIs" dxfId="67" priority="47" operator="equal">
      <formula>0</formula>
    </cfRule>
  </conditionalFormatting>
  <conditionalFormatting sqref="S219:Y219 C220:Y236 C219:P219 C119:Y180 C214:Y218 C198:X213 C194:Y197 Y181:Y193">
    <cfRule type="cellIs" dxfId="66" priority="43" operator="lessThan">
      <formula>0</formula>
    </cfRule>
    <cfRule type="cellIs" dxfId="65" priority="44" operator="equal">
      <formula>0</formula>
    </cfRule>
  </conditionalFormatting>
  <conditionalFormatting sqref="C236:W236">
    <cfRule type="cellIs" dxfId="64" priority="41" operator="equal">
      <formula>0</formula>
    </cfRule>
    <cfRule type="cellIs" dxfId="63" priority="42" operator="notEqual">
      <formula>1</formula>
    </cfRule>
  </conditionalFormatting>
  <conditionalFormatting sqref="C201:R212">
    <cfRule type="expression" dxfId="62" priority="40">
      <formula>C221=0</formula>
    </cfRule>
  </conditionalFormatting>
  <conditionalFormatting sqref="C235:W235">
    <cfRule type="cellIs" dxfId="61" priority="38" operator="equal">
      <formula>0</formula>
    </cfRule>
    <cfRule type="cellIs" dxfId="60" priority="39" operator="notEqual">
      <formula>1</formula>
    </cfRule>
  </conditionalFormatting>
  <conditionalFormatting sqref="C221:R233">
    <cfRule type="expression" dxfId="59" priority="45">
      <formula>C221&gt;$R$198</formula>
    </cfRule>
  </conditionalFormatting>
  <conditionalFormatting sqref="C221:R233">
    <cfRule type="expression" dxfId="58" priority="46">
      <formula>C221&lt;-$R$198</formula>
    </cfRule>
  </conditionalFormatting>
  <conditionalFormatting sqref="B119">
    <cfRule type="cellIs" dxfId="57" priority="36" operator="lessThan">
      <formula>0</formula>
    </cfRule>
    <cfRule type="cellIs" dxfId="56" priority="37" operator="equal">
      <formula>0</formula>
    </cfRule>
  </conditionalFormatting>
  <conditionalFormatting sqref="B139">
    <cfRule type="cellIs" dxfId="55" priority="34" operator="lessThan">
      <formula>0</formula>
    </cfRule>
    <cfRule type="cellIs" dxfId="54" priority="35" operator="equal">
      <formula>0</formula>
    </cfRule>
  </conditionalFormatting>
  <conditionalFormatting sqref="B179">
    <cfRule type="cellIs" dxfId="53" priority="32" operator="lessThan">
      <formula>0</formula>
    </cfRule>
    <cfRule type="cellIs" dxfId="52" priority="33" operator="equal">
      <formula>0</formula>
    </cfRule>
  </conditionalFormatting>
  <conditionalFormatting sqref="B159">
    <cfRule type="cellIs" dxfId="51" priority="30" operator="lessThan">
      <formula>0</formula>
    </cfRule>
    <cfRule type="cellIs" dxfId="50" priority="31" operator="equal">
      <formula>0</formula>
    </cfRule>
  </conditionalFormatting>
  <conditionalFormatting sqref="Y200:Z213 AC199:AC213 Y198:Z198 Y199:AA199">
    <cfRule type="cellIs" dxfId="49" priority="28" operator="lessThan">
      <formula>0</formula>
    </cfRule>
    <cfRule type="cellIs" dxfId="48" priority="29" operator="equal">
      <formula>0</formula>
    </cfRule>
  </conditionalFormatting>
  <conditionalFormatting sqref="AA200:AB212">
    <cfRule type="cellIs" dxfId="47" priority="26" operator="lessThan">
      <formula>0</formula>
    </cfRule>
    <cfRule type="cellIs" dxfId="46" priority="27" operator="equal">
      <formula>0</formula>
    </cfRule>
  </conditionalFormatting>
  <conditionalFormatting sqref="AA213">
    <cfRule type="cellIs" dxfId="45" priority="24" operator="lessThan">
      <formula>0</formula>
    </cfRule>
    <cfRule type="cellIs" dxfId="44" priority="25" operator="equal">
      <formula>0</formula>
    </cfRule>
  </conditionalFormatting>
  <conditionalFormatting sqref="AB213">
    <cfRule type="cellIs" dxfId="43" priority="22" operator="lessThan">
      <formula>0</formula>
    </cfRule>
    <cfRule type="cellIs" dxfId="42" priority="23" operator="equal">
      <formula>0</formula>
    </cfRule>
  </conditionalFormatting>
  <conditionalFormatting sqref="D24:S24 C23:S23 C31:C42 C25:S30">
    <cfRule type="cellIs" dxfId="41" priority="20" operator="lessThan">
      <formula>0</formula>
    </cfRule>
    <cfRule type="cellIs" dxfId="40" priority="21" operator="equal">
      <formula>0</formula>
    </cfRule>
  </conditionalFormatting>
  <conditionalFormatting sqref="C31:C42">
    <cfRule type="cellIs" dxfId="39" priority="19" operator="notEqual">
      <formula>0</formula>
    </cfRule>
  </conditionalFormatting>
  <conditionalFormatting sqref="D31:P42">
    <cfRule type="cellIs" dxfId="38" priority="18" operator="lessThan">
      <formula>0</formula>
    </cfRule>
  </conditionalFormatting>
  <conditionalFormatting sqref="Q31:S42">
    <cfRule type="cellIs" dxfId="37" priority="17" operator="lessThan">
      <formula>0</formula>
    </cfRule>
  </conditionalFormatting>
  <conditionalFormatting sqref="T12:W22">
    <cfRule type="cellIs" dxfId="36" priority="16" operator="lessThan">
      <formula>0</formula>
    </cfRule>
  </conditionalFormatting>
  <conditionalFormatting sqref="T12:W22">
    <cfRule type="expression" dxfId="35" priority="15">
      <formula>T12&lt;&gt;T11</formula>
    </cfRule>
  </conditionalFormatting>
  <conditionalFormatting sqref="C11 C12:X22">
    <cfRule type="cellIs" dxfId="34" priority="11" operator="lessThan">
      <formula>0</formula>
    </cfRule>
    <cfRule type="cellIs" dxfId="33" priority="14" operator="equal">
      <formula>0</formula>
    </cfRule>
  </conditionalFormatting>
  <conditionalFormatting sqref="C11">
    <cfRule type="expression" dxfId="32" priority="12">
      <formula>C11&lt;&gt;B22</formula>
    </cfRule>
  </conditionalFormatting>
  <conditionalFormatting sqref="C12:X22">
    <cfRule type="expression" dxfId="31" priority="13">
      <formula>C12&lt;&gt;C11</formula>
    </cfRule>
  </conditionalFormatting>
  <conditionalFormatting sqref="D11:X11">
    <cfRule type="cellIs" dxfId="30" priority="8" operator="lessThan">
      <formula>0</formula>
    </cfRule>
    <cfRule type="cellIs" dxfId="29" priority="10" operator="equal">
      <formula>0</formula>
    </cfRule>
  </conditionalFormatting>
  <conditionalFormatting sqref="D11:X11">
    <cfRule type="expression" dxfId="28" priority="9">
      <formula>D11&lt;&gt;C22</formula>
    </cfRule>
  </conditionalFormatting>
  <conditionalFormatting sqref="C181:V192">
    <cfRule type="cellIs" dxfId="27" priority="7" operator="equal">
      <formula>0</formula>
    </cfRule>
  </conditionalFormatting>
  <conditionalFormatting sqref="C193:V193">
    <cfRule type="cellIs" dxfId="26" priority="6" operator="equal">
      <formula>0</formula>
    </cfRule>
  </conditionalFormatting>
  <conditionalFormatting sqref="C51:V51">
    <cfRule type="cellIs" dxfId="25" priority="5" operator="equal">
      <formula>0</formula>
    </cfRule>
  </conditionalFormatting>
  <conditionalFormatting sqref="C52:V52">
    <cfRule type="cellIs" dxfId="24" priority="2" operator="equal">
      <formula>0</formula>
    </cfRule>
  </conditionalFormatting>
  <conditionalFormatting sqref="C53:V53">
    <cfRule type="cellIs" dxfId="23" priority="3" operator="equal">
      <formula>0</formula>
    </cfRule>
  </conditionalFormatting>
  <conditionalFormatting sqref="R58:S60">
    <cfRule type="cellIs" dxfId="22" priority="1" operator="equal">
      <formula>0</formula>
    </cfRule>
  </conditionalFormatting>
  <printOptions headings="1"/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1"/>
  <sheetViews>
    <sheetView zoomScale="75" zoomScaleNormal="75" workbookViewId="0"/>
  </sheetViews>
  <sheetFormatPr defaultRowHeight="11.25" x14ac:dyDescent="0.2"/>
  <cols>
    <col min="1" max="1" width="1.83203125" customWidth="1"/>
  </cols>
  <sheetData>
    <row r="1" ht="3" customHeight="1" x14ac:dyDescent="0.2"/>
    <row r="61" ht="3" customHeight="1" x14ac:dyDescent="0.2"/>
    <row r="121" ht="3" customHeight="1" x14ac:dyDescent="0.2"/>
    <row r="181" ht="3" customHeight="1" x14ac:dyDescent="0.2"/>
    <row r="241" ht="3" customHeight="1" x14ac:dyDescent="0.2"/>
    <row r="301" ht="3" customHeight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A1" zoomScaleNormal="100" workbookViewId="0">
      <selection activeCell="AG25" sqref="AG25"/>
    </sheetView>
  </sheetViews>
  <sheetFormatPr defaultRowHeight="12.75" x14ac:dyDescent="0.2"/>
  <cols>
    <col min="1" max="1" width="16.83203125" style="118" customWidth="1"/>
    <col min="2" max="2" width="1.83203125" style="118" customWidth="1"/>
    <col min="3" max="3" width="7" style="118" bestFit="1" customWidth="1"/>
    <col min="4" max="4" width="36" style="119" bestFit="1" customWidth="1"/>
    <col min="5" max="5" width="1.83203125" style="119" customWidth="1"/>
    <col min="6" max="6" width="12.83203125" style="118" customWidth="1"/>
    <col min="7" max="7" width="1.83203125" style="118" customWidth="1"/>
    <col min="8" max="8" width="52.1640625" style="119" bestFit="1" customWidth="1"/>
    <col min="9" max="9" width="9.33203125" style="118"/>
    <col min="10" max="26" width="0" style="118" hidden="1" customWidth="1"/>
    <col min="27" max="27" width="16.83203125" style="118" customWidth="1"/>
    <col min="28" max="28" width="1.83203125" style="118" customWidth="1"/>
    <col min="29" max="29" width="7" style="118" bestFit="1" customWidth="1"/>
    <col min="30" max="30" width="36" style="118" bestFit="1" customWidth="1"/>
    <col min="31" max="31" width="1.83203125" style="118" customWidth="1"/>
    <col min="32" max="32" width="12.83203125" style="118" customWidth="1"/>
    <col min="33" max="33" width="40.83203125" style="118" customWidth="1"/>
    <col min="34" max="34" width="12.83203125" style="118" customWidth="1"/>
    <col min="35" max="37" width="9.33203125" style="118"/>
    <col min="38" max="38" width="5.83203125" style="118" customWidth="1"/>
    <col min="39" max="39" width="9.33203125" style="118"/>
    <col min="40" max="40" width="5.83203125" style="118" customWidth="1"/>
    <col min="41" max="16384" width="9.33203125" style="118"/>
  </cols>
  <sheetData>
    <row r="1" spans="1:41" ht="18" x14ac:dyDescent="0.25">
      <c r="A1" s="117" t="s">
        <v>151</v>
      </c>
      <c r="H1" s="129">
        <f>DATE(2017,3,1)</f>
        <v>42795</v>
      </c>
      <c r="AA1" s="117" t="s">
        <v>151</v>
      </c>
      <c r="AD1" s="119"/>
      <c r="AE1" s="119"/>
    </row>
    <row r="2" spans="1:41" x14ac:dyDescent="0.2">
      <c r="AD2" s="119"/>
      <c r="AE2" s="119"/>
    </row>
    <row r="3" spans="1:41" s="120" customFormat="1" x14ac:dyDescent="0.2">
      <c r="C3" s="120" t="s">
        <v>153</v>
      </c>
      <c r="D3" s="121"/>
      <c r="E3" s="121"/>
      <c r="H3" s="121" t="s">
        <v>160</v>
      </c>
      <c r="AC3" s="120" t="s">
        <v>153</v>
      </c>
      <c r="AD3" s="121"/>
      <c r="AE3" s="121"/>
      <c r="AF3" s="120" t="s">
        <v>194</v>
      </c>
      <c r="AH3" s="120" t="s">
        <v>195</v>
      </c>
      <c r="AM3" s="120" t="s">
        <v>196</v>
      </c>
      <c r="AO3" s="120" t="s">
        <v>199</v>
      </c>
    </row>
    <row r="4" spans="1:41" x14ac:dyDescent="0.2">
      <c r="A4" s="116" t="s">
        <v>152</v>
      </c>
      <c r="C4" s="118">
        <v>1</v>
      </c>
      <c r="D4" s="119" t="s">
        <v>154</v>
      </c>
      <c r="F4" s="111">
        <v>0.1</v>
      </c>
      <c r="AA4" s="116" t="s">
        <v>152</v>
      </c>
      <c r="AC4" s="118">
        <v>1</v>
      </c>
      <c r="AD4" s="119" t="s">
        <v>154</v>
      </c>
      <c r="AE4" s="119"/>
      <c r="AF4" s="130">
        <v>0.1</v>
      </c>
      <c r="AH4" s="130">
        <v>0.1</v>
      </c>
      <c r="AK4" s="118" t="s">
        <v>1</v>
      </c>
      <c r="AM4" s="118">
        <v>100</v>
      </c>
      <c r="AO4" s="118">
        <v>90</v>
      </c>
    </row>
    <row r="5" spans="1:41" x14ac:dyDescent="0.2">
      <c r="C5" s="118">
        <v>2</v>
      </c>
      <c r="D5" s="119" t="s">
        <v>155</v>
      </c>
      <c r="F5" s="112">
        <v>-0.8</v>
      </c>
      <c r="AC5" s="118">
        <v>2</v>
      </c>
      <c r="AD5" s="119" t="s">
        <v>155</v>
      </c>
      <c r="AE5" s="119"/>
      <c r="AF5" s="131">
        <v>-0.8</v>
      </c>
      <c r="AH5" s="131">
        <v>-0.8</v>
      </c>
      <c r="AK5" s="118" t="s">
        <v>197</v>
      </c>
      <c r="AM5" s="133">
        <v>1</v>
      </c>
      <c r="AO5" s="133">
        <v>1.1000000000000001</v>
      </c>
    </row>
    <row r="6" spans="1:41" x14ac:dyDescent="0.2">
      <c r="C6" s="118">
        <v>3</v>
      </c>
      <c r="D6" s="119" t="s">
        <v>156</v>
      </c>
      <c r="F6" s="112">
        <v>0.6</v>
      </c>
      <c r="AC6" s="118">
        <v>3</v>
      </c>
      <c r="AD6" s="119" t="s">
        <v>156</v>
      </c>
      <c r="AE6" s="119"/>
      <c r="AF6" s="131">
        <v>0.6</v>
      </c>
      <c r="AH6" s="131">
        <v>0.6</v>
      </c>
      <c r="AK6" s="118" t="s">
        <v>198</v>
      </c>
      <c r="AM6" s="132">
        <f>AM4*AM5</f>
        <v>100</v>
      </c>
      <c r="AO6" s="132">
        <f>AO4*AO5</f>
        <v>99.000000000000014</v>
      </c>
    </row>
    <row r="7" spans="1:41" x14ac:dyDescent="0.2">
      <c r="C7" s="118">
        <v>4</v>
      </c>
      <c r="D7" s="119" t="s">
        <v>157</v>
      </c>
      <c r="F7" s="112">
        <v>0.9</v>
      </c>
      <c r="AC7" s="118">
        <v>4</v>
      </c>
      <c r="AD7" s="119" t="s">
        <v>157</v>
      </c>
      <c r="AE7" s="119"/>
      <c r="AF7" s="131">
        <v>0.9</v>
      </c>
      <c r="AH7" s="131">
        <v>0.9</v>
      </c>
    </row>
    <row r="8" spans="1:41" x14ac:dyDescent="0.2">
      <c r="AD8" s="119"/>
      <c r="AE8" s="119"/>
    </row>
    <row r="9" spans="1:41" x14ac:dyDescent="0.2">
      <c r="A9" s="114" t="s">
        <v>158</v>
      </c>
      <c r="C9" s="118">
        <v>5</v>
      </c>
      <c r="D9" s="119" t="s">
        <v>159</v>
      </c>
      <c r="F9" s="123">
        <f>F$4*F5</f>
        <v>-8.0000000000000016E-2</v>
      </c>
      <c r="H9" s="124" t="s">
        <v>187</v>
      </c>
      <c r="AA9" s="114" t="s">
        <v>158</v>
      </c>
      <c r="AC9" s="118">
        <v>5</v>
      </c>
      <c r="AD9" s="119" t="s">
        <v>159</v>
      </c>
      <c r="AE9" s="119"/>
      <c r="AF9" s="123">
        <f>AF$4*AF5</f>
        <v>-8.0000000000000016E-2</v>
      </c>
      <c r="AH9" s="123">
        <f>AH$4*AH5</f>
        <v>-8.0000000000000016E-2</v>
      </c>
    </row>
    <row r="10" spans="1:41" x14ac:dyDescent="0.2">
      <c r="A10" s="115" t="s">
        <v>1</v>
      </c>
      <c r="C10" s="118">
        <v>6</v>
      </c>
      <c r="D10" s="119" t="s">
        <v>161</v>
      </c>
      <c r="F10" s="113">
        <f>Calc!N205</f>
        <v>36273.587152370943</v>
      </c>
      <c r="H10" s="119" t="s">
        <v>193</v>
      </c>
      <c r="AA10" s="115" t="s">
        <v>1</v>
      </c>
      <c r="AC10" s="118">
        <v>6</v>
      </c>
      <c r="AD10" s="119" t="s">
        <v>161</v>
      </c>
      <c r="AE10" s="119"/>
      <c r="AF10" s="113">
        <v>1000</v>
      </c>
      <c r="AH10" s="113">
        <v>200</v>
      </c>
    </row>
    <row r="11" spans="1:41" x14ac:dyDescent="0.2">
      <c r="C11" s="118">
        <v>7</v>
      </c>
      <c r="D11" s="119" t="s">
        <v>162</v>
      </c>
      <c r="F11" s="125">
        <f>F9*F10</f>
        <v>-2901.8869721896758</v>
      </c>
      <c r="H11" s="124" t="s">
        <v>163</v>
      </c>
      <c r="AC11" s="118">
        <v>7</v>
      </c>
      <c r="AD11" s="119" t="s">
        <v>162</v>
      </c>
      <c r="AE11" s="119"/>
      <c r="AF11" s="125">
        <f>AF9*AF10</f>
        <v>-80.000000000000014</v>
      </c>
      <c r="AH11" s="125">
        <f>AH9*AH10</f>
        <v>-16.000000000000004</v>
      </c>
    </row>
    <row r="12" spans="1:41" x14ac:dyDescent="0.2">
      <c r="AD12" s="119"/>
      <c r="AE12" s="119"/>
    </row>
    <row r="13" spans="1:41" x14ac:dyDescent="0.2">
      <c r="A13" s="114" t="s">
        <v>158</v>
      </c>
      <c r="C13" s="118">
        <v>8</v>
      </c>
      <c r="D13" s="119" t="s">
        <v>165</v>
      </c>
      <c r="F13" s="123">
        <f>F$4*F6</f>
        <v>0.06</v>
      </c>
      <c r="H13" s="124" t="s">
        <v>188</v>
      </c>
      <c r="AA13" s="114" t="s">
        <v>158</v>
      </c>
      <c r="AC13" s="118">
        <v>8</v>
      </c>
      <c r="AD13" s="119" t="s">
        <v>165</v>
      </c>
      <c r="AE13" s="119"/>
      <c r="AF13" s="123">
        <f>AF$4*AF6</f>
        <v>0.06</v>
      </c>
      <c r="AH13" s="123">
        <f>AH$4*AH6</f>
        <v>0.06</v>
      </c>
    </row>
    <row r="14" spans="1:41" x14ac:dyDescent="0.2">
      <c r="A14" s="115" t="s">
        <v>164</v>
      </c>
      <c r="C14" s="118">
        <v>9</v>
      </c>
      <c r="D14" s="119" t="s">
        <v>169</v>
      </c>
      <c r="F14" s="111">
        <f>Calc!BM205</f>
        <v>0.17558850175052923</v>
      </c>
      <c r="H14" s="119" t="s">
        <v>193</v>
      </c>
      <c r="AA14" s="115" t="s">
        <v>164</v>
      </c>
      <c r="AC14" s="118">
        <v>9</v>
      </c>
      <c r="AD14" s="119" t="s">
        <v>169</v>
      </c>
      <c r="AE14" s="119"/>
      <c r="AF14" s="130">
        <f>$F14</f>
        <v>0.17558850175052923</v>
      </c>
      <c r="AH14" s="130">
        <f>$F14</f>
        <v>0.17558850175052923</v>
      </c>
    </row>
    <row r="15" spans="1:41" x14ac:dyDescent="0.2">
      <c r="C15" s="118">
        <v>10</v>
      </c>
      <c r="D15" s="119" t="s">
        <v>170</v>
      </c>
      <c r="F15" s="126">
        <f>F14/12</f>
        <v>1.4632375145877436E-2</v>
      </c>
      <c r="H15" s="124" t="s">
        <v>174</v>
      </c>
      <c r="AC15" s="118">
        <v>10</v>
      </c>
      <c r="AD15" s="119" t="s">
        <v>170</v>
      </c>
      <c r="AE15" s="119"/>
      <c r="AF15" s="126">
        <f>AF14/12</f>
        <v>1.4632375145877436E-2</v>
      </c>
      <c r="AH15" s="126">
        <f>AH14/12</f>
        <v>1.4632375145877436E-2</v>
      </c>
    </row>
    <row r="16" spans="1:41" x14ac:dyDescent="0.2">
      <c r="C16" s="118">
        <v>11</v>
      </c>
      <c r="D16" s="119" t="s">
        <v>166</v>
      </c>
      <c r="F16" s="126">
        <f>F13*F15</f>
        <v>8.7794250875264618E-4</v>
      </c>
      <c r="H16" s="124" t="s">
        <v>175</v>
      </c>
      <c r="AC16" s="118">
        <v>11</v>
      </c>
      <c r="AD16" s="119" t="s">
        <v>166</v>
      </c>
      <c r="AE16" s="119"/>
      <c r="AF16" s="126">
        <f>AF13*AF15</f>
        <v>8.7794250875264618E-4</v>
      </c>
      <c r="AH16" s="126">
        <f>AH13*AH15</f>
        <v>8.7794250875264618E-4</v>
      </c>
    </row>
    <row r="17" spans="1:34" x14ac:dyDescent="0.2">
      <c r="C17" s="118">
        <v>12</v>
      </c>
      <c r="D17" s="119" t="s">
        <v>167</v>
      </c>
      <c r="F17" s="113">
        <f>Calc!BB205</f>
        <v>1998188.4970399395</v>
      </c>
      <c r="H17" s="119" t="s">
        <v>168</v>
      </c>
      <c r="AC17" s="118">
        <v>12</v>
      </c>
      <c r="AD17" s="119" t="s">
        <v>167</v>
      </c>
      <c r="AE17" s="119"/>
      <c r="AF17" s="113">
        <v>100000</v>
      </c>
      <c r="AH17" s="113">
        <v>10000</v>
      </c>
    </row>
    <row r="18" spans="1:34" x14ac:dyDescent="0.2">
      <c r="C18" s="118">
        <v>13</v>
      </c>
      <c r="D18" s="119" t="s">
        <v>190</v>
      </c>
      <c r="F18" s="125">
        <f>F16*F17</f>
        <v>1754.2946220519241</v>
      </c>
      <c r="H18" s="124" t="s">
        <v>176</v>
      </c>
      <c r="AC18" s="118">
        <v>13</v>
      </c>
      <c r="AD18" s="119" t="s">
        <v>190</v>
      </c>
      <c r="AE18" s="119"/>
      <c r="AF18" s="125">
        <f>AF16*AF17</f>
        <v>87.794250875264623</v>
      </c>
      <c r="AH18" s="125">
        <f>AH16*AH17</f>
        <v>8.7794250875264623</v>
      </c>
    </row>
    <row r="19" spans="1:34" x14ac:dyDescent="0.2">
      <c r="F19" s="119"/>
      <c r="AD19" s="119"/>
      <c r="AE19" s="119"/>
      <c r="AF19" s="119"/>
      <c r="AH19" s="119"/>
    </row>
    <row r="20" spans="1:34" x14ac:dyDescent="0.2">
      <c r="A20" s="114" t="s">
        <v>171</v>
      </c>
      <c r="C20" s="118">
        <v>14</v>
      </c>
      <c r="D20" s="119" t="s">
        <v>191</v>
      </c>
      <c r="F20" s="127">
        <f>F11-F18</f>
        <v>-4656.1815942415997</v>
      </c>
      <c r="H20" s="124" t="s">
        <v>177</v>
      </c>
      <c r="AA20" s="114" t="s">
        <v>171</v>
      </c>
      <c r="AC20" s="118">
        <v>14</v>
      </c>
      <c r="AD20" s="119" t="s">
        <v>191</v>
      </c>
      <c r="AE20" s="119"/>
      <c r="AF20" s="127">
        <f>AF11-AF18</f>
        <v>-167.79425087526465</v>
      </c>
      <c r="AH20" s="127">
        <f>AH11-AH18</f>
        <v>-24.779425087526466</v>
      </c>
    </row>
    <row r="21" spans="1:34" x14ac:dyDescent="0.2">
      <c r="A21" s="115" t="s">
        <v>172</v>
      </c>
      <c r="C21" s="118">
        <v>15</v>
      </c>
      <c r="D21" s="119" t="s">
        <v>192</v>
      </c>
      <c r="F21" s="127">
        <f>F20*12</f>
        <v>-55874.179130899196</v>
      </c>
      <c r="H21" s="124" t="s">
        <v>178</v>
      </c>
      <c r="AA21" s="115" t="s">
        <v>172</v>
      </c>
      <c r="AC21" s="118">
        <v>15</v>
      </c>
      <c r="AD21" s="119" t="s">
        <v>192</v>
      </c>
      <c r="AE21" s="119"/>
      <c r="AF21" s="127">
        <f>AF20*12</f>
        <v>-2013.5310105031758</v>
      </c>
      <c r="AH21" s="127">
        <f>AH20*12</f>
        <v>-297.3531010503176</v>
      </c>
    </row>
    <row r="22" spans="1:34" x14ac:dyDescent="0.2">
      <c r="C22" s="118">
        <v>16</v>
      </c>
      <c r="D22" s="119" t="s">
        <v>173</v>
      </c>
      <c r="F22" s="123">
        <f>F21/F17</f>
        <v>-2.7962416565639147E-2</v>
      </c>
      <c r="H22" s="124" t="s">
        <v>179</v>
      </c>
      <c r="AC22" s="118">
        <v>16</v>
      </c>
      <c r="AD22" s="119" t="s">
        <v>173</v>
      </c>
      <c r="AE22" s="119"/>
      <c r="AF22" s="123">
        <f>AF21/AF17</f>
        <v>-2.0135310105031758E-2</v>
      </c>
      <c r="AH22" s="123">
        <f>AH21/AH17</f>
        <v>-2.9735310105031762E-2</v>
      </c>
    </row>
    <row r="23" spans="1:34" x14ac:dyDescent="0.2">
      <c r="AD23" s="119"/>
      <c r="AE23" s="119"/>
    </row>
    <row r="24" spans="1:34" x14ac:dyDescent="0.2">
      <c r="A24" s="114" t="s">
        <v>171</v>
      </c>
      <c r="C24" s="118">
        <v>17</v>
      </c>
      <c r="D24" s="119" t="s">
        <v>181</v>
      </c>
      <c r="F24" s="123">
        <f>F$4*F7</f>
        <v>9.0000000000000011E-2</v>
      </c>
      <c r="H24" s="124" t="s">
        <v>189</v>
      </c>
      <c r="AA24" s="114" t="s">
        <v>171</v>
      </c>
      <c r="AC24" s="118">
        <v>17</v>
      </c>
      <c r="AD24" s="119" t="s">
        <v>181</v>
      </c>
      <c r="AE24" s="119"/>
      <c r="AF24" s="123">
        <f>AF$4*AF7</f>
        <v>9.0000000000000011E-2</v>
      </c>
      <c r="AH24" s="123">
        <f>AH$4*AH7</f>
        <v>9.0000000000000011E-2</v>
      </c>
    </row>
    <row r="25" spans="1:34" x14ac:dyDescent="0.2">
      <c r="A25" s="115" t="s">
        <v>180</v>
      </c>
      <c r="C25" s="118">
        <v>18</v>
      </c>
      <c r="D25" s="119" t="s">
        <v>182</v>
      </c>
      <c r="F25" s="128">
        <f>(1+F22)*(1+F24)-1</f>
        <v>5.9520965943453463E-2</v>
      </c>
      <c r="H25" s="124" t="s">
        <v>183</v>
      </c>
      <c r="AA25" s="115" t="s">
        <v>180</v>
      </c>
      <c r="AC25" s="118">
        <v>18</v>
      </c>
      <c r="AD25" s="119" t="s">
        <v>182</v>
      </c>
      <c r="AE25" s="119"/>
      <c r="AF25" s="128">
        <f>(1+AF22)*(1+AF24)-1</f>
        <v>6.805251198551554E-2</v>
      </c>
      <c r="AH25" s="128">
        <f>(1+AH22)*(1+AH24)-1</f>
        <v>5.7588511985515511E-2</v>
      </c>
    </row>
    <row r="26" spans="1:34" ht="3.95" customHeight="1" x14ac:dyDescent="0.2">
      <c r="H26" s="124"/>
      <c r="AD26" s="119"/>
      <c r="AE26" s="119"/>
    </row>
    <row r="27" spans="1:34" x14ac:dyDescent="0.2">
      <c r="C27" s="118">
        <v>19</v>
      </c>
      <c r="D27" s="119" t="s">
        <v>184</v>
      </c>
      <c r="F27" s="122">
        <f>F25/F4</f>
        <v>0.59520965943453463</v>
      </c>
      <c r="H27" s="124" t="s">
        <v>186</v>
      </c>
      <c r="AC27" s="118">
        <v>19</v>
      </c>
      <c r="AD27" s="119" t="s">
        <v>184</v>
      </c>
      <c r="AE27" s="119"/>
      <c r="AF27" s="122">
        <f>AF25/AF4</f>
        <v>0.6805251198551554</v>
      </c>
      <c r="AH27" s="122">
        <f>AH25/AH4</f>
        <v>0.57588511985515511</v>
      </c>
    </row>
    <row r="28" spans="1:34" x14ac:dyDescent="0.2">
      <c r="D28" s="119" t="s">
        <v>185</v>
      </c>
      <c r="AD28" s="119" t="s">
        <v>185</v>
      </c>
      <c r="AE28" s="119"/>
      <c r="AH28" s="119"/>
    </row>
    <row r="29" spans="1:34" x14ac:dyDescent="0.2">
      <c r="AD29" s="119"/>
      <c r="AE29" s="119"/>
      <c r="AH29" s="119"/>
    </row>
  </sheetData>
  <conditionalFormatting sqref="A1">
    <cfRule type="cellIs" dxfId="21" priority="21" operator="lessThan">
      <formula>0</formula>
    </cfRule>
    <cfRule type="cellIs" dxfId="20" priority="22" operator="equal">
      <formula>0</formula>
    </cfRule>
  </conditionalFormatting>
  <conditionalFormatting sqref="F9">
    <cfRule type="cellIs" dxfId="19" priority="20" operator="lessThan">
      <formula>0</formula>
    </cfRule>
  </conditionalFormatting>
  <conditionalFormatting sqref="F13">
    <cfRule type="cellIs" dxfId="18" priority="19" operator="lessThan">
      <formula>0</formula>
    </cfRule>
  </conditionalFormatting>
  <conditionalFormatting sqref="F22">
    <cfRule type="cellIs" dxfId="17" priority="18" operator="lessThan">
      <formula>0</formula>
    </cfRule>
  </conditionalFormatting>
  <conditionalFormatting sqref="F24">
    <cfRule type="cellIs" dxfId="16" priority="17" operator="lessThan">
      <formula>0</formula>
    </cfRule>
  </conditionalFormatting>
  <conditionalFormatting sqref="F25">
    <cfRule type="cellIs" dxfId="15" priority="16" operator="lessThan">
      <formula>0</formula>
    </cfRule>
  </conditionalFormatting>
  <conditionalFormatting sqref="F27">
    <cfRule type="cellIs" dxfId="14" priority="15" operator="lessThan">
      <formula>0</formula>
    </cfRule>
  </conditionalFormatting>
  <conditionalFormatting sqref="AA1">
    <cfRule type="cellIs" dxfId="13" priority="13" operator="lessThan">
      <formula>0</formula>
    </cfRule>
    <cfRule type="cellIs" dxfId="12" priority="14" operator="equal">
      <formula>0</formula>
    </cfRule>
  </conditionalFormatting>
  <conditionalFormatting sqref="AF9">
    <cfRule type="cellIs" dxfId="11" priority="12" operator="lessThan">
      <formula>0</formula>
    </cfRule>
  </conditionalFormatting>
  <conditionalFormatting sqref="AF13">
    <cfRule type="cellIs" dxfId="10" priority="11" operator="lessThan">
      <formula>0</formula>
    </cfRule>
  </conditionalFormatting>
  <conditionalFormatting sqref="AF22">
    <cfRule type="cellIs" dxfId="9" priority="10" operator="lessThan">
      <formula>0</formula>
    </cfRule>
  </conditionalFormatting>
  <conditionalFormatting sqref="AF24">
    <cfRule type="cellIs" dxfId="8" priority="9" operator="lessThan">
      <formula>0</formula>
    </cfRule>
  </conditionalFormatting>
  <conditionalFormatting sqref="AF25">
    <cfRule type="cellIs" dxfId="7" priority="8" operator="lessThan">
      <formula>0</formula>
    </cfRule>
  </conditionalFormatting>
  <conditionalFormatting sqref="AF27">
    <cfRule type="cellIs" dxfId="6" priority="7" operator="lessThan">
      <formula>0</formula>
    </cfRule>
  </conditionalFormatting>
  <conditionalFormatting sqref="AH9">
    <cfRule type="cellIs" dxfId="5" priority="6" operator="lessThan">
      <formula>0</formula>
    </cfRule>
  </conditionalFormatting>
  <conditionalFormatting sqref="AH13">
    <cfRule type="cellIs" dxfId="4" priority="5" operator="lessThan">
      <formula>0</formula>
    </cfRule>
  </conditionalFormatting>
  <conditionalFormatting sqref="AH22">
    <cfRule type="cellIs" dxfId="3" priority="4" operator="lessThan">
      <formula>0</formula>
    </cfRule>
  </conditionalFormatting>
  <conditionalFormatting sqref="AH24">
    <cfRule type="cellIs" dxfId="2" priority="3" operator="lessThan">
      <formula>0</formula>
    </cfRule>
  </conditionalFormatting>
  <conditionalFormatting sqref="AH25">
    <cfRule type="cellIs" dxfId="1" priority="2" operator="lessThan">
      <formula>0</formula>
    </cfRule>
  </conditionalFormatting>
  <conditionalFormatting sqref="AH2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Inputs</vt:lpstr>
      <vt:lpstr>Calc</vt:lpstr>
      <vt:lpstr>SalesTrend</vt:lpstr>
      <vt:lpstr>AttrRateTrend</vt:lpstr>
      <vt:lpstr>AttrTrend</vt:lpstr>
      <vt:lpstr>Chart</vt:lpstr>
      <vt:lpstr>PriceChangeImpact</vt:lpstr>
      <vt:lpstr>AttrRateTrend!MaxSD</vt:lpstr>
      <vt:lpstr>AttrTrend!MaxSD</vt:lpstr>
      <vt:lpstr>MaxSD</vt:lpstr>
      <vt:lpstr>NewBusMonths</vt:lpstr>
      <vt:lpstr>AttrRateTrend!Unit</vt:lpstr>
      <vt:lpstr>AttrTrend!Unit</vt:lpstr>
      <vt:lpstr>Calc!Unit</vt:lpstr>
      <vt:lpstr>Unit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2017-02-06T18:09:28Z</dcterms:created>
  <dcterms:modified xsi:type="dcterms:W3CDTF">2017-05-17T15:01:41Z</dcterms:modified>
</cp:coreProperties>
</file>