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3310" windowHeight="9570" activeTab="2"/>
  </bookViews>
  <sheets>
    <sheet name="Inputs" sheetId="1" r:id="rId1"/>
    <sheet name="Calc" sheetId="2" r:id="rId2"/>
    <sheet name="Trend" sheetId="3" r:id="rId3"/>
    <sheet name="Report" sheetId="4" r:id="rId4"/>
  </sheets>
  <externalReferences>
    <externalReference r:id="rId5"/>
    <externalReference r:id="rId6"/>
  </externalReferences>
  <definedNames>
    <definedName name="MaxInitialSD">#REF!</definedName>
    <definedName name="MaxSD">Trend!$Z$199</definedName>
    <definedName name="_xlnm.Print_Titles" localSheetId="1">Calc!$A:$A,Calc!$1:$10</definedName>
    <definedName name="_xlnm.Print_Titles" localSheetId="2">Trend!$A:$B,Trend!$1:$10</definedName>
    <definedName name="SFChoice">Trend!$AG$1</definedName>
    <definedName name="Unit">Calc!$E$1</definedName>
  </definedNames>
  <calcPr calcId="145621" calcMode="manual"/>
</workbook>
</file>

<file path=xl/calcChain.xml><?xml version="1.0" encoding="utf-8"?>
<calcChain xmlns="http://schemas.openxmlformats.org/spreadsheetml/2006/main">
  <c r="C196" i="1" l="1"/>
  <c r="B203" i="1"/>
  <c r="B202" i="1" l="1"/>
  <c r="M202" i="2" l="1"/>
  <c r="M201" i="2"/>
  <c r="N201" i="2"/>
  <c r="R42" i="3"/>
  <c r="N202" i="2" s="1"/>
  <c r="E203" i="1" l="1"/>
  <c r="W240" i="3" l="1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L36" i="3"/>
  <c r="J34" i="3"/>
  <c r="E33" i="3" l="1"/>
  <c r="D38" i="3"/>
  <c r="D18" i="3"/>
  <c r="D19" i="3" s="1"/>
  <c r="D20" i="3" l="1"/>
  <c r="D21" i="3" s="1"/>
  <c r="D22" i="3" s="1"/>
  <c r="N250" i="2" l="1"/>
  <c r="N249" i="2"/>
  <c r="N248" i="2"/>
  <c r="N238" i="2"/>
  <c r="N237" i="2"/>
  <c r="N236" i="2"/>
  <c r="N226" i="2"/>
  <c r="N225" i="2"/>
  <c r="N224" i="2"/>
  <c r="N214" i="2"/>
  <c r="N213" i="2"/>
  <c r="N212" i="2"/>
  <c r="N200" i="2"/>
  <c r="N190" i="2"/>
  <c r="N189" i="2"/>
  <c r="N188" i="2"/>
  <c r="N178" i="2"/>
  <c r="N177" i="2"/>
  <c r="N176" i="2"/>
  <c r="N166" i="2"/>
  <c r="N165" i="2"/>
  <c r="N164" i="2"/>
  <c r="N154" i="2"/>
  <c r="N153" i="2"/>
  <c r="N152" i="2"/>
  <c r="N142" i="2"/>
  <c r="N141" i="2"/>
  <c r="N140" i="2"/>
  <c r="N130" i="2"/>
  <c r="N129" i="2"/>
  <c r="N128" i="2"/>
  <c r="N118" i="2"/>
  <c r="N117" i="2"/>
  <c r="N116" i="2"/>
  <c r="N106" i="2"/>
  <c r="N105" i="2"/>
  <c r="N104" i="2"/>
  <c r="N94" i="2"/>
  <c r="N93" i="2"/>
  <c r="N92" i="2"/>
  <c r="N82" i="2"/>
  <c r="N81" i="2"/>
  <c r="N80" i="2"/>
  <c r="N70" i="2"/>
  <c r="N69" i="2"/>
  <c r="N68" i="2"/>
  <c r="N58" i="2"/>
  <c r="N57" i="2"/>
  <c r="N56" i="2"/>
  <c r="N46" i="2"/>
  <c r="N45" i="2"/>
  <c r="N44" i="2"/>
  <c r="N34" i="2"/>
  <c r="N33" i="2"/>
  <c r="N32" i="2"/>
  <c r="N22" i="2"/>
  <c r="N21" i="2"/>
  <c r="N20" i="2"/>
  <c r="N247" i="2"/>
  <c r="N246" i="2"/>
  <c r="N245" i="2"/>
  <c r="N244" i="2"/>
  <c r="N243" i="2"/>
  <c r="N242" i="2"/>
  <c r="N241" i="2"/>
  <c r="N240" i="2"/>
  <c r="N239" i="2"/>
  <c r="N235" i="2"/>
  <c r="N234" i="2"/>
  <c r="N233" i="2"/>
  <c r="N232" i="2"/>
  <c r="N231" i="2"/>
  <c r="N230" i="2"/>
  <c r="N229" i="2"/>
  <c r="N228" i="2"/>
  <c r="N227" i="2"/>
  <c r="N223" i="2"/>
  <c r="N222" i="2"/>
  <c r="N221" i="2"/>
  <c r="N220" i="2"/>
  <c r="N219" i="2"/>
  <c r="N218" i="2"/>
  <c r="N217" i="2"/>
  <c r="N216" i="2"/>
  <c r="N215" i="2"/>
  <c r="N211" i="2"/>
  <c r="N210" i="2"/>
  <c r="N209" i="2"/>
  <c r="N208" i="2"/>
  <c r="N207" i="2"/>
  <c r="N206" i="2"/>
  <c r="N205" i="2"/>
  <c r="N204" i="2"/>
  <c r="N203" i="2"/>
  <c r="N199" i="2"/>
  <c r="N198" i="2"/>
  <c r="N197" i="2"/>
  <c r="N196" i="2"/>
  <c r="N195" i="2"/>
  <c r="N194" i="2"/>
  <c r="N193" i="2"/>
  <c r="N192" i="2"/>
  <c r="N191" i="2"/>
  <c r="N187" i="2"/>
  <c r="N186" i="2"/>
  <c r="N185" i="2"/>
  <c r="N184" i="2"/>
  <c r="N183" i="2"/>
  <c r="N182" i="2"/>
  <c r="N181" i="2"/>
  <c r="N180" i="2"/>
  <c r="N179" i="2"/>
  <c r="N175" i="2"/>
  <c r="N174" i="2"/>
  <c r="N173" i="2"/>
  <c r="N172" i="2"/>
  <c r="N171" i="2"/>
  <c r="N170" i="2"/>
  <c r="N169" i="2"/>
  <c r="N168" i="2"/>
  <c r="N167" i="2"/>
  <c r="N163" i="2"/>
  <c r="N162" i="2"/>
  <c r="N161" i="2"/>
  <c r="N160" i="2"/>
  <c r="N159" i="2"/>
  <c r="N158" i="2"/>
  <c r="N157" i="2"/>
  <c r="N156" i="2"/>
  <c r="N155" i="2"/>
  <c r="N151" i="2"/>
  <c r="N150" i="2"/>
  <c r="N149" i="2"/>
  <c r="N148" i="2"/>
  <c r="N147" i="2"/>
  <c r="N146" i="2"/>
  <c r="N145" i="2"/>
  <c r="N144" i="2"/>
  <c r="N143" i="2"/>
  <c r="N139" i="2"/>
  <c r="N138" i="2"/>
  <c r="N137" i="2"/>
  <c r="N136" i="2"/>
  <c r="N135" i="2"/>
  <c r="N134" i="2"/>
  <c r="N133" i="2"/>
  <c r="N132" i="2"/>
  <c r="N131" i="2"/>
  <c r="N127" i="2"/>
  <c r="N126" i="2"/>
  <c r="N125" i="2"/>
  <c r="N124" i="2"/>
  <c r="N123" i="2"/>
  <c r="N122" i="2"/>
  <c r="N121" i="2"/>
  <c r="N120" i="2"/>
  <c r="N119" i="2"/>
  <c r="N115" i="2"/>
  <c r="N114" i="2"/>
  <c r="N113" i="2"/>
  <c r="N112" i="2"/>
  <c r="N111" i="2"/>
  <c r="N110" i="2"/>
  <c r="N109" i="2"/>
  <c r="N108" i="2"/>
  <c r="N107" i="2"/>
  <c r="N103" i="2"/>
  <c r="N102" i="2"/>
  <c r="N101" i="2"/>
  <c r="N100" i="2"/>
  <c r="N99" i="2"/>
  <c r="N98" i="2"/>
  <c r="N97" i="2"/>
  <c r="N96" i="2"/>
  <c r="N95" i="2"/>
  <c r="N91" i="2"/>
  <c r="N90" i="2"/>
  <c r="N89" i="2"/>
  <c r="N88" i="2"/>
  <c r="N87" i="2"/>
  <c r="N86" i="2"/>
  <c r="N85" i="2"/>
  <c r="N84" i="2"/>
  <c r="N83" i="2"/>
  <c r="N79" i="2"/>
  <c r="N78" i="2"/>
  <c r="N77" i="2"/>
  <c r="N76" i="2"/>
  <c r="N75" i="2"/>
  <c r="N74" i="2"/>
  <c r="N73" i="2"/>
  <c r="N72" i="2"/>
  <c r="N71" i="2"/>
  <c r="N67" i="2"/>
  <c r="N66" i="2"/>
  <c r="N65" i="2"/>
  <c r="N64" i="2"/>
  <c r="N63" i="2"/>
  <c r="N62" i="2"/>
  <c r="N61" i="2"/>
  <c r="N60" i="2"/>
  <c r="N59" i="2"/>
  <c r="N55" i="2"/>
  <c r="N54" i="2"/>
  <c r="N53" i="2"/>
  <c r="N52" i="2"/>
  <c r="N51" i="2"/>
  <c r="N50" i="2"/>
  <c r="N49" i="2"/>
  <c r="N48" i="2"/>
  <c r="N47" i="2"/>
  <c r="N43" i="2"/>
  <c r="N42" i="2"/>
  <c r="N41" i="2"/>
  <c r="N40" i="2"/>
  <c r="N39" i="2"/>
  <c r="N38" i="2"/>
  <c r="N37" i="2"/>
  <c r="N36" i="2"/>
  <c r="N35" i="2"/>
  <c r="N31" i="2"/>
  <c r="N30" i="2"/>
  <c r="N29" i="2"/>
  <c r="N28" i="2"/>
  <c r="N27" i="2"/>
  <c r="N26" i="2"/>
  <c r="N25" i="2"/>
  <c r="N24" i="2"/>
  <c r="N23" i="2"/>
  <c r="N19" i="2"/>
  <c r="N18" i="2"/>
  <c r="N17" i="2"/>
  <c r="N16" i="2"/>
  <c r="N15" i="2"/>
  <c r="N14" i="2"/>
  <c r="N13" i="2"/>
  <c r="N12" i="2"/>
  <c r="N11" i="2"/>
  <c r="M11" i="2"/>
  <c r="D201" i="1"/>
  <c r="C201" i="1"/>
  <c r="B201" i="1"/>
  <c r="AE1" i="3" l="1"/>
  <c r="J8" i="2"/>
  <c r="H22" i="1"/>
  <c r="H21" i="1"/>
  <c r="H20" i="1"/>
  <c r="H19" i="1"/>
  <c r="H18" i="1"/>
  <c r="H17" i="1"/>
  <c r="H16" i="1"/>
  <c r="H15" i="1"/>
  <c r="H14" i="1"/>
  <c r="H13" i="1"/>
  <c r="H12" i="1"/>
  <c r="H11" i="1"/>
  <c r="C121" i="3" l="1"/>
  <c r="B202" i="2" l="1"/>
  <c r="B201" i="2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2" i="2"/>
  <c r="G21" i="2"/>
  <c r="G20" i="2"/>
  <c r="G19" i="2"/>
  <c r="G18" i="2"/>
  <c r="G17" i="2"/>
  <c r="G16" i="2"/>
  <c r="G15" i="2"/>
  <c r="G14" i="2"/>
  <c r="G13" i="2"/>
  <c r="G12" i="2"/>
  <c r="G11" i="2"/>
  <c r="D202" i="2" l="1"/>
  <c r="T202" i="2" s="1"/>
  <c r="AA202" i="2"/>
  <c r="D201" i="2"/>
  <c r="T201" i="2" s="1"/>
  <c r="AA201" i="2"/>
  <c r="D251" i="1" l="1"/>
  <c r="C251" i="1"/>
  <c r="B251" i="1"/>
  <c r="H22" i="2" l="1"/>
  <c r="H21" i="2"/>
  <c r="H20" i="2"/>
  <c r="H19" i="2"/>
  <c r="H18" i="2"/>
  <c r="H17" i="2"/>
  <c r="H16" i="2"/>
  <c r="H15" i="2"/>
  <c r="H14" i="2"/>
  <c r="H13" i="2"/>
  <c r="H12" i="2"/>
  <c r="H11" i="2"/>
  <c r="H301" i="2" s="1"/>
  <c r="H23" i="2" l="1"/>
  <c r="H27" i="2"/>
  <c r="H31" i="2"/>
  <c r="H29" i="2"/>
  <c r="H24" i="2"/>
  <c r="H28" i="2"/>
  <c r="H32" i="2"/>
  <c r="H25" i="2"/>
  <c r="H33" i="2"/>
  <c r="H26" i="2"/>
  <c r="H30" i="2"/>
  <c r="H34" i="2"/>
  <c r="G33" i="2"/>
  <c r="G45" i="2" s="1"/>
  <c r="G57" i="2" s="1"/>
  <c r="G69" i="2" s="1"/>
  <c r="G81" i="2" s="1"/>
  <c r="G93" i="2" s="1"/>
  <c r="G105" i="2" s="1"/>
  <c r="G117" i="2" s="1"/>
  <c r="G129" i="2" s="1"/>
  <c r="G141" i="2" s="1"/>
  <c r="G153" i="2" s="1"/>
  <c r="G165" i="2" s="1"/>
  <c r="G177" i="2" s="1"/>
  <c r="G189" i="2" s="1"/>
  <c r="G29" i="2"/>
  <c r="G41" i="2" s="1"/>
  <c r="G53" i="2" s="1"/>
  <c r="G65" i="2" s="1"/>
  <c r="G77" i="2" s="1"/>
  <c r="G89" i="2" s="1"/>
  <c r="G101" i="2" s="1"/>
  <c r="G113" i="2" s="1"/>
  <c r="G125" i="2" s="1"/>
  <c r="G137" i="2" s="1"/>
  <c r="G149" i="2" s="1"/>
  <c r="G161" i="2" s="1"/>
  <c r="G173" i="2" s="1"/>
  <c r="G185" i="2" s="1"/>
  <c r="G197" i="2" s="1"/>
  <c r="G209" i="2" s="1"/>
  <c r="G221" i="2" s="1"/>
  <c r="G233" i="2" s="1"/>
  <c r="G245" i="2" s="1"/>
  <c r="G25" i="2"/>
  <c r="G37" i="2" s="1"/>
  <c r="G49" i="2" s="1"/>
  <c r="G61" i="2" s="1"/>
  <c r="G73" i="2" s="1"/>
  <c r="G85" i="2" s="1"/>
  <c r="G97" i="2" s="1"/>
  <c r="G109" i="2" s="1"/>
  <c r="G121" i="2" s="1"/>
  <c r="G133" i="2" s="1"/>
  <c r="G145" i="2" s="1"/>
  <c r="G157" i="2" s="1"/>
  <c r="G169" i="2" s="1"/>
  <c r="G181" i="2" s="1"/>
  <c r="G193" i="2" s="1"/>
  <c r="G205" i="2" s="1"/>
  <c r="G217" i="2" s="1"/>
  <c r="G229" i="2" s="1"/>
  <c r="G241" i="2" s="1"/>
  <c r="G34" i="2"/>
  <c r="G46" i="2" s="1"/>
  <c r="G58" i="2" s="1"/>
  <c r="G70" i="2" s="1"/>
  <c r="G82" i="2" s="1"/>
  <c r="G94" i="2" s="1"/>
  <c r="G106" i="2" s="1"/>
  <c r="G118" i="2" s="1"/>
  <c r="G130" i="2" s="1"/>
  <c r="G142" i="2" s="1"/>
  <c r="G154" i="2" s="1"/>
  <c r="G166" i="2" s="1"/>
  <c r="G178" i="2" s="1"/>
  <c r="G190" i="2" s="1"/>
  <c r="G32" i="2"/>
  <c r="G44" i="2" s="1"/>
  <c r="G56" i="2" s="1"/>
  <c r="G68" i="2" s="1"/>
  <c r="G80" i="2" s="1"/>
  <c r="G92" i="2" s="1"/>
  <c r="G104" i="2" s="1"/>
  <c r="G116" i="2" s="1"/>
  <c r="G128" i="2" s="1"/>
  <c r="G140" i="2" s="1"/>
  <c r="G152" i="2" s="1"/>
  <c r="G164" i="2" s="1"/>
  <c r="G176" i="2" s="1"/>
  <c r="G188" i="2" s="1"/>
  <c r="G200" i="2" s="1"/>
  <c r="G212" i="2" s="1"/>
  <c r="G224" i="2" s="1"/>
  <c r="G236" i="2" s="1"/>
  <c r="G248" i="2" s="1"/>
  <c r="G31" i="2"/>
  <c r="G43" i="2" s="1"/>
  <c r="G55" i="2" s="1"/>
  <c r="G67" i="2" s="1"/>
  <c r="G79" i="2" s="1"/>
  <c r="G91" i="2" s="1"/>
  <c r="G103" i="2" s="1"/>
  <c r="G115" i="2" s="1"/>
  <c r="G127" i="2" s="1"/>
  <c r="G139" i="2" s="1"/>
  <c r="G151" i="2" s="1"/>
  <c r="G163" i="2" s="1"/>
  <c r="G175" i="2" s="1"/>
  <c r="G187" i="2" s="1"/>
  <c r="G199" i="2" s="1"/>
  <c r="G211" i="2" s="1"/>
  <c r="G223" i="2" s="1"/>
  <c r="G235" i="2" s="1"/>
  <c r="G247" i="2" s="1"/>
  <c r="G30" i="2"/>
  <c r="G42" i="2" s="1"/>
  <c r="G54" i="2" s="1"/>
  <c r="G66" i="2" s="1"/>
  <c r="G78" i="2" s="1"/>
  <c r="G90" i="2" s="1"/>
  <c r="G102" i="2" s="1"/>
  <c r="G114" i="2" s="1"/>
  <c r="G126" i="2" s="1"/>
  <c r="G138" i="2" s="1"/>
  <c r="G150" i="2" s="1"/>
  <c r="G162" i="2" s="1"/>
  <c r="G174" i="2" s="1"/>
  <c r="G186" i="2" s="1"/>
  <c r="G198" i="2" s="1"/>
  <c r="G210" i="2" s="1"/>
  <c r="G222" i="2" s="1"/>
  <c r="G234" i="2" s="1"/>
  <c r="G246" i="2" s="1"/>
  <c r="G28" i="2"/>
  <c r="G40" i="2" s="1"/>
  <c r="G52" i="2" s="1"/>
  <c r="G64" i="2" s="1"/>
  <c r="G76" i="2" s="1"/>
  <c r="G88" i="2" s="1"/>
  <c r="G100" i="2" s="1"/>
  <c r="G112" i="2" s="1"/>
  <c r="G124" i="2" s="1"/>
  <c r="G136" i="2" s="1"/>
  <c r="G148" i="2" s="1"/>
  <c r="G160" i="2" s="1"/>
  <c r="G172" i="2" s="1"/>
  <c r="G184" i="2" s="1"/>
  <c r="G196" i="2" s="1"/>
  <c r="G208" i="2" s="1"/>
  <c r="G220" i="2" s="1"/>
  <c r="G232" i="2" s="1"/>
  <c r="G244" i="2" s="1"/>
  <c r="G27" i="2"/>
  <c r="G39" i="2" s="1"/>
  <c r="G51" i="2" s="1"/>
  <c r="G63" i="2" s="1"/>
  <c r="G75" i="2" s="1"/>
  <c r="G87" i="2" s="1"/>
  <c r="G99" i="2" s="1"/>
  <c r="G111" i="2" s="1"/>
  <c r="G123" i="2" s="1"/>
  <c r="G135" i="2" s="1"/>
  <c r="G147" i="2" s="1"/>
  <c r="G159" i="2" s="1"/>
  <c r="G171" i="2" s="1"/>
  <c r="G183" i="2" s="1"/>
  <c r="G195" i="2" s="1"/>
  <c r="G207" i="2" s="1"/>
  <c r="G219" i="2" s="1"/>
  <c r="G231" i="2" s="1"/>
  <c r="G243" i="2" s="1"/>
  <c r="G26" i="2"/>
  <c r="G38" i="2" s="1"/>
  <c r="G50" i="2" s="1"/>
  <c r="G62" i="2" s="1"/>
  <c r="G74" i="2" s="1"/>
  <c r="G86" i="2" s="1"/>
  <c r="G98" i="2" s="1"/>
  <c r="G110" i="2" s="1"/>
  <c r="G122" i="2" s="1"/>
  <c r="G134" i="2" s="1"/>
  <c r="G146" i="2" s="1"/>
  <c r="G158" i="2" s="1"/>
  <c r="G170" i="2" s="1"/>
  <c r="G182" i="2" s="1"/>
  <c r="G194" i="2" s="1"/>
  <c r="G206" i="2" s="1"/>
  <c r="G218" i="2" s="1"/>
  <c r="G230" i="2" s="1"/>
  <c r="G242" i="2" s="1"/>
  <c r="G24" i="2"/>
  <c r="G36" i="2" s="1"/>
  <c r="G48" i="2" s="1"/>
  <c r="G60" i="2" s="1"/>
  <c r="G72" i="2" s="1"/>
  <c r="G84" i="2" s="1"/>
  <c r="G96" i="2" s="1"/>
  <c r="G108" i="2" s="1"/>
  <c r="G120" i="2" s="1"/>
  <c r="G132" i="2" s="1"/>
  <c r="G144" i="2" s="1"/>
  <c r="G156" i="2" s="1"/>
  <c r="G168" i="2" s="1"/>
  <c r="G180" i="2" s="1"/>
  <c r="G192" i="2" s="1"/>
  <c r="G204" i="2" s="1"/>
  <c r="G216" i="2" s="1"/>
  <c r="G228" i="2" s="1"/>
  <c r="G240" i="2" s="1"/>
  <c r="G23" i="2"/>
  <c r="G35" i="2" s="1"/>
  <c r="G47" i="2" s="1"/>
  <c r="G59" i="2" s="1"/>
  <c r="G71" i="2" s="1"/>
  <c r="G83" i="2" s="1"/>
  <c r="G95" i="2" s="1"/>
  <c r="G107" i="2" s="1"/>
  <c r="G119" i="2" s="1"/>
  <c r="G131" i="2" s="1"/>
  <c r="G143" i="2" s="1"/>
  <c r="G155" i="2" s="1"/>
  <c r="G167" i="2" s="1"/>
  <c r="G179" i="2" s="1"/>
  <c r="G191" i="2" s="1"/>
  <c r="G203" i="2" s="1"/>
  <c r="G215" i="2" s="1"/>
  <c r="G227" i="2" s="1"/>
  <c r="G239" i="2" s="1"/>
  <c r="H302" i="2" l="1"/>
  <c r="H46" i="2"/>
  <c r="H38" i="2"/>
  <c r="H37" i="2"/>
  <c r="H40" i="2"/>
  <c r="H41" i="2"/>
  <c r="H39" i="2"/>
  <c r="H42" i="2"/>
  <c r="H45" i="2"/>
  <c r="H44" i="2"/>
  <c r="H36" i="2"/>
  <c r="H43" i="2"/>
  <c r="H35" i="2"/>
  <c r="G202" i="2"/>
  <c r="G201" i="2"/>
  <c r="G213" i="2" s="1"/>
  <c r="G225" i="2" s="1"/>
  <c r="G237" i="2" s="1"/>
  <c r="G249" i="2" s="1"/>
  <c r="W236" i="3"/>
  <c r="V236" i="3"/>
  <c r="U236" i="3"/>
  <c r="T236" i="3"/>
  <c r="S236" i="3"/>
  <c r="H303" i="2" l="1"/>
  <c r="H47" i="2"/>
  <c r="H48" i="2"/>
  <c r="H57" i="2"/>
  <c r="H51" i="2"/>
  <c r="H52" i="2"/>
  <c r="H50" i="2"/>
  <c r="H55" i="2"/>
  <c r="H56" i="2"/>
  <c r="H53" i="2"/>
  <c r="H54" i="2"/>
  <c r="H49" i="2"/>
  <c r="H58" i="2"/>
  <c r="G214" i="2"/>
  <c r="G226" i="2" s="1"/>
  <c r="G238" i="2" s="1"/>
  <c r="G250" i="2" s="1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C141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H304" i="2" l="1"/>
  <c r="H66" i="2"/>
  <c r="H62" i="2"/>
  <c r="H60" i="2"/>
  <c r="H70" i="2"/>
  <c r="H68" i="2"/>
  <c r="H63" i="2"/>
  <c r="H61" i="2"/>
  <c r="H65" i="2"/>
  <c r="H67" i="2"/>
  <c r="H64" i="2"/>
  <c r="H69" i="2"/>
  <c r="H59" i="2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D14" i="4"/>
  <c r="D12" i="4"/>
  <c r="O320" i="2"/>
  <c r="O319" i="2"/>
  <c r="O318" i="2"/>
  <c r="P320" i="2"/>
  <c r="P319" i="2"/>
  <c r="P318" i="2"/>
  <c r="R314" i="2"/>
  <c r="Q314" i="2"/>
  <c r="R313" i="2"/>
  <c r="Q313" i="2"/>
  <c r="R312" i="2"/>
  <c r="Q312" i="2"/>
  <c r="R311" i="2"/>
  <c r="Q311" i="2"/>
  <c r="R310" i="2"/>
  <c r="Q310" i="2"/>
  <c r="R309" i="2"/>
  <c r="Q309" i="2"/>
  <c r="R308" i="2"/>
  <c r="Q308" i="2"/>
  <c r="R307" i="2"/>
  <c r="Q307" i="2"/>
  <c r="R306" i="2"/>
  <c r="Q306" i="2"/>
  <c r="R305" i="2"/>
  <c r="Q305" i="2"/>
  <c r="R304" i="2"/>
  <c r="Q304" i="2"/>
  <c r="R303" i="2"/>
  <c r="Q303" i="2"/>
  <c r="R302" i="2"/>
  <c r="Q302" i="2"/>
  <c r="R301" i="2"/>
  <c r="Q301" i="2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C12" i="3"/>
  <c r="M12" i="2" s="1"/>
  <c r="O8" i="2"/>
  <c r="O11" i="2" s="1"/>
  <c r="S11" i="2" s="1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H305" i="2" l="1"/>
  <c r="H71" i="2"/>
  <c r="H82" i="2"/>
  <c r="H76" i="2"/>
  <c r="H77" i="2"/>
  <c r="H75" i="2"/>
  <c r="H74" i="2"/>
  <c r="H81" i="2"/>
  <c r="H79" i="2"/>
  <c r="H73" i="2"/>
  <c r="H80" i="2"/>
  <c r="H72" i="2"/>
  <c r="H78" i="2"/>
  <c r="C122" i="3"/>
  <c r="C142" i="3" s="1"/>
  <c r="C13" i="3"/>
  <c r="M13" i="2" s="1"/>
  <c r="H306" i="2" l="1"/>
  <c r="H90" i="2"/>
  <c r="H92" i="2"/>
  <c r="H91" i="2"/>
  <c r="H86" i="2"/>
  <c r="H89" i="2"/>
  <c r="H94" i="2"/>
  <c r="H84" i="2"/>
  <c r="H85" i="2"/>
  <c r="H93" i="2"/>
  <c r="H87" i="2"/>
  <c r="H88" i="2"/>
  <c r="H83" i="2"/>
  <c r="C123" i="3"/>
  <c r="C143" i="3" s="1"/>
  <c r="C14" i="3"/>
  <c r="M14" i="2" s="1"/>
  <c r="H307" i="2" l="1"/>
  <c r="H95" i="2"/>
  <c r="H99" i="2"/>
  <c r="H97" i="2"/>
  <c r="H106" i="2"/>
  <c r="H98" i="2"/>
  <c r="H104" i="2"/>
  <c r="H100" i="2"/>
  <c r="H105" i="2"/>
  <c r="H96" i="2"/>
  <c r="H101" i="2"/>
  <c r="H103" i="2"/>
  <c r="H102" i="2"/>
  <c r="C124" i="3"/>
  <c r="C144" i="3" s="1"/>
  <c r="C15" i="3"/>
  <c r="M15" i="2" s="1"/>
  <c r="H308" i="2" l="1"/>
  <c r="H113" i="2"/>
  <c r="H117" i="2"/>
  <c r="H116" i="2"/>
  <c r="H118" i="2"/>
  <c r="H111" i="2"/>
  <c r="H114" i="2"/>
  <c r="H115" i="2"/>
  <c r="H108" i="2"/>
  <c r="H112" i="2"/>
  <c r="H110" i="2"/>
  <c r="H109" i="2"/>
  <c r="H107" i="2"/>
  <c r="C125" i="3"/>
  <c r="C145" i="3" s="1"/>
  <c r="C16" i="3"/>
  <c r="M16" i="2" s="1"/>
  <c r="H309" i="2" l="1"/>
  <c r="H119" i="2"/>
  <c r="H122" i="2"/>
  <c r="H120" i="2"/>
  <c r="H126" i="2"/>
  <c r="H130" i="2"/>
  <c r="H129" i="2"/>
  <c r="H121" i="2"/>
  <c r="H124" i="2"/>
  <c r="H127" i="2"/>
  <c r="H123" i="2"/>
  <c r="H128" i="2"/>
  <c r="H125" i="2"/>
  <c r="C126" i="3"/>
  <c r="C146" i="3" s="1"/>
  <c r="C17" i="3"/>
  <c r="M17" i="2" s="1"/>
  <c r="H310" i="2" l="1"/>
  <c r="H135" i="2"/>
  <c r="H136" i="2"/>
  <c r="H138" i="2"/>
  <c r="H137" i="2"/>
  <c r="H141" i="2"/>
  <c r="H134" i="2"/>
  <c r="H140" i="2"/>
  <c r="H139" i="2"/>
  <c r="H133" i="2"/>
  <c r="H142" i="2"/>
  <c r="H132" i="2"/>
  <c r="H131" i="2"/>
  <c r="C127" i="3"/>
  <c r="C147" i="3" s="1"/>
  <c r="C18" i="3"/>
  <c r="M18" i="2" s="1"/>
  <c r="H311" i="2" l="1"/>
  <c r="H143" i="2"/>
  <c r="H154" i="2"/>
  <c r="H149" i="2"/>
  <c r="H151" i="2"/>
  <c r="H146" i="2"/>
  <c r="H148" i="2"/>
  <c r="H144" i="2"/>
  <c r="H145" i="2"/>
  <c r="H152" i="2"/>
  <c r="H153" i="2"/>
  <c r="H150" i="2"/>
  <c r="H147" i="2"/>
  <c r="C128" i="3"/>
  <c r="C148" i="3" s="1"/>
  <c r="C19" i="3"/>
  <c r="M19" i="2" l="1"/>
  <c r="C20" i="3"/>
  <c r="C21" i="3" s="1"/>
  <c r="H312" i="2"/>
  <c r="H165" i="2"/>
  <c r="H163" i="2"/>
  <c r="H157" i="2"/>
  <c r="H159" i="2"/>
  <c r="H160" i="2"/>
  <c r="H166" i="2"/>
  <c r="H162" i="2"/>
  <c r="H164" i="2"/>
  <c r="H156" i="2"/>
  <c r="H158" i="2"/>
  <c r="H161" i="2"/>
  <c r="H155" i="2"/>
  <c r="C129" i="3"/>
  <c r="C149" i="3" s="1"/>
  <c r="H313" i="2" l="1"/>
  <c r="M20" i="2"/>
  <c r="H171" i="2"/>
  <c r="H173" i="2"/>
  <c r="H168" i="2"/>
  <c r="H172" i="2"/>
  <c r="H169" i="2"/>
  <c r="H167" i="2"/>
  <c r="H170" i="2"/>
  <c r="H176" i="2"/>
  <c r="H178" i="2"/>
  <c r="H175" i="2"/>
  <c r="H174" i="2"/>
  <c r="H177" i="2"/>
  <c r="C130" i="3"/>
  <c r="C150" i="3" s="1"/>
  <c r="H314" i="2" l="1"/>
  <c r="C131" i="3"/>
  <c r="C151" i="3" s="1"/>
  <c r="M21" i="2"/>
  <c r="H187" i="2"/>
  <c r="H179" i="2"/>
  <c r="H189" i="2"/>
  <c r="H188" i="2"/>
  <c r="H184" i="2"/>
  <c r="H185" i="2"/>
  <c r="H186" i="2"/>
  <c r="H190" i="2"/>
  <c r="H182" i="2"/>
  <c r="H181" i="2"/>
  <c r="H180" i="2"/>
  <c r="H183" i="2"/>
  <c r="C22" i="3"/>
  <c r="M22" i="2" s="1"/>
  <c r="H315" i="2" l="1"/>
  <c r="H195" i="2"/>
  <c r="H193" i="2"/>
  <c r="H202" i="2"/>
  <c r="H197" i="2"/>
  <c r="H200" i="2"/>
  <c r="H191" i="2"/>
  <c r="H192" i="2"/>
  <c r="H194" i="2"/>
  <c r="H198" i="2"/>
  <c r="H196" i="2"/>
  <c r="H201" i="2"/>
  <c r="H199" i="2"/>
  <c r="C132" i="3"/>
  <c r="C152" i="3" s="1"/>
  <c r="D11" i="3"/>
  <c r="D12" i="3" l="1"/>
  <c r="M23" i="2"/>
  <c r="H316" i="2"/>
  <c r="D121" i="3"/>
  <c r="D141" i="3" s="1"/>
  <c r="H211" i="2"/>
  <c r="H208" i="2"/>
  <c r="H203" i="2"/>
  <c r="H209" i="2"/>
  <c r="H205" i="2"/>
  <c r="H213" i="2"/>
  <c r="H214" i="2"/>
  <c r="H206" i="2"/>
  <c r="H210" i="2"/>
  <c r="H204" i="2"/>
  <c r="H212" i="2"/>
  <c r="H207" i="2"/>
  <c r="D122" i="3"/>
  <c r="C153" i="3"/>
  <c r="C172" i="3" s="1"/>
  <c r="D13" i="3" l="1"/>
  <c r="D14" i="3" s="1"/>
  <c r="D15" i="3" s="1"/>
  <c r="D16" i="3" s="1"/>
  <c r="M24" i="2"/>
  <c r="H317" i="2"/>
  <c r="H218" i="2"/>
  <c r="H219" i="2"/>
  <c r="H221" i="2"/>
  <c r="H216" i="2"/>
  <c r="H225" i="2"/>
  <c r="H220" i="2"/>
  <c r="H224" i="2"/>
  <c r="H222" i="2"/>
  <c r="H226" i="2"/>
  <c r="H217" i="2"/>
  <c r="H215" i="2"/>
  <c r="H223" i="2"/>
  <c r="C161" i="3"/>
  <c r="C162" i="3"/>
  <c r="C163" i="3"/>
  <c r="C164" i="3"/>
  <c r="C165" i="3"/>
  <c r="C166" i="3"/>
  <c r="C167" i="3"/>
  <c r="C168" i="3"/>
  <c r="C169" i="3"/>
  <c r="C170" i="3"/>
  <c r="C171" i="3"/>
  <c r="D123" i="3"/>
  <c r="D142" i="3"/>
  <c r="H318" i="2" l="1"/>
  <c r="M25" i="2"/>
  <c r="H235" i="2"/>
  <c r="H229" i="2"/>
  <c r="H234" i="2"/>
  <c r="H232" i="2"/>
  <c r="H228" i="2"/>
  <c r="H231" i="2"/>
  <c r="H227" i="2"/>
  <c r="H238" i="2"/>
  <c r="H236" i="2"/>
  <c r="H237" i="2"/>
  <c r="H233" i="2"/>
  <c r="H230" i="2"/>
  <c r="D124" i="3"/>
  <c r="C173" i="3"/>
  <c r="D143" i="3"/>
  <c r="M26" i="2" l="1"/>
  <c r="H319" i="2"/>
  <c r="H242" i="2"/>
  <c r="H249" i="2"/>
  <c r="H250" i="2"/>
  <c r="H244" i="2"/>
  <c r="H241" i="2"/>
  <c r="H243" i="2"/>
  <c r="H245" i="2"/>
  <c r="H248" i="2"/>
  <c r="H239" i="2"/>
  <c r="H240" i="2"/>
  <c r="H246" i="2"/>
  <c r="H247" i="2"/>
  <c r="D125" i="3"/>
  <c r="D144" i="3"/>
  <c r="M29" i="2" l="1"/>
  <c r="M27" i="2"/>
  <c r="H320" i="2"/>
  <c r="D126" i="3"/>
  <c r="D145" i="3"/>
  <c r="M28" i="2" l="1"/>
  <c r="D127" i="3"/>
  <c r="D146" i="3"/>
  <c r="M30" i="2" l="1"/>
  <c r="D147" i="3"/>
  <c r="M31" i="2" l="1"/>
  <c r="D129" i="3"/>
  <c r="D128" i="3"/>
  <c r="D148" i="3" s="1"/>
  <c r="M32" i="2" l="1"/>
  <c r="D130" i="3"/>
  <c r="D149" i="3"/>
  <c r="M33" i="2" l="1"/>
  <c r="D131" i="3"/>
  <c r="D150" i="3"/>
  <c r="M34" i="2" l="1"/>
  <c r="D132" i="3"/>
  <c r="E11" i="3"/>
  <c r="D151" i="3"/>
  <c r="M35" i="2" l="1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121" i="3"/>
  <c r="E141" i="3" s="1"/>
  <c r="D152" i="3"/>
  <c r="M301" i="2"/>
  <c r="M36" i="2" l="1"/>
  <c r="E122" i="3"/>
  <c r="E142" i="3" s="1"/>
  <c r="D153" i="3"/>
  <c r="D172" i="3" s="1"/>
  <c r="M37" i="2" l="1"/>
  <c r="E123" i="3"/>
  <c r="E143" i="3" s="1"/>
  <c r="D161" i="3"/>
  <c r="D162" i="3"/>
  <c r="D163" i="3"/>
  <c r="D164" i="3"/>
  <c r="D165" i="3"/>
  <c r="D166" i="3"/>
  <c r="D167" i="3"/>
  <c r="D168" i="3"/>
  <c r="D169" i="3"/>
  <c r="D170" i="3"/>
  <c r="D171" i="3"/>
  <c r="D173" i="3" l="1"/>
  <c r="M38" i="2"/>
  <c r="E124" i="3"/>
  <c r="E144" i="3" s="1"/>
  <c r="M39" i="2" l="1"/>
  <c r="E125" i="3"/>
  <c r="E145" i="3" s="1"/>
  <c r="M40" i="2" l="1"/>
  <c r="E126" i="3"/>
  <c r="E146" i="3" s="1"/>
  <c r="M41" i="2" l="1"/>
  <c r="E127" i="3"/>
  <c r="E147" i="3" s="1"/>
  <c r="M42" i="2" l="1"/>
  <c r="E128" i="3"/>
  <c r="E148" i="3" s="1"/>
  <c r="M43" i="2" l="1"/>
  <c r="E129" i="3"/>
  <c r="E149" i="3" s="1"/>
  <c r="M44" i="2" l="1"/>
  <c r="E130" i="3"/>
  <c r="E150" i="3" s="1"/>
  <c r="M45" i="2" l="1"/>
  <c r="E131" i="3"/>
  <c r="E151" i="3" s="1"/>
  <c r="M46" i="2" l="1"/>
  <c r="E132" i="3"/>
  <c r="E152" i="3" s="1"/>
  <c r="M302" i="2"/>
  <c r="M47" i="2" l="1"/>
  <c r="F121" i="3"/>
  <c r="F141" i="3" s="1"/>
  <c r="F12" i="3"/>
  <c r="F13" i="3" s="1"/>
  <c r="F14" i="3" s="1"/>
  <c r="F15" i="3" s="1"/>
  <c r="F16" i="3" s="1"/>
  <c r="F17" i="3" s="1"/>
  <c r="F18" i="3" s="1"/>
  <c r="F19" i="3" s="1"/>
  <c r="F20" i="3" s="1"/>
  <c r="F22" i="3" s="1"/>
  <c r="E153" i="3"/>
  <c r="M48" i="2" l="1"/>
  <c r="F122" i="3"/>
  <c r="F142" i="3" s="1"/>
  <c r="E161" i="3"/>
  <c r="E162" i="3"/>
  <c r="E163" i="3"/>
  <c r="E164" i="3"/>
  <c r="E165" i="3"/>
  <c r="E166" i="3"/>
  <c r="E167" i="3"/>
  <c r="E168" i="3"/>
  <c r="E169" i="3"/>
  <c r="E170" i="3"/>
  <c r="E171" i="3"/>
  <c r="E172" i="3"/>
  <c r="M49" i="2" l="1"/>
  <c r="F123" i="3"/>
  <c r="F143" i="3" s="1"/>
  <c r="E173" i="3"/>
  <c r="M50" i="2" l="1"/>
  <c r="F124" i="3"/>
  <c r="F144" i="3" s="1"/>
  <c r="M51" i="2" l="1"/>
  <c r="F125" i="3"/>
  <c r="F145" i="3" s="1"/>
  <c r="M52" i="2" l="1"/>
  <c r="F126" i="3"/>
  <c r="F146" i="3" s="1"/>
  <c r="M53" i="2" l="1"/>
  <c r="F127" i="3"/>
  <c r="F147" i="3" s="1"/>
  <c r="M54" i="2" l="1"/>
  <c r="F128" i="3"/>
  <c r="F148" i="3" s="1"/>
  <c r="M55" i="2" l="1"/>
  <c r="F129" i="3"/>
  <c r="F149" i="3" s="1"/>
  <c r="M56" i="2" l="1"/>
  <c r="F130" i="3"/>
  <c r="F150" i="3" s="1"/>
  <c r="M57" i="2" l="1"/>
  <c r="F131" i="3"/>
  <c r="F151" i="3" s="1"/>
  <c r="M58" i="2" l="1"/>
  <c r="F132" i="3"/>
  <c r="F152" i="3" s="1"/>
  <c r="G11" i="3"/>
  <c r="M303" i="2"/>
  <c r="M59" i="2" l="1"/>
  <c r="G121" i="3"/>
  <c r="G141" i="3" s="1"/>
  <c r="G12" i="3"/>
  <c r="F153" i="3"/>
  <c r="M60" i="2" l="1"/>
  <c r="G122" i="3"/>
  <c r="G142" i="3" s="1"/>
  <c r="G13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M61" i="2" l="1"/>
  <c r="G123" i="3"/>
  <c r="G143" i="3" s="1"/>
  <c r="G14" i="3"/>
  <c r="F173" i="3"/>
  <c r="M62" i="2" l="1"/>
  <c r="G124" i="3"/>
  <c r="G144" i="3" s="1"/>
  <c r="G15" i="3"/>
  <c r="M63" i="2" l="1"/>
  <c r="G125" i="3"/>
  <c r="G145" i="3" s="1"/>
  <c r="M64" i="2" l="1"/>
  <c r="G17" i="3"/>
  <c r="G126" i="3"/>
  <c r="G146" i="3" s="1"/>
  <c r="M65" i="2" l="1"/>
  <c r="G127" i="3"/>
  <c r="G147" i="3" s="1"/>
  <c r="G18" i="3"/>
  <c r="M66" i="2" l="1"/>
  <c r="G128" i="3"/>
  <c r="G148" i="3" s="1"/>
  <c r="G19" i="3"/>
  <c r="M67" i="2" l="1"/>
  <c r="G129" i="3"/>
  <c r="G149" i="3" s="1"/>
  <c r="G20" i="3"/>
  <c r="M68" i="2" l="1"/>
  <c r="G130" i="3"/>
  <c r="G150" i="3" s="1"/>
  <c r="G21" i="3"/>
  <c r="M69" i="2" l="1"/>
  <c r="G131" i="3"/>
  <c r="G151" i="3" s="1"/>
  <c r="G22" i="3"/>
  <c r="M304" i="2"/>
  <c r="M70" i="2" l="1"/>
  <c r="G132" i="3"/>
  <c r="G152" i="3" s="1"/>
  <c r="H11" i="3"/>
  <c r="M71" i="2" l="1"/>
  <c r="H121" i="3"/>
  <c r="H141" i="3" s="1"/>
  <c r="H12" i="3"/>
  <c r="G153" i="3"/>
  <c r="M72" i="2" l="1"/>
  <c r="H13" i="3"/>
  <c r="H122" i="3"/>
  <c r="H142" i="3" s="1"/>
  <c r="G161" i="3"/>
  <c r="G162" i="3"/>
  <c r="G163" i="3"/>
  <c r="G164" i="3"/>
  <c r="G165" i="3"/>
  <c r="G166" i="3"/>
  <c r="G167" i="3"/>
  <c r="G168" i="3"/>
  <c r="G169" i="3"/>
  <c r="G170" i="3"/>
  <c r="G171" i="3"/>
  <c r="G172" i="3"/>
  <c r="M73" i="2" l="1"/>
  <c r="H123" i="3"/>
  <c r="H143" i="3" s="1"/>
  <c r="H14" i="3"/>
  <c r="G173" i="3"/>
  <c r="M74" i="2" l="1"/>
  <c r="H124" i="3"/>
  <c r="H144" i="3" s="1"/>
  <c r="H15" i="3"/>
  <c r="M75" i="2" l="1"/>
  <c r="H16" i="3"/>
  <c r="H125" i="3"/>
  <c r="H145" i="3" s="1"/>
  <c r="M76" i="2" l="1"/>
  <c r="H126" i="3"/>
  <c r="H146" i="3" s="1"/>
  <c r="H17" i="3"/>
  <c r="M77" i="2" l="1"/>
  <c r="H18" i="3"/>
  <c r="H127" i="3"/>
  <c r="H147" i="3" s="1"/>
  <c r="M78" i="2" l="1"/>
  <c r="H128" i="3"/>
  <c r="H148" i="3" s="1"/>
  <c r="H19" i="3"/>
  <c r="M79" i="2" l="1"/>
  <c r="H129" i="3"/>
  <c r="H149" i="3" s="1"/>
  <c r="H20" i="3"/>
  <c r="M80" i="2" l="1"/>
  <c r="H130" i="3"/>
  <c r="H150" i="3" s="1"/>
  <c r="H21" i="3"/>
  <c r="M81" i="2" l="1"/>
  <c r="H131" i="3"/>
  <c r="H151" i="3" s="1"/>
  <c r="H22" i="3"/>
  <c r="M305" i="2"/>
  <c r="M82" i="2" l="1"/>
  <c r="H132" i="3"/>
  <c r="H152" i="3" s="1"/>
  <c r="I11" i="3"/>
  <c r="M83" i="2" l="1"/>
  <c r="I121" i="3"/>
  <c r="I141" i="3" s="1"/>
  <c r="I12" i="3"/>
  <c r="H153" i="3"/>
  <c r="M84" i="2" l="1"/>
  <c r="I122" i="3"/>
  <c r="I142" i="3" s="1"/>
  <c r="I13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M85" i="2" l="1"/>
  <c r="I123" i="3"/>
  <c r="I143" i="3" s="1"/>
  <c r="I14" i="3"/>
  <c r="H173" i="3"/>
  <c r="M86" i="2" l="1"/>
  <c r="I124" i="3"/>
  <c r="I144" i="3" s="1"/>
  <c r="I15" i="3"/>
  <c r="M87" i="2" l="1"/>
  <c r="I16" i="3"/>
  <c r="I125" i="3"/>
  <c r="I145" i="3" s="1"/>
  <c r="M88" i="2" l="1"/>
  <c r="I126" i="3"/>
  <c r="I146" i="3" s="1"/>
  <c r="I17" i="3"/>
  <c r="M89" i="2" l="1"/>
  <c r="I127" i="3"/>
  <c r="I147" i="3" s="1"/>
  <c r="I18" i="3"/>
  <c r="M90" i="2" l="1"/>
  <c r="I128" i="3"/>
  <c r="I148" i="3" s="1"/>
  <c r="I19" i="3"/>
  <c r="M91" i="2" l="1"/>
  <c r="I129" i="3"/>
  <c r="I149" i="3" s="1"/>
  <c r="I20" i="3"/>
  <c r="M92" i="2" l="1"/>
  <c r="I21" i="3"/>
  <c r="I130" i="3"/>
  <c r="I150" i="3" s="1"/>
  <c r="M93" i="2" l="1"/>
  <c r="I131" i="3"/>
  <c r="I151" i="3" s="1"/>
  <c r="I22" i="3"/>
  <c r="M306" i="2"/>
  <c r="M94" i="2" l="1"/>
  <c r="J11" i="3"/>
  <c r="I132" i="3"/>
  <c r="I152" i="3" s="1"/>
  <c r="M95" i="2" l="1"/>
  <c r="J121" i="3"/>
  <c r="J141" i="3" s="1"/>
  <c r="J12" i="3"/>
  <c r="I153" i="3"/>
  <c r="M96" i="2" l="1"/>
  <c r="J122" i="3"/>
  <c r="J142" i="3" s="1"/>
  <c r="J13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M97" i="2" l="1"/>
  <c r="J123" i="3"/>
  <c r="J143" i="3" s="1"/>
  <c r="J14" i="3"/>
  <c r="I173" i="3"/>
  <c r="M98" i="2" l="1"/>
  <c r="J124" i="3"/>
  <c r="J144" i="3" s="1"/>
  <c r="J15" i="3"/>
  <c r="M99" i="2" l="1"/>
  <c r="J125" i="3"/>
  <c r="J145" i="3" s="1"/>
  <c r="J16" i="3"/>
  <c r="M100" i="2" l="1"/>
  <c r="J126" i="3"/>
  <c r="J146" i="3" s="1"/>
  <c r="J17" i="3"/>
  <c r="M101" i="2" l="1"/>
  <c r="J127" i="3"/>
  <c r="J147" i="3" s="1"/>
  <c r="J18" i="3"/>
  <c r="M102" i="2" l="1"/>
  <c r="J128" i="3"/>
  <c r="J148" i="3" s="1"/>
  <c r="J19" i="3"/>
  <c r="M103" i="2" l="1"/>
  <c r="J20" i="3"/>
  <c r="J21" i="3" s="1"/>
  <c r="J129" i="3"/>
  <c r="J149" i="3" s="1"/>
  <c r="M104" i="2" l="1"/>
  <c r="J130" i="3"/>
  <c r="J150" i="3" s="1"/>
  <c r="M105" i="2" l="1"/>
  <c r="J131" i="3"/>
  <c r="J151" i="3" s="1"/>
  <c r="M307" i="2"/>
  <c r="M106" i="2" l="1"/>
  <c r="K11" i="3"/>
  <c r="J132" i="3"/>
  <c r="J152" i="3" s="1"/>
  <c r="J153" i="3" s="1"/>
  <c r="M107" i="2" l="1"/>
  <c r="K12" i="3"/>
  <c r="K121" i="3"/>
  <c r="K141" i="3" s="1"/>
  <c r="J161" i="3"/>
  <c r="J162" i="3"/>
  <c r="J163" i="3"/>
  <c r="J164" i="3"/>
  <c r="J165" i="3"/>
  <c r="J166" i="3"/>
  <c r="J167" i="3"/>
  <c r="J168" i="3"/>
  <c r="J169" i="3"/>
  <c r="J170" i="3"/>
  <c r="J171" i="3"/>
  <c r="J172" i="3"/>
  <c r="M108" i="2" l="1"/>
  <c r="K13" i="3"/>
  <c r="K122" i="3"/>
  <c r="K142" i="3" s="1"/>
  <c r="J173" i="3"/>
  <c r="M109" i="2" l="1"/>
  <c r="K14" i="3"/>
  <c r="K123" i="3"/>
  <c r="K143" i="3" s="1"/>
  <c r="M110" i="2" l="1"/>
  <c r="K15" i="3"/>
  <c r="K124" i="3"/>
  <c r="K144" i="3" s="1"/>
  <c r="M111" i="2" l="1"/>
  <c r="K16" i="3"/>
  <c r="K125" i="3"/>
  <c r="K145" i="3" s="1"/>
  <c r="M112" i="2" l="1"/>
  <c r="K17" i="3"/>
  <c r="K126" i="3"/>
  <c r="K146" i="3" s="1"/>
  <c r="M113" i="2" l="1"/>
  <c r="K18" i="3"/>
  <c r="K127" i="3"/>
  <c r="K147" i="3" s="1"/>
  <c r="M114" i="2" l="1"/>
  <c r="K128" i="3"/>
  <c r="K148" i="3" s="1"/>
  <c r="K19" i="3"/>
  <c r="M115" i="2" l="1"/>
  <c r="K20" i="3"/>
  <c r="K129" i="3"/>
  <c r="K149" i="3" s="1"/>
  <c r="M308" i="2"/>
  <c r="M116" i="2" l="1"/>
  <c r="K21" i="3"/>
  <c r="K130" i="3"/>
  <c r="K150" i="3" s="1"/>
  <c r="M117" i="2" l="1"/>
  <c r="K22" i="3"/>
  <c r="K131" i="3"/>
  <c r="K151" i="3" s="1"/>
  <c r="M118" i="2" l="1"/>
  <c r="L11" i="3"/>
  <c r="K132" i="3"/>
  <c r="K152" i="3" s="1"/>
  <c r="K153" i="3" s="1"/>
  <c r="M119" i="2" l="1"/>
  <c r="L12" i="3"/>
  <c r="L121" i="3"/>
  <c r="L141" i="3" s="1"/>
  <c r="K161" i="3"/>
  <c r="K162" i="3"/>
  <c r="K163" i="3"/>
  <c r="K164" i="3"/>
  <c r="K165" i="3"/>
  <c r="K166" i="3"/>
  <c r="K167" i="3"/>
  <c r="K168" i="3"/>
  <c r="K169" i="3"/>
  <c r="K170" i="3"/>
  <c r="K171" i="3"/>
  <c r="K172" i="3"/>
  <c r="M309" i="2"/>
  <c r="M120" i="2" l="1"/>
  <c r="L13" i="3"/>
  <c r="L122" i="3"/>
  <c r="L142" i="3" s="1"/>
  <c r="K173" i="3"/>
  <c r="M121" i="2" l="1"/>
  <c r="L14" i="3"/>
  <c r="L123" i="3"/>
  <c r="L143" i="3" s="1"/>
  <c r="M122" i="2" l="1"/>
  <c r="L15" i="3"/>
  <c r="L124" i="3"/>
  <c r="L144" i="3" s="1"/>
  <c r="M123" i="2" l="1"/>
  <c r="L16" i="3"/>
  <c r="L125" i="3"/>
  <c r="L145" i="3" s="1"/>
  <c r="M124" i="2" l="1"/>
  <c r="L17" i="3"/>
  <c r="L126" i="3"/>
  <c r="L146" i="3" s="1"/>
  <c r="M125" i="2" l="1"/>
  <c r="L18" i="3"/>
  <c r="L19" i="3" s="1"/>
  <c r="L127" i="3"/>
  <c r="L147" i="3" s="1"/>
  <c r="M126" i="2" l="1"/>
  <c r="L128" i="3"/>
  <c r="L148" i="3" s="1"/>
  <c r="M127" i="2" l="1"/>
  <c r="L129" i="3"/>
  <c r="L149" i="3" s="1"/>
  <c r="L20" i="3"/>
  <c r="M128" i="2" l="1"/>
  <c r="L130" i="3"/>
  <c r="L150" i="3" s="1"/>
  <c r="L21" i="3"/>
  <c r="M129" i="2" l="1"/>
  <c r="L131" i="3"/>
  <c r="L151" i="3" s="1"/>
  <c r="L22" i="3"/>
  <c r="M130" i="2" l="1"/>
  <c r="L132" i="3"/>
  <c r="L152" i="3" s="1"/>
  <c r="M11" i="3"/>
  <c r="L153" i="3" l="1"/>
  <c r="M131" i="2"/>
  <c r="M12" i="3"/>
  <c r="M121" i="3"/>
  <c r="M141" i="3" s="1"/>
  <c r="M310" i="2"/>
  <c r="M132" i="2" l="1"/>
  <c r="M13" i="3"/>
  <c r="M122" i="3"/>
  <c r="M142" i="3" s="1"/>
  <c r="L164" i="3"/>
  <c r="L165" i="3"/>
  <c r="L163" i="3"/>
  <c r="L166" i="3"/>
  <c r="L162" i="3"/>
  <c r="L161" i="3"/>
  <c r="L167" i="3"/>
  <c r="L168" i="3"/>
  <c r="L169" i="3"/>
  <c r="L170" i="3"/>
  <c r="L171" i="3"/>
  <c r="L172" i="3"/>
  <c r="M133" i="2" l="1"/>
  <c r="M14" i="3"/>
  <c r="M123" i="3"/>
  <c r="M143" i="3" s="1"/>
  <c r="L173" i="3"/>
  <c r="M134" i="2" l="1"/>
  <c r="M15" i="3"/>
  <c r="M124" i="3"/>
  <c r="M144" i="3" s="1"/>
  <c r="M135" i="2" l="1"/>
  <c r="M16" i="3"/>
  <c r="M125" i="3"/>
  <c r="M145" i="3" s="1"/>
  <c r="M136" i="2" l="1"/>
  <c r="M126" i="3"/>
  <c r="M146" i="3" s="1"/>
  <c r="M17" i="3"/>
  <c r="M137" i="2" l="1"/>
  <c r="M18" i="3"/>
  <c r="M127" i="3"/>
  <c r="M147" i="3" s="1"/>
  <c r="M138" i="2" l="1"/>
  <c r="M19" i="3"/>
  <c r="M128" i="3"/>
  <c r="M148" i="3" s="1"/>
  <c r="M139" i="2" l="1"/>
  <c r="M129" i="3"/>
  <c r="M149" i="3" s="1"/>
  <c r="M20" i="3"/>
  <c r="M140" i="2" l="1"/>
  <c r="M21" i="3"/>
  <c r="M22" i="3" s="1"/>
  <c r="M130" i="3"/>
  <c r="M150" i="3" s="1"/>
  <c r="M141" i="2" l="1"/>
  <c r="M131" i="3"/>
  <c r="M151" i="3" s="1"/>
  <c r="M142" i="2" l="1"/>
  <c r="M132" i="3"/>
  <c r="M152" i="3" s="1"/>
  <c r="M311" i="2"/>
  <c r="M153" i="3" l="1"/>
  <c r="M172" i="3" s="1"/>
  <c r="M143" i="2"/>
  <c r="N121" i="3"/>
  <c r="N141" i="3" s="1"/>
  <c r="N12" i="3"/>
  <c r="M144" i="2" l="1"/>
  <c r="N13" i="3"/>
  <c r="N122" i="3"/>
  <c r="N142" i="3" s="1"/>
  <c r="M164" i="3"/>
  <c r="M166" i="3"/>
  <c r="M162" i="3"/>
  <c r="M165" i="3"/>
  <c r="M163" i="3"/>
  <c r="M161" i="3"/>
  <c r="M167" i="3"/>
  <c r="M168" i="3"/>
  <c r="M169" i="3"/>
  <c r="M170" i="3"/>
  <c r="M171" i="3"/>
  <c r="M145" i="2" l="1"/>
  <c r="N14" i="3"/>
  <c r="N123" i="3"/>
  <c r="N143" i="3" s="1"/>
  <c r="M173" i="3"/>
  <c r="M146" i="2" l="1"/>
  <c r="N15" i="3"/>
  <c r="N124" i="3"/>
  <c r="N144" i="3" s="1"/>
  <c r="M147" i="2" l="1"/>
  <c r="N16" i="3"/>
  <c r="N125" i="3"/>
  <c r="N145" i="3" s="1"/>
  <c r="M148" i="2" l="1"/>
  <c r="N17" i="3"/>
  <c r="N126" i="3"/>
  <c r="N146" i="3" s="1"/>
  <c r="M149" i="2" l="1"/>
  <c r="N18" i="3"/>
  <c r="N127" i="3"/>
  <c r="N147" i="3" s="1"/>
  <c r="M150" i="2" l="1"/>
  <c r="N128" i="3"/>
  <c r="N148" i="3" s="1"/>
  <c r="M151" i="2" l="1"/>
  <c r="N20" i="3"/>
  <c r="N129" i="3"/>
  <c r="N149" i="3" s="1"/>
  <c r="M152" i="2" l="1"/>
  <c r="N21" i="3"/>
  <c r="N130" i="3"/>
  <c r="N150" i="3" s="1"/>
  <c r="M153" i="2" l="1"/>
  <c r="N131" i="3"/>
  <c r="N151" i="3" s="1"/>
  <c r="N22" i="3"/>
  <c r="M154" i="2" l="1"/>
  <c r="N132" i="3"/>
  <c r="N152" i="3" s="1"/>
  <c r="O11" i="3"/>
  <c r="M312" i="2"/>
  <c r="N153" i="3" l="1"/>
  <c r="N172" i="3" s="1"/>
  <c r="M155" i="2"/>
  <c r="O12" i="3"/>
  <c r="O121" i="3"/>
  <c r="O141" i="3" s="1"/>
  <c r="M156" i="2" l="1"/>
  <c r="O13" i="3"/>
  <c r="O122" i="3"/>
  <c r="O142" i="3" s="1"/>
  <c r="N164" i="3"/>
  <c r="N162" i="3"/>
  <c r="N161" i="3"/>
  <c r="N165" i="3"/>
  <c r="N163" i="3"/>
  <c r="N166" i="3"/>
  <c r="N167" i="3"/>
  <c r="N168" i="3"/>
  <c r="N169" i="3"/>
  <c r="N170" i="3"/>
  <c r="N171" i="3"/>
  <c r="N173" i="3" l="1"/>
  <c r="M157" i="2"/>
  <c r="O14" i="3"/>
  <c r="O123" i="3"/>
  <c r="O143" i="3" s="1"/>
  <c r="M158" i="2" l="1"/>
  <c r="O15" i="3"/>
  <c r="O124" i="3"/>
  <c r="O144" i="3" s="1"/>
  <c r="M159" i="2" l="1"/>
  <c r="O16" i="3"/>
  <c r="O125" i="3"/>
  <c r="O145" i="3" s="1"/>
  <c r="M160" i="2" l="1"/>
  <c r="O17" i="3"/>
  <c r="O126" i="3"/>
  <c r="O146" i="3" s="1"/>
  <c r="M161" i="2" l="1"/>
  <c r="O18" i="3"/>
  <c r="O127" i="3"/>
  <c r="O147" i="3" s="1"/>
  <c r="M162" i="2" l="1"/>
  <c r="O19" i="3"/>
  <c r="O128" i="3"/>
  <c r="O148" i="3" s="1"/>
  <c r="M163" i="2" l="1"/>
  <c r="O20" i="3"/>
  <c r="O129" i="3"/>
  <c r="O149" i="3" s="1"/>
  <c r="M164" i="2" l="1"/>
  <c r="O21" i="3"/>
  <c r="O130" i="3"/>
  <c r="O150" i="3" s="1"/>
  <c r="M165" i="2" l="1"/>
  <c r="O131" i="3"/>
  <c r="O151" i="3" s="1"/>
  <c r="O22" i="3"/>
  <c r="M166" i="2" l="1"/>
  <c r="P11" i="3"/>
  <c r="O132" i="3"/>
  <c r="O152" i="3" s="1"/>
  <c r="M313" i="2"/>
  <c r="M167" i="2" l="1"/>
  <c r="P121" i="3"/>
  <c r="P141" i="3" s="1"/>
  <c r="P12" i="3"/>
  <c r="O153" i="3"/>
  <c r="O172" i="3" s="1"/>
  <c r="O164" i="3" l="1"/>
  <c r="O162" i="3"/>
  <c r="O165" i="3"/>
  <c r="O161" i="3"/>
  <c r="O163" i="3"/>
  <c r="O166" i="3"/>
  <c r="O167" i="3"/>
  <c r="O168" i="3"/>
  <c r="O169" i="3"/>
  <c r="O170" i="3"/>
  <c r="O171" i="3"/>
  <c r="M168" i="2"/>
  <c r="P122" i="3"/>
  <c r="P142" i="3" s="1"/>
  <c r="P13" i="3"/>
  <c r="M169" i="2" l="1"/>
  <c r="P14" i="3"/>
  <c r="P123" i="3"/>
  <c r="P143" i="3" s="1"/>
  <c r="O173" i="3"/>
  <c r="M170" i="2" l="1"/>
  <c r="P15" i="3"/>
  <c r="P124" i="3"/>
  <c r="P144" i="3" s="1"/>
  <c r="M171" i="2" l="1"/>
  <c r="P16" i="3"/>
  <c r="P125" i="3"/>
  <c r="P145" i="3" s="1"/>
  <c r="M172" i="2" l="1"/>
  <c r="P17" i="3"/>
  <c r="P126" i="3"/>
  <c r="P146" i="3" s="1"/>
  <c r="M173" i="2" l="1"/>
  <c r="P18" i="3"/>
  <c r="P127" i="3"/>
  <c r="P147" i="3" s="1"/>
  <c r="M174" i="2" l="1"/>
  <c r="P128" i="3"/>
  <c r="P148" i="3" s="1"/>
  <c r="P19" i="3"/>
  <c r="M175" i="2" l="1"/>
  <c r="P129" i="3"/>
  <c r="P149" i="3" s="1"/>
  <c r="M176" i="2" l="1"/>
  <c r="P21" i="3"/>
  <c r="P130" i="3"/>
  <c r="P150" i="3" s="1"/>
  <c r="M177" i="2" l="1"/>
  <c r="P131" i="3"/>
  <c r="P151" i="3" s="1"/>
  <c r="P22" i="3"/>
  <c r="M178" i="2" l="1"/>
  <c r="M314" i="2" s="1"/>
  <c r="Q11" i="3"/>
  <c r="P132" i="3"/>
  <c r="P152" i="3" s="1"/>
  <c r="P153" i="3" l="1"/>
  <c r="P172" i="3" s="1"/>
  <c r="M179" i="2"/>
  <c r="Q121" i="3"/>
  <c r="Q141" i="3" s="1"/>
  <c r="Q12" i="3"/>
  <c r="M180" i="2" l="1"/>
  <c r="Q122" i="3"/>
  <c r="Q142" i="3" s="1"/>
  <c r="Q13" i="3"/>
  <c r="P164" i="3"/>
  <c r="P162" i="3"/>
  <c r="P165" i="3"/>
  <c r="P161" i="3"/>
  <c r="P163" i="3"/>
  <c r="P166" i="3"/>
  <c r="P167" i="3"/>
  <c r="P168" i="3"/>
  <c r="P169" i="3"/>
  <c r="P170" i="3"/>
  <c r="P171" i="3"/>
  <c r="P173" i="3" l="1"/>
  <c r="M181" i="2"/>
  <c r="Q14" i="3"/>
  <c r="Q123" i="3"/>
  <c r="Q143" i="3" s="1"/>
  <c r="M182" i="2" l="1"/>
  <c r="Q15" i="3"/>
  <c r="Q124" i="3"/>
  <c r="Q144" i="3" s="1"/>
  <c r="M183" i="2" l="1"/>
  <c r="Q16" i="3"/>
  <c r="Q125" i="3"/>
  <c r="Q145" i="3" s="1"/>
  <c r="M184" i="2" l="1"/>
  <c r="Q17" i="3"/>
  <c r="Q126" i="3"/>
  <c r="Q146" i="3" s="1"/>
  <c r="M185" i="2" l="1"/>
  <c r="Q18" i="3"/>
  <c r="Q127" i="3"/>
  <c r="Q147" i="3" s="1"/>
  <c r="M186" i="2" l="1"/>
  <c r="Q19" i="3"/>
  <c r="Q128" i="3"/>
  <c r="Q148" i="3" s="1"/>
  <c r="M187" i="2" l="1"/>
  <c r="Q20" i="3"/>
  <c r="Q129" i="3"/>
  <c r="Q149" i="3" s="1"/>
  <c r="M188" i="2" l="1"/>
  <c r="Q130" i="3"/>
  <c r="Q150" i="3" s="1"/>
  <c r="Q21" i="3"/>
  <c r="M189" i="2" l="1"/>
  <c r="Q131" i="3"/>
  <c r="Q151" i="3" s="1"/>
  <c r="Q22" i="3"/>
  <c r="M190" i="2" l="1"/>
  <c r="M315" i="2" s="1"/>
  <c r="Q132" i="3"/>
  <c r="Q152" i="3" s="1"/>
  <c r="R11" i="3"/>
  <c r="M191" i="2" l="1"/>
  <c r="D10" i="4" s="1"/>
  <c r="R12" i="3"/>
  <c r="R121" i="3"/>
  <c r="R141" i="3" s="1"/>
  <c r="Q153" i="3"/>
  <c r="Q172" i="3" s="1"/>
  <c r="M192" i="2" l="1"/>
  <c r="R13" i="3"/>
  <c r="R122" i="3"/>
  <c r="R142" i="3" s="1"/>
  <c r="Q161" i="3"/>
  <c r="Q163" i="3"/>
  <c r="Q162" i="3"/>
  <c r="Q165" i="3"/>
  <c r="Q167" i="3"/>
  <c r="Q164" i="3"/>
  <c r="Q166" i="3"/>
  <c r="Q168" i="3"/>
  <c r="Q169" i="3"/>
  <c r="Q170" i="3"/>
  <c r="Q171" i="3"/>
  <c r="Q173" i="3" l="1"/>
  <c r="M193" i="2"/>
  <c r="R14" i="3"/>
  <c r="R123" i="3"/>
  <c r="R143" i="3" s="1"/>
  <c r="M194" i="2" l="1"/>
  <c r="R15" i="3"/>
  <c r="R124" i="3"/>
  <c r="R144" i="3" s="1"/>
  <c r="M195" i="2" l="1"/>
  <c r="R16" i="3"/>
  <c r="R125" i="3"/>
  <c r="R145" i="3" s="1"/>
  <c r="M196" i="2" l="1"/>
  <c r="R17" i="3"/>
  <c r="R18" i="3" s="1"/>
  <c r="R126" i="3"/>
  <c r="R146" i="3" s="1"/>
  <c r="M197" i="2" l="1"/>
  <c r="R127" i="3"/>
  <c r="R147" i="3" s="1"/>
  <c r="M198" i="2" l="1"/>
  <c r="R19" i="3"/>
  <c r="R20" i="3" s="1"/>
  <c r="R128" i="3"/>
  <c r="R148" i="3" s="1"/>
  <c r="M200" i="2" l="1"/>
  <c r="R130" i="3"/>
  <c r="R21" i="3"/>
  <c r="M199" i="2"/>
  <c r="R129" i="3"/>
  <c r="R149" i="3" s="1"/>
  <c r="R131" i="3" l="1"/>
  <c r="R22" i="3"/>
  <c r="R150" i="3"/>
  <c r="M316" i="2"/>
  <c r="R132" i="3" l="1"/>
  <c r="S11" i="3"/>
  <c r="R151" i="3"/>
  <c r="M203" i="2" l="1"/>
  <c r="S121" i="3"/>
  <c r="S141" i="3" s="1"/>
  <c r="S12" i="3"/>
  <c r="R152" i="3"/>
  <c r="R153" i="3" s="1"/>
  <c r="M204" i="2" l="1"/>
  <c r="S122" i="3"/>
  <c r="S142" i="3" s="1"/>
  <c r="S13" i="3"/>
  <c r="R166" i="3"/>
  <c r="R163" i="3"/>
  <c r="R167" i="3"/>
  <c r="R165" i="3"/>
  <c r="R162" i="3"/>
  <c r="R164" i="3"/>
  <c r="R161" i="3"/>
  <c r="R168" i="3"/>
  <c r="R169" i="3"/>
  <c r="R170" i="3"/>
  <c r="R171" i="3"/>
  <c r="R172" i="3"/>
  <c r="R173" i="3" l="1"/>
  <c r="M205" i="2"/>
  <c r="S123" i="3"/>
  <c r="S143" i="3" s="1"/>
  <c r="S14" i="3"/>
  <c r="M206" i="2" l="1"/>
  <c r="S124" i="3"/>
  <c r="S144" i="3" s="1"/>
  <c r="S15" i="3"/>
  <c r="M207" i="2" l="1"/>
  <c r="S125" i="3"/>
  <c r="S145" i="3" s="1"/>
  <c r="S16" i="3"/>
  <c r="M208" i="2" l="1"/>
  <c r="S126" i="3"/>
  <c r="S146" i="3" s="1"/>
  <c r="S17" i="3"/>
  <c r="M209" i="2" l="1"/>
  <c r="S18" i="3"/>
  <c r="S127" i="3"/>
  <c r="S147" i="3" s="1"/>
  <c r="M210" i="2" l="1"/>
  <c r="S128" i="3"/>
  <c r="S148" i="3" s="1"/>
  <c r="S19" i="3"/>
  <c r="M211" i="2" l="1"/>
  <c r="S20" i="3"/>
  <c r="S129" i="3"/>
  <c r="S149" i="3" s="1"/>
  <c r="M212" i="2" l="1"/>
  <c r="S130" i="3"/>
  <c r="S150" i="3" s="1"/>
  <c r="S21" i="3"/>
  <c r="M213" i="2" l="1"/>
  <c r="S131" i="3"/>
  <c r="S151" i="3" s="1"/>
  <c r="S22" i="3"/>
  <c r="M214" i="2" l="1"/>
  <c r="M317" i="2" s="1"/>
  <c r="S132" i="3"/>
  <c r="S152" i="3" s="1"/>
  <c r="S153" i="3" s="1"/>
  <c r="T11" i="3"/>
  <c r="S166" i="3" l="1"/>
  <c r="S161" i="3"/>
  <c r="S167" i="3"/>
  <c r="S164" i="3"/>
  <c r="S165" i="3"/>
  <c r="S162" i="3"/>
  <c r="S163" i="3"/>
  <c r="S168" i="3"/>
  <c r="S169" i="3"/>
  <c r="S170" i="3"/>
  <c r="S171" i="3"/>
  <c r="S172" i="3"/>
  <c r="M215" i="2"/>
  <c r="T12" i="3"/>
  <c r="T121" i="3"/>
  <c r="T141" i="3" s="1"/>
  <c r="S173" i="3" l="1"/>
  <c r="M216" i="2"/>
  <c r="T122" i="3"/>
  <c r="T142" i="3" s="1"/>
  <c r="T13" i="3"/>
  <c r="M217" i="2" l="1"/>
  <c r="T14" i="3"/>
  <c r="T123" i="3"/>
  <c r="T143" i="3" s="1"/>
  <c r="M218" i="2" l="1"/>
  <c r="T15" i="3"/>
  <c r="T124" i="3"/>
  <c r="T144" i="3" s="1"/>
  <c r="M219" i="2" l="1"/>
  <c r="T16" i="3"/>
  <c r="T125" i="3"/>
  <c r="T145" i="3" s="1"/>
  <c r="O12" i="2"/>
  <c r="S12" i="2" s="1"/>
  <c r="M220" i="2" l="1"/>
  <c r="T17" i="3"/>
  <c r="T126" i="3"/>
  <c r="T146" i="3" s="1"/>
  <c r="O13" i="2"/>
  <c r="S13" i="2" s="1"/>
  <c r="M221" i="2" l="1"/>
  <c r="T127" i="3"/>
  <c r="T147" i="3" s="1"/>
  <c r="T18" i="3"/>
  <c r="O14" i="2"/>
  <c r="S14" i="2" s="1"/>
  <c r="M222" i="2" l="1"/>
  <c r="T19" i="3"/>
  <c r="T128" i="3"/>
  <c r="T148" i="3" s="1"/>
  <c r="O15" i="2"/>
  <c r="S15" i="2" s="1"/>
  <c r="M223" i="2" l="1"/>
  <c r="T129" i="3"/>
  <c r="T149" i="3" s="1"/>
  <c r="T20" i="3"/>
  <c r="O16" i="2"/>
  <c r="S16" i="2" s="1"/>
  <c r="M224" i="2" l="1"/>
  <c r="T130" i="3"/>
  <c r="T150" i="3" s="1"/>
  <c r="T21" i="3"/>
  <c r="O17" i="2"/>
  <c r="S17" i="2" s="1"/>
  <c r="M225" i="2" l="1"/>
  <c r="T131" i="3"/>
  <c r="T151" i="3" s="1"/>
  <c r="T22" i="3"/>
  <c r="O18" i="2"/>
  <c r="S18" i="2" s="1"/>
  <c r="M226" i="2" l="1"/>
  <c r="M318" i="2" s="1"/>
  <c r="T132" i="3"/>
  <c r="T152" i="3" s="1"/>
  <c r="U11" i="3"/>
  <c r="T153" i="3" l="1"/>
  <c r="T172" i="3" s="1"/>
  <c r="M227" i="2"/>
  <c r="U121" i="3"/>
  <c r="U141" i="3" s="1"/>
  <c r="U12" i="3"/>
  <c r="Q315" i="2"/>
  <c r="M228" i="2" l="1"/>
  <c r="U13" i="3"/>
  <c r="U122" i="3"/>
  <c r="U142" i="3" s="1"/>
  <c r="T165" i="3"/>
  <c r="T163" i="3"/>
  <c r="T164" i="3"/>
  <c r="T167" i="3"/>
  <c r="T161" i="3"/>
  <c r="T162" i="3"/>
  <c r="T166" i="3"/>
  <c r="T168" i="3"/>
  <c r="T169" i="3"/>
  <c r="T170" i="3"/>
  <c r="T171" i="3"/>
  <c r="T173" i="3" l="1"/>
  <c r="M229" i="2"/>
  <c r="U14" i="3"/>
  <c r="U123" i="3"/>
  <c r="U143" i="3" s="1"/>
  <c r="G301" i="2"/>
  <c r="M230" i="2" l="1"/>
  <c r="U124" i="3"/>
  <c r="U144" i="3" s="1"/>
  <c r="U15" i="3"/>
  <c r="G302" i="2"/>
  <c r="M231" i="2" l="1"/>
  <c r="U16" i="3"/>
  <c r="U125" i="3"/>
  <c r="U145" i="3" s="1"/>
  <c r="G303" i="2"/>
  <c r="M232" i="2" l="1"/>
  <c r="U126" i="3"/>
  <c r="U146" i="3" s="1"/>
  <c r="U17" i="3"/>
  <c r="G304" i="2"/>
  <c r="M233" i="2" l="1"/>
  <c r="U18" i="3"/>
  <c r="U127" i="3"/>
  <c r="U147" i="3" s="1"/>
  <c r="G305" i="2"/>
  <c r="M234" i="2" l="1"/>
  <c r="U128" i="3"/>
  <c r="U148" i="3" s="1"/>
  <c r="U19" i="3"/>
  <c r="G306" i="2"/>
  <c r="M235" i="2" l="1"/>
  <c r="U129" i="3"/>
  <c r="U149" i="3" s="1"/>
  <c r="U20" i="3"/>
  <c r="G307" i="2"/>
  <c r="M236" i="2" l="1"/>
  <c r="U130" i="3"/>
  <c r="U150" i="3" s="1"/>
  <c r="U21" i="3"/>
  <c r="G308" i="2"/>
  <c r="M237" i="2" l="1"/>
  <c r="U131" i="3"/>
  <c r="U151" i="3" s="1"/>
  <c r="U22" i="3"/>
  <c r="G309" i="2"/>
  <c r="M238" i="2" l="1"/>
  <c r="M319" i="2" s="1"/>
  <c r="V11" i="3"/>
  <c r="U132" i="3"/>
  <c r="U152" i="3" s="1"/>
  <c r="U153" i="3" s="1"/>
  <c r="G310" i="2"/>
  <c r="U172" i="3" l="1"/>
  <c r="U162" i="3"/>
  <c r="U166" i="3"/>
  <c r="U163" i="3"/>
  <c r="U167" i="3"/>
  <c r="U161" i="3"/>
  <c r="U165" i="3"/>
  <c r="U164" i="3"/>
  <c r="U168" i="3"/>
  <c r="U169" i="3"/>
  <c r="U170" i="3"/>
  <c r="M239" i="2"/>
  <c r="V121" i="3"/>
  <c r="V141" i="3" s="1"/>
  <c r="V12" i="3"/>
  <c r="U171" i="3"/>
  <c r="G311" i="2"/>
  <c r="U173" i="3" l="1"/>
  <c r="M240" i="2"/>
  <c r="V13" i="3"/>
  <c r="V122" i="3"/>
  <c r="V142" i="3" s="1"/>
  <c r="G312" i="2"/>
  <c r="M241" i="2" l="1"/>
  <c r="V14" i="3"/>
  <c r="V123" i="3"/>
  <c r="V143" i="3" s="1"/>
  <c r="G313" i="2"/>
  <c r="M242" i="2" l="1"/>
  <c r="V15" i="3"/>
  <c r="V124" i="3"/>
  <c r="V144" i="3" s="1"/>
  <c r="G314" i="2"/>
  <c r="M243" i="2" l="1"/>
  <c r="V125" i="3"/>
  <c r="V145" i="3" s="1"/>
  <c r="V16" i="3"/>
  <c r="G315" i="2"/>
  <c r="M244" i="2" l="1"/>
  <c r="V17" i="3"/>
  <c r="V126" i="3"/>
  <c r="V146" i="3" s="1"/>
  <c r="G316" i="2"/>
  <c r="R315" i="2"/>
  <c r="M245" i="2" l="1"/>
  <c r="V127" i="3"/>
  <c r="V147" i="3" s="1"/>
  <c r="V18" i="3"/>
  <c r="G317" i="2"/>
  <c r="M246" i="2" l="1"/>
  <c r="V19" i="3"/>
  <c r="V128" i="3"/>
  <c r="V148" i="3" s="1"/>
  <c r="G318" i="2"/>
  <c r="M247" i="2" l="1"/>
  <c r="V129" i="3"/>
  <c r="V149" i="3" s="1"/>
  <c r="V20" i="3"/>
  <c r="G319" i="2"/>
  <c r="K318" i="2"/>
  <c r="M248" i="2" l="1"/>
  <c r="V130" i="3"/>
  <c r="V150" i="3" s="1"/>
  <c r="V21" i="3"/>
  <c r="G320" i="2"/>
  <c r="K319" i="2"/>
  <c r="L318" i="2"/>
  <c r="M249" i="2" l="1"/>
  <c r="V131" i="3"/>
  <c r="V151" i="3" s="1"/>
  <c r="V22" i="3"/>
  <c r="K320" i="2"/>
  <c r="L319" i="2"/>
  <c r="M250" i="2" l="1"/>
  <c r="M320" i="2" s="1"/>
  <c r="V132" i="3"/>
  <c r="V152" i="3" s="1"/>
  <c r="V153" i="3" s="1"/>
  <c r="L320" i="2"/>
  <c r="V172" i="3" l="1"/>
  <c r="V161" i="3"/>
  <c r="V165" i="3"/>
  <c r="V162" i="3"/>
  <c r="V166" i="3"/>
  <c r="V163" i="3"/>
  <c r="V167" i="3"/>
  <c r="V164" i="3"/>
  <c r="V168" i="3"/>
  <c r="V169" i="3"/>
  <c r="V170" i="3"/>
  <c r="V171" i="3"/>
  <c r="W121" i="3"/>
  <c r="W141" i="3" s="1"/>
  <c r="V173" i="3" l="1"/>
  <c r="W122" i="3"/>
  <c r="W142" i="3" s="1"/>
  <c r="W123" i="3" l="1"/>
  <c r="W143" i="3" s="1"/>
  <c r="W124" i="3" l="1"/>
  <c r="W144" i="3" s="1"/>
  <c r="W125" i="3" l="1"/>
  <c r="W145" i="3" s="1"/>
  <c r="W126" i="3" l="1"/>
  <c r="W146" i="3" s="1"/>
  <c r="W127" i="3" l="1"/>
  <c r="W147" i="3" s="1"/>
  <c r="W128" i="3" l="1"/>
  <c r="W148" i="3" s="1"/>
  <c r="W129" i="3" l="1"/>
  <c r="W149" i="3" s="1"/>
  <c r="W130" i="3" l="1"/>
  <c r="W150" i="3" s="1"/>
  <c r="W131" i="3" l="1"/>
  <c r="W151" i="3" s="1"/>
  <c r="W132" i="3"/>
  <c r="W152" i="3" l="1"/>
  <c r="W153" i="3" s="1"/>
  <c r="W171" i="3" s="1"/>
  <c r="W172" i="3" l="1"/>
  <c r="W164" i="3"/>
  <c r="W165" i="3"/>
  <c r="W162" i="3"/>
  <c r="W166" i="3"/>
  <c r="W163" i="3"/>
  <c r="W167" i="3"/>
  <c r="W161" i="3"/>
  <c r="W168" i="3"/>
  <c r="W169" i="3"/>
  <c r="W170" i="3"/>
  <c r="W173" i="3" l="1"/>
  <c r="B12" i="1" l="1"/>
  <c r="B12" i="2" s="1"/>
  <c r="AA12" i="2" s="1"/>
  <c r="B28" i="1"/>
  <c r="B52" i="1"/>
  <c r="B100" i="1"/>
  <c r="B66" i="1"/>
  <c r="B128" i="1"/>
  <c r="B33" i="1"/>
  <c r="B72" i="1"/>
  <c r="B88" i="1"/>
  <c r="B108" i="1"/>
  <c r="B140" i="1"/>
  <c r="B19" i="1"/>
  <c r="B19" i="2" s="1"/>
  <c r="AA19" i="2" s="1"/>
  <c r="B35" i="1"/>
  <c r="B49" i="1"/>
  <c r="B61" i="1"/>
  <c r="B54" i="1"/>
  <c r="B70" i="1"/>
  <c r="B86" i="1"/>
  <c r="B104" i="1"/>
  <c r="B136" i="1"/>
  <c r="B171" i="1"/>
  <c r="B109" i="1"/>
  <c r="B125" i="1"/>
  <c r="B141" i="1"/>
  <c r="B157" i="1"/>
  <c r="B173" i="1"/>
  <c r="B189" i="1"/>
  <c r="B205" i="1"/>
  <c r="B205" i="2" s="1"/>
  <c r="B221" i="1"/>
  <c r="B221" i="2" s="1"/>
  <c r="B237" i="1"/>
  <c r="B237" i="2" s="1"/>
  <c r="B195" i="1"/>
  <c r="B211" i="1"/>
  <c r="B211" i="2" s="1"/>
  <c r="B227" i="1"/>
  <c r="B227" i="2" s="1"/>
  <c r="AA227" i="2" s="1"/>
  <c r="B243" i="1"/>
  <c r="B243" i="2" s="1"/>
  <c r="B110" i="1"/>
  <c r="B126" i="1"/>
  <c r="B142" i="1"/>
  <c r="B158" i="1"/>
  <c r="B174" i="1"/>
  <c r="B190" i="1"/>
  <c r="B206" i="1"/>
  <c r="B206" i="2" s="1"/>
  <c r="B222" i="1"/>
  <c r="B222" i="2" s="1"/>
  <c r="B238" i="1"/>
  <c r="B238" i="2" s="1"/>
  <c r="B156" i="1"/>
  <c r="B172" i="1"/>
  <c r="B188" i="1"/>
  <c r="B204" i="1"/>
  <c r="B204" i="2" s="1"/>
  <c r="B220" i="1"/>
  <c r="B220" i="2" s="1"/>
  <c r="B236" i="1"/>
  <c r="B236" i="2" s="1"/>
  <c r="B14" i="1"/>
  <c r="B14" i="2" s="1"/>
  <c r="AA14" i="2" s="1"/>
  <c r="B38" i="1"/>
  <c r="B73" i="1"/>
  <c r="B87" i="1"/>
  <c r="B139" i="1"/>
  <c r="B37" i="1"/>
  <c r="B93" i="1"/>
  <c r="B119" i="1"/>
  <c r="B151" i="1"/>
  <c r="B23" i="1"/>
  <c r="B23" i="2" s="1"/>
  <c r="AA23" i="2" s="1"/>
  <c r="B39" i="1"/>
  <c r="B51" i="1"/>
  <c r="B64" i="1"/>
  <c r="B59" i="1"/>
  <c r="B75" i="1"/>
  <c r="B91" i="1"/>
  <c r="B115" i="1"/>
  <c r="B147" i="1"/>
  <c r="B192" i="1"/>
  <c r="B114" i="1"/>
  <c r="B130" i="1"/>
  <c r="B146" i="1"/>
  <c r="B162" i="1"/>
  <c r="B178" i="1"/>
  <c r="B194" i="1"/>
  <c r="B210" i="1"/>
  <c r="B210" i="2" s="1"/>
  <c r="B226" i="1"/>
  <c r="B226" i="2" s="1"/>
  <c r="B242" i="1"/>
  <c r="B242" i="2" s="1"/>
  <c r="B200" i="1"/>
  <c r="B216" i="1"/>
  <c r="B216" i="2" s="1"/>
  <c r="B232" i="1"/>
  <c r="B232" i="2" s="1"/>
  <c r="B248" i="1"/>
  <c r="B248" i="2" s="1"/>
  <c r="B113" i="1"/>
  <c r="B129" i="1"/>
  <c r="B145" i="1"/>
  <c r="B161" i="1"/>
  <c r="B177" i="1"/>
  <c r="B193" i="1"/>
  <c r="B209" i="1"/>
  <c r="B209" i="2" s="1"/>
  <c r="B225" i="1"/>
  <c r="B225" i="2" s="1"/>
  <c r="B241" i="1"/>
  <c r="B241" i="2" s="1"/>
  <c r="B159" i="1"/>
  <c r="B175" i="1"/>
  <c r="B191" i="1"/>
  <c r="B207" i="1"/>
  <c r="B207" i="2" s="1"/>
  <c r="B223" i="1"/>
  <c r="B223" i="2" s="1"/>
  <c r="B239" i="1"/>
  <c r="B239" i="2" s="1"/>
  <c r="AA239" i="2" s="1"/>
  <c r="B20" i="1"/>
  <c r="B20" i="2" s="1"/>
  <c r="AA20" i="2" s="1"/>
  <c r="B44" i="1"/>
  <c r="B84" i="1"/>
  <c r="B184" i="1"/>
  <c r="B98" i="1"/>
  <c r="B17" i="1"/>
  <c r="B17" i="2" s="1"/>
  <c r="AA17" i="2" s="1"/>
  <c r="B30" i="1"/>
  <c r="B57" i="1"/>
  <c r="B111" i="1"/>
  <c r="B71" i="1"/>
  <c r="B21" i="1"/>
  <c r="B21" i="2" s="1"/>
  <c r="AA21" i="2" s="1"/>
  <c r="B16" i="1"/>
  <c r="B16" i="2" s="1"/>
  <c r="AA16" i="2" s="1"/>
  <c r="B24" i="1"/>
  <c r="B32" i="1"/>
  <c r="B40" i="1"/>
  <c r="B48" i="1"/>
  <c r="B60" i="1"/>
  <c r="B76" i="1"/>
  <c r="B92" i="1"/>
  <c r="B116" i="1"/>
  <c r="B148" i="1"/>
  <c r="B58" i="1"/>
  <c r="B74" i="1"/>
  <c r="B90" i="1"/>
  <c r="B112" i="1"/>
  <c r="B144" i="1"/>
  <c r="B25" i="1"/>
  <c r="B41" i="1"/>
  <c r="B80" i="1"/>
  <c r="B96" i="1"/>
  <c r="B124" i="1"/>
  <c r="B168" i="1"/>
  <c r="B11" i="1"/>
  <c r="B11" i="2" s="1"/>
  <c r="AA11" i="2" s="1"/>
  <c r="B27" i="1"/>
  <c r="B43" i="1"/>
  <c r="B53" i="1"/>
  <c r="B69" i="1"/>
  <c r="B62" i="1"/>
  <c r="B78" i="1"/>
  <c r="B94" i="1"/>
  <c r="B120" i="1"/>
  <c r="B152" i="1"/>
  <c r="B101" i="1"/>
  <c r="B117" i="1"/>
  <c r="B133" i="1"/>
  <c r="B149" i="1"/>
  <c r="B165" i="1"/>
  <c r="B181" i="1"/>
  <c r="B197" i="1"/>
  <c r="B213" i="1"/>
  <c r="B213" i="2" s="1"/>
  <c r="B229" i="1"/>
  <c r="B229" i="2" s="1"/>
  <c r="B245" i="1"/>
  <c r="B245" i="2" s="1"/>
  <c r="B203" i="2"/>
  <c r="AA203" i="2" s="1"/>
  <c r="B219" i="1"/>
  <c r="B219" i="2" s="1"/>
  <c r="B235" i="1"/>
  <c r="B235" i="2" s="1"/>
  <c r="B102" i="1"/>
  <c r="B118" i="1"/>
  <c r="B134" i="1"/>
  <c r="B150" i="1"/>
  <c r="B166" i="1"/>
  <c r="B182" i="1"/>
  <c r="B198" i="1"/>
  <c r="B214" i="1"/>
  <c r="B214" i="2" s="1"/>
  <c r="B230" i="1"/>
  <c r="B230" i="2" s="1"/>
  <c r="B246" i="1"/>
  <c r="B246" i="2" s="1"/>
  <c r="B164" i="1"/>
  <c r="B180" i="1"/>
  <c r="B196" i="1"/>
  <c r="B212" i="1"/>
  <c r="B212" i="2" s="1"/>
  <c r="B228" i="1"/>
  <c r="B228" i="2" s="1"/>
  <c r="B244" i="1"/>
  <c r="B244" i="2" s="1"/>
  <c r="B36" i="1"/>
  <c r="B68" i="1"/>
  <c r="B132" i="1"/>
  <c r="B82" i="1"/>
  <c r="B176" i="1"/>
  <c r="B22" i="1"/>
  <c r="B22" i="2" s="1"/>
  <c r="AA22" i="2" s="1"/>
  <c r="B46" i="1"/>
  <c r="B89" i="1"/>
  <c r="B55" i="1"/>
  <c r="B107" i="1"/>
  <c r="B107" i="2" s="1"/>
  <c r="AA107" i="2" s="1"/>
  <c r="B187" i="1"/>
  <c r="B77" i="1"/>
  <c r="B18" i="1"/>
  <c r="B18" i="2" s="1"/>
  <c r="AA18" i="2" s="1"/>
  <c r="B26" i="1"/>
  <c r="B34" i="1"/>
  <c r="B42" i="1"/>
  <c r="B50" i="1"/>
  <c r="B65" i="1"/>
  <c r="B81" i="1"/>
  <c r="B97" i="1"/>
  <c r="B127" i="1"/>
  <c r="B163" i="1"/>
  <c r="B63" i="1"/>
  <c r="B79" i="1"/>
  <c r="B95" i="1"/>
  <c r="B123" i="1"/>
  <c r="B155" i="1"/>
  <c r="B13" i="1"/>
  <c r="B13" i="2" s="1"/>
  <c r="AA13" i="2" s="1"/>
  <c r="B29" i="1"/>
  <c r="B45" i="1"/>
  <c r="B85" i="1"/>
  <c r="B103" i="1"/>
  <c r="B135" i="1"/>
  <c r="B179" i="1"/>
  <c r="B15" i="1"/>
  <c r="B15" i="2" s="1"/>
  <c r="AA15" i="2" s="1"/>
  <c r="B31" i="1"/>
  <c r="B47" i="1"/>
  <c r="B56" i="1"/>
  <c r="B67" i="1"/>
  <c r="B83" i="1"/>
  <c r="B99" i="1"/>
  <c r="B131" i="1"/>
  <c r="B160" i="1"/>
  <c r="B106" i="1"/>
  <c r="B122" i="1"/>
  <c r="B138" i="1"/>
  <c r="B154" i="1"/>
  <c r="B170" i="1"/>
  <c r="B186" i="1"/>
  <c r="B218" i="1"/>
  <c r="B218" i="2" s="1"/>
  <c r="B234" i="1"/>
  <c r="B234" i="2" s="1"/>
  <c r="B250" i="1"/>
  <c r="B250" i="2" s="1"/>
  <c r="B208" i="1"/>
  <c r="B208" i="2" s="1"/>
  <c r="B224" i="1"/>
  <c r="B224" i="2" s="1"/>
  <c r="B240" i="1"/>
  <c r="B240" i="2" s="1"/>
  <c r="B105" i="1"/>
  <c r="B121" i="1"/>
  <c r="B137" i="1"/>
  <c r="B153" i="1"/>
  <c r="B169" i="1"/>
  <c r="B185" i="1"/>
  <c r="B217" i="1"/>
  <c r="B217" i="2" s="1"/>
  <c r="B233" i="1"/>
  <c r="B233" i="2" s="1"/>
  <c r="B249" i="1"/>
  <c r="B249" i="2" s="1"/>
  <c r="B167" i="1"/>
  <c r="B183" i="1"/>
  <c r="B199" i="1"/>
  <c r="B215" i="1"/>
  <c r="B215" i="2" s="1"/>
  <c r="AA215" i="2" s="1"/>
  <c r="B231" i="1"/>
  <c r="B231" i="2" s="1"/>
  <c r="B247" i="1"/>
  <c r="B247" i="2" s="1"/>
  <c r="B35" i="2"/>
  <c r="AA35" i="2" s="1"/>
  <c r="B143" i="1"/>
  <c r="B155" i="2"/>
  <c r="AA155" i="2" s="1"/>
  <c r="B131" i="2"/>
  <c r="AA131" i="2" s="1"/>
  <c r="D231" i="2" l="1"/>
  <c r="U231" i="2" s="1"/>
  <c r="AA231" i="2"/>
  <c r="D208" i="2"/>
  <c r="U208" i="2" s="1"/>
  <c r="AA208" i="2"/>
  <c r="D230" i="2"/>
  <c r="U230" i="2" s="1"/>
  <c r="AA230" i="2"/>
  <c r="D245" i="2"/>
  <c r="U245" i="2" s="1"/>
  <c r="AA245" i="2"/>
  <c r="D209" i="2"/>
  <c r="U209" i="2" s="1"/>
  <c r="AA209" i="2"/>
  <c r="D232" i="2"/>
  <c r="U232" i="2" s="1"/>
  <c r="AA232" i="2"/>
  <c r="D226" i="2"/>
  <c r="U226" i="2" s="1"/>
  <c r="AA226" i="2"/>
  <c r="D220" i="2"/>
  <c r="U220" i="2" s="1"/>
  <c r="AA220" i="2"/>
  <c r="D211" i="2"/>
  <c r="U211" i="2" s="1"/>
  <c r="AA211" i="2"/>
  <c r="D205" i="2"/>
  <c r="U205" i="2" s="1"/>
  <c r="AA205" i="2"/>
  <c r="D249" i="2"/>
  <c r="U249" i="2" s="1"/>
  <c r="AA249" i="2"/>
  <c r="D250" i="2"/>
  <c r="U250" i="2" s="1"/>
  <c r="AA250" i="2"/>
  <c r="D244" i="2"/>
  <c r="U244" i="2" s="1"/>
  <c r="AA244" i="2"/>
  <c r="D214" i="2"/>
  <c r="U214" i="2" s="1"/>
  <c r="AA214" i="2"/>
  <c r="D235" i="2"/>
  <c r="U235" i="2" s="1"/>
  <c r="AA235" i="2"/>
  <c r="D229" i="2"/>
  <c r="U229" i="2" s="1"/>
  <c r="AA229" i="2"/>
  <c r="D223" i="2"/>
  <c r="U223" i="2" s="1"/>
  <c r="AA223" i="2"/>
  <c r="D216" i="2"/>
  <c r="U216" i="2" s="1"/>
  <c r="AA216" i="2"/>
  <c r="D210" i="2"/>
  <c r="U210" i="2" s="1"/>
  <c r="AA210" i="2"/>
  <c r="D204" i="2"/>
  <c r="U204" i="2" s="1"/>
  <c r="AA204" i="2"/>
  <c r="D238" i="2"/>
  <c r="U238" i="2" s="1"/>
  <c r="AA238" i="2"/>
  <c r="D233" i="2"/>
  <c r="U233" i="2" s="1"/>
  <c r="AA233" i="2"/>
  <c r="D240" i="2"/>
  <c r="U240" i="2" s="1"/>
  <c r="AA240" i="2"/>
  <c r="D234" i="2"/>
  <c r="U234" i="2" s="1"/>
  <c r="AA234" i="2"/>
  <c r="D228" i="2"/>
  <c r="U228" i="2" s="1"/>
  <c r="AA228" i="2"/>
  <c r="D219" i="2"/>
  <c r="U219" i="2" s="1"/>
  <c r="AA219" i="2"/>
  <c r="D213" i="2"/>
  <c r="U213" i="2" s="1"/>
  <c r="AA213" i="2"/>
  <c r="D207" i="2"/>
  <c r="U207" i="2" s="1"/>
  <c r="AA207" i="2"/>
  <c r="D241" i="2"/>
  <c r="U241" i="2" s="1"/>
  <c r="AA241" i="2"/>
  <c r="D222" i="2"/>
  <c r="U222" i="2" s="1"/>
  <c r="AA222" i="2"/>
  <c r="D243" i="2"/>
  <c r="U243" i="2" s="1"/>
  <c r="AA243" i="2"/>
  <c r="D237" i="2"/>
  <c r="U237" i="2" s="1"/>
  <c r="AA237" i="2"/>
  <c r="D247" i="2"/>
  <c r="U247" i="2" s="1"/>
  <c r="AA247" i="2"/>
  <c r="D217" i="2"/>
  <c r="U217" i="2" s="1"/>
  <c r="AA217" i="2"/>
  <c r="D224" i="2"/>
  <c r="U224" i="2" s="1"/>
  <c r="AA224" i="2"/>
  <c r="D218" i="2"/>
  <c r="U218" i="2" s="1"/>
  <c r="AA218" i="2"/>
  <c r="D212" i="2"/>
  <c r="U212" i="2" s="1"/>
  <c r="AA212" i="2"/>
  <c r="D246" i="2"/>
  <c r="U246" i="2" s="1"/>
  <c r="AA246" i="2"/>
  <c r="D225" i="2"/>
  <c r="U225" i="2" s="1"/>
  <c r="AA225" i="2"/>
  <c r="D248" i="2"/>
  <c r="U248" i="2" s="1"/>
  <c r="AA248" i="2"/>
  <c r="D242" i="2"/>
  <c r="U242" i="2" s="1"/>
  <c r="AA242" i="2"/>
  <c r="D236" i="2"/>
  <c r="U236" i="2" s="1"/>
  <c r="AA236" i="2"/>
  <c r="D206" i="2"/>
  <c r="U206" i="2" s="1"/>
  <c r="AA206" i="2"/>
  <c r="D221" i="2"/>
  <c r="U221" i="2" s="1"/>
  <c r="AA221" i="2"/>
  <c r="B105" i="2"/>
  <c r="B170" i="2"/>
  <c r="D13" i="2"/>
  <c r="T13" i="2" s="1"/>
  <c r="B101" i="2"/>
  <c r="B43" i="2"/>
  <c r="B74" i="2"/>
  <c r="B40" i="2"/>
  <c r="D21" i="2"/>
  <c r="T21" i="2" s="1"/>
  <c r="B84" i="2"/>
  <c r="B193" i="2"/>
  <c r="B129" i="2"/>
  <c r="B174" i="2"/>
  <c r="B189" i="2"/>
  <c r="B33" i="2"/>
  <c r="B167" i="2"/>
  <c r="AA167" i="2" s="1"/>
  <c r="B185" i="2"/>
  <c r="B121" i="2"/>
  <c r="B186" i="2"/>
  <c r="B122" i="2"/>
  <c r="B99" i="2"/>
  <c r="B47" i="2"/>
  <c r="AA47" i="2" s="1"/>
  <c r="B135" i="2"/>
  <c r="B29" i="2"/>
  <c r="B127" i="2"/>
  <c r="B50" i="2"/>
  <c r="D18" i="2"/>
  <c r="B55" i="2"/>
  <c r="B176" i="2"/>
  <c r="B36" i="2"/>
  <c r="B196" i="2"/>
  <c r="B166" i="2"/>
  <c r="B102" i="2"/>
  <c r="B181" i="2"/>
  <c r="B117" i="2"/>
  <c r="B94" i="2"/>
  <c r="B53" i="2"/>
  <c r="B168" i="2"/>
  <c r="B41" i="2"/>
  <c r="B90" i="2"/>
  <c r="B116" i="2"/>
  <c r="B48" i="2"/>
  <c r="D16" i="2"/>
  <c r="T16" i="2" s="1"/>
  <c r="B57" i="2"/>
  <c r="B184" i="2"/>
  <c r="B175" i="2"/>
  <c r="B145" i="2"/>
  <c r="B162" i="2"/>
  <c r="B192" i="2"/>
  <c r="B75" i="2"/>
  <c r="B39" i="2"/>
  <c r="B93" i="2"/>
  <c r="B73" i="2"/>
  <c r="B156" i="2"/>
  <c r="B190" i="2"/>
  <c r="B126" i="2"/>
  <c r="B141" i="2"/>
  <c r="B136" i="2"/>
  <c r="B54" i="2"/>
  <c r="D19" i="2"/>
  <c r="T19" i="2" s="1"/>
  <c r="B72" i="2"/>
  <c r="B100" i="2"/>
  <c r="B169" i="2"/>
  <c r="B31" i="2"/>
  <c r="B79" i="2"/>
  <c r="B77" i="2"/>
  <c r="B82" i="2"/>
  <c r="B150" i="2"/>
  <c r="B165" i="2"/>
  <c r="B124" i="2"/>
  <c r="B146" i="2"/>
  <c r="B37" i="2"/>
  <c r="B110" i="2"/>
  <c r="B195" i="2"/>
  <c r="B125" i="2"/>
  <c r="B104" i="2"/>
  <c r="B61" i="2"/>
  <c r="B140" i="2"/>
  <c r="B199" i="2"/>
  <c r="B153" i="2"/>
  <c r="B154" i="2"/>
  <c r="B160" i="2"/>
  <c r="B67" i="2"/>
  <c r="D15" i="2"/>
  <c r="T15" i="2" s="1"/>
  <c r="B85" i="2"/>
  <c r="B63" i="2"/>
  <c r="B81" i="2"/>
  <c r="B34" i="2"/>
  <c r="B187" i="2"/>
  <c r="B46" i="2"/>
  <c r="B132" i="2"/>
  <c r="B164" i="2"/>
  <c r="B198" i="2"/>
  <c r="B134" i="2"/>
  <c r="B149" i="2"/>
  <c r="B152" i="2"/>
  <c r="B62" i="2"/>
  <c r="B27" i="2"/>
  <c r="B96" i="2"/>
  <c r="B144" i="2"/>
  <c r="B58" i="2"/>
  <c r="B76" i="2"/>
  <c r="B32" i="2"/>
  <c r="B71" i="2"/>
  <c r="D17" i="2"/>
  <c r="T17" i="2" s="1"/>
  <c r="B44" i="2"/>
  <c r="B177" i="2"/>
  <c r="B113" i="2"/>
  <c r="B200" i="2"/>
  <c r="B194" i="2"/>
  <c r="B130" i="2"/>
  <c r="B115" i="2"/>
  <c r="B64" i="2"/>
  <c r="B151" i="2"/>
  <c r="B139" i="2"/>
  <c r="D14" i="2"/>
  <c r="B188" i="2"/>
  <c r="B158" i="2"/>
  <c r="B173" i="2"/>
  <c r="B109" i="2"/>
  <c r="B86" i="2"/>
  <c r="B49" i="2"/>
  <c r="B108" i="2"/>
  <c r="B128" i="2"/>
  <c r="B28" i="2"/>
  <c r="B106" i="2"/>
  <c r="B103" i="2"/>
  <c r="B97" i="2"/>
  <c r="B42" i="2"/>
  <c r="B89" i="2"/>
  <c r="B180" i="2"/>
  <c r="B78" i="2"/>
  <c r="B25" i="2"/>
  <c r="B92" i="2"/>
  <c r="B30" i="2"/>
  <c r="B159" i="2"/>
  <c r="B147" i="2"/>
  <c r="B38" i="2"/>
  <c r="B52" i="2"/>
  <c r="B183" i="2"/>
  <c r="B137" i="2"/>
  <c r="B138" i="2"/>
  <c r="B56" i="2"/>
  <c r="B179" i="2"/>
  <c r="B45" i="2"/>
  <c r="B123" i="2"/>
  <c r="B163" i="2"/>
  <c r="B65" i="2"/>
  <c r="B26" i="2"/>
  <c r="D22" i="2"/>
  <c r="T22" i="2" s="1"/>
  <c r="B68" i="2"/>
  <c r="B182" i="2"/>
  <c r="B118" i="2"/>
  <c r="B197" i="2"/>
  <c r="B133" i="2"/>
  <c r="B120" i="2"/>
  <c r="B69" i="2"/>
  <c r="B80" i="2"/>
  <c r="B112" i="2"/>
  <c r="B148" i="2"/>
  <c r="B60" i="2"/>
  <c r="B24" i="2"/>
  <c r="B111" i="2"/>
  <c r="B98" i="2"/>
  <c r="D20" i="2"/>
  <c r="T20" i="2" s="1"/>
  <c r="B191" i="2"/>
  <c r="B161" i="2"/>
  <c r="B178" i="2"/>
  <c r="B114" i="2"/>
  <c r="B91" i="2"/>
  <c r="B51" i="2"/>
  <c r="B119" i="2"/>
  <c r="B87" i="2"/>
  <c r="B172" i="2"/>
  <c r="B142" i="2"/>
  <c r="B157" i="2"/>
  <c r="B171" i="2"/>
  <c r="B70" i="2"/>
  <c r="B88" i="2"/>
  <c r="B66" i="2"/>
  <c r="D12" i="2"/>
  <c r="T12" i="2" s="1"/>
  <c r="B287" i="1"/>
  <c r="B298" i="1"/>
  <c r="B299" i="1"/>
  <c r="B294" i="1"/>
  <c r="B83" i="2"/>
  <c r="AA83" i="2" s="1"/>
  <c r="B300" i="1"/>
  <c r="B289" i="1"/>
  <c r="B284" i="1"/>
  <c r="B288" i="1"/>
  <c r="B291" i="1"/>
  <c r="B285" i="1"/>
  <c r="B95" i="2"/>
  <c r="B59" i="2"/>
  <c r="B283" i="1"/>
  <c r="B295" i="1"/>
  <c r="B293" i="1"/>
  <c r="B281" i="1"/>
  <c r="B296" i="1"/>
  <c r="B282" i="1"/>
  <c r="B290" i="1"/>
  <c r="B286" i="1"/>
  <c r="B297" i="1"/>
  <c r="B318" i="2"/>
  <c r="D215" i="2"/>
  <c r="U215" i="2" s="1"/>
  <c r="D107" i="2"/>
  <c r="D227" i="2"/>
  <c r="U227" i="2" s="1"/>
  <c r="B319" i="2"/>
  <c r="B320" i="2"/>
  <c r="D239" i="2"/>
  <c r="U239" i="2" s="1"/>
  <c r="D131" i="2"/>
  <c r="D203" i="2"/>
  <c r="B317" i="2"/>
  <c r="D155" i="2"/>
  <c r="D11" i="2"/>
  <c r="T11" i="2" s="1"/>
  <c r="D23" i="2"/>
  <c r="T23" i="2" s="1"/>
  <c r="B143" i="2"/>
  <c r="AA143" i="2" s="1"/>
  <c r="B292" i="1"/>
  <c r="D47" i="2"/>
  <c r="T47" i="2" s="1"/>
  <c r="D35" i="2"/>
  <c r="T35" i="2" s="1"/>
  <c r="D66" i="2" l="1"/>
  <c r="T66" i="2" s="1"/>
  <c r="AA66" i="2"/>
  <c r="D59" i="2"/>
  <c r="T59" i="2" s="1"/>
  <c r="AA59" i="2"/>
  <c r="D171" i="2"/>
  <c r="T171" i="2" s="1"/>
  <c r="AA171" i="2"/>
  <c r="D87" i="2"/>
  <c r="T87" i="2" s="1"/>
  <c r="AA87" i="2"/>
  <c r="D114" i="2"/>
  <c r="T114" i="2" s="1"/>
  <c r="AA114" i="2"/>
  <c r="D60" i="2"/>
  <c r="T60" i="2" s="1"/>
  <c r="AA60" i="2"/>
  <c r="D69" i="2"/>
  <c r="T69" i="2" s="1"/>
  <c r="AA69" i="2"/>
  <c r="D118" i="2"/>
  <c r="T118" i="2" s="1"/>
  <c r="AA118" i="2"/>
  <c r="D26" i="2"/>
  <c r="T26" i="2" s="1"/>
  <c r="AA26" i="2"/>
  <c r="D45" i="2"/>
  <c r="T45" i="2" s="1"/>
  <c r="AA45" i="2"/>
  <c r="D137" i="2"/>
  <c r="T137" i="2" s="1"/>
  <c r="AA137" i="2"/>
  <c r="D147" i="2"/>
  <c r="T147" i="2" s="1"/>
  <c r="AA147" i="2"/>
  <c r="D25" i="2"/>
  <c r="T25" i="2" s="1"/>
  <c r="AA25" i="2"/>
  <c r="D42" i="2"/>
  <c r="T42" i="2" s="1"/>
  <c r="AA42" i="2"/>
  <c r="D28" i="2"/>
  <c r="T28" i="2" s="1"/>
  <c r="AA28" i="2"/>
  <c r="D86" i="2"/>
  <c r="T86" i="2" s="1"/>
  <c r="AA86" i="2"/>
  <c r="D188" i="2"/>
  <c r="T188" i="2" s="1"/>
  <c r="AA188" i="2"/>
  <c r="D64" i="2"/>
  <c r="T64" i="2" s="1"/>
  <c r="AA64" i="2"/>
  <c r="D200" i="2"/>
  <c r="T200" i="2" s="1"/>
  <c r="AA200" i="2"/>
  <c r="D58" i="2"/>
  <c r="T58" i="2" s="1"/>
  <c r="AA58" i="2"/>
  <c r="D62" i="2"/>
  <c r="T62" i="2" s="1"/>
  <c r="AA62" i="2"/>
  <c r="D198" i="2"/>
  <c r="T198" i="2" s="1"/>
  <c r="AA198" i="2"/>
  <c r="D187" i="2"/>
  <c r="T187" i="2" s="1"/>
  <c r="AA187" i="2"/>
  <c r="D85" i="2"/>
  <c r="T85" i="2" s="1"/>
  <c r="AA85" i="2"/>
  <c r="D154" i="2"/>
  <c r="T154" i="2" s="1"/>
  <c r="AA154" i="2"/>
  <c r="D61" i="2"/>
  <c r="T61" i="2" s="1"/>
  <c r="AA61" i="2"/>
  <c r="D110" i="2"/>
  <c r="T110" i="2" s="1"/>
  <c r="AA110" i="2"/>
  <c r="D165" i="2"/>
  <c r="T165" i="2" s="1"/>
  <c r="AA165" i="2"/>
  <c r="D79" i="2"/>
  <c r="T79" i="2" s="1"/>
  <c r="AA79" i="2"/>
  <c r="D72" i="2"/>
  <c r="T72" i="2" s="1"/>
  <c r="AA72" i="2"/>
  <c r="D141" i="2"/>
  <c r="T141" i="2" s="1"/>
  <c r="AA141" i="2"/>
  <c r="D73" i="2"/>
  <c r="T73" i="2" s="1"/>
  <c r="AA73" i="2"/>
  <c r="D192" i="2"/>
  <c r="T192" i="2" s="1"/>
  <c r="AA192" i="2"/>
  <c r="D184" i="2"/>
  <c r="T184" i="2" s="1"/>
  <c r="AA184" i="2"/>
  <c r="D116" i="2"/>
  <c r="T116" i="2" s="1"/>
  <c r="AA116" i="2"/>
  <c r="D53" i="2"/>
  <c r="T53" i="2" s="1"/>
  <c r="AA53" i="2"/>
  <c r="D102" i="2"/>
  <c r="T102" i="2" s="1"/>
  <c r="AA102" i="2"/>
  <c r="D176" i="2"/>
  <c r="T176" i="2" s="1"/>
  <c r="AA176" i="2"/>
  <c r="D127" i="2"/>
  <c r="T127" i="2" s="1"/>
  <c r="AA127" i="2"/>
  <c r="D99" i="2"/>
  <c r="T99" i="2" s="1"/>
  <c r="AA99" i="2"/>
  <c r="D185" i="2"/>
  <c r="T185" i="2" s="1"/>
  <c r="AA185" i="2"/>
  <c r="D174" i="2"/>
  <c r="T174" i="2" s="1"/>
  <c r="AA174" i="2"/>
  <c r="D101" i="2"/>
  <c r="T101" i="2" s="1"/>
  <c r="AA101" i="2"/>
  <c r="D95" i="2"/>
  <c r="T95" i="2" s="1"/>
  <c r="AA95" i="2"/>
  <c r="D157" i="2"/>
  <c r="T157" i="2" s="1"/>
  <c r="AA157" i="2"/>
  <c r="D119" i="2"/>
  <c r="AA119" i="2"/>
  <c r="D178" i="2"/>
  <c r="T178" i="2" s="1"/>
  <c r="AA178" i="2"/>
  <c r="D98" i="2"/>
  <c r="T98" i="2" s="1"/>
  <c r="AA98" i="2"/>
  <c r="D148" i="2"/>
  <c r="T148" i="2" s="1"/>
  <c r="AA148" i="2"/>
  <c r="D120" i="2"/>
  <c r="T120" i="2" s="1"/>
  <c r="AA120" i="2"/>
  <c r="D182" i="2"/>
  <c r="T182" i="2" s="1"/>
  <c r="AA182" i="2"/>
  <c r="D65" i="2"/>
  <c r="T65" i="2" s="1"/>
  <c r="AA65" i="2"/>
  <c r="D22" i="4"/>
  <c r="AA179" i="2"/>
  <c r="D183" i="2"/>
  <c r="T183" i="2" s="1"/>
  <c r="AA183" i="2"/>
  <c r="D159" i="2"/>
  <c r="T159" i="2" s="1"/>
  <c r="AA159" i="2"/>
  <c r="D78" i="2"/>
  <c r="T78" i="2" s="1"/>
  <c r="AA78" i="2"/>
  <c r="D97" i="2"/>
  <c r="T97" i="2" s="1"/>
  <c r="AA97" i="2"/>
  <c r="D128" i="2"/>
  <c r="T128" i="2" s="1"/>
  <c r="AA128" i="2"/>
  <c r="D109" i="2"/>
  <c r="T109" i="2" s="1"/>
  <c r="AA109" i="2"/>
  <c r="D115" i="2"/>
  <c r="T115" i="2" s="1"/>
  <c r="AA115" i="2"/>
  <c r="D113" i="2"/>
  <c r="T113" i="2" s="1"/>
  <c r="AA113" i="2"/>
  <c r="D71" i="2"/>
  <c r="T71" i="2" s="1"/>
  <c r="AA71" i="2"/>
  <c r="D144" i="2"/>
  <c r="T144" i="2" s="1"/>
  <c r="AA144" i="2"/>
  <c r="D152" i="2"/>
  <c r="T152" i="2" s="1"/>
  <c r="AA152" i="2"/>
  <c r="D164" i="2"/>
  <c r="T164" i="2" s="1"/>
  <c r="AA164" i="2"/>
  <c r="D34" i="2"/>
  <c r="T34" i="2" s="1"/>
  <c r="AA34" i="2"/>
  <c r="D153" i="2"/>
  <c r="T153" i="2" s="1"/>
  <c r="AA153" i="2"/>
  <c r="D104" i="2"/>
  <c r="T104" i="2" s="1"/>
  <c r="AA104" i="2"/>
  <c r="D37" i="2"/>
  <c r="T37" i="2" s="1"/>
  <c r="AA37" i="2"/>
  <c r="D150" i="2"/>
  <c r="T150" i="2" s="1"/>
  <c r="AA150" i="2"/>
  <c r="D31" i="2"/>
  <c r="T31" i="2" s="1"/>
  <c r="AA31" i="2"/>
  <c r="D126" i="2"/>
  <c r="T126" i="2" s="1"/>
  <c r="AA126" i="2"/>
  <c r="D93" i="2"/>
  <c r="T93" i="2" s="1"/>
  <c r="AA93" i="2"/>
  <c r="D162" i="2"/>
  <c r="T162" i="2" s="1"/>
  <c r="AA162" i="2"/>
  <c r="D57" i="2"/>
  <c r="T57" i="2" s="1"/>
  <c r="AA57" i="2"/>
  <c r="D90" i="2"/>
  <c r="T90" i="2" s="1"/>
  <c r="AA90" i="2"/>
  <c r="D94" i="2"/>
  <c r="T94" i="2" s="1"/>
  <c r="AA94" i="2"/>
  <c r="D166" i="2"/>
  <c r="T166" i="2" s="1"/>
  <c r="AA166" i="2"/>
  <c r="D55" i="2"/>
  <c r="T55" i="2" s="1"/>
  <c r="AA55" i="2"/>
  <c r="D29" i="2"/>
  <c r="T29" i="2" s="1"/>
  <c r="AA29" i="2"/>
  <c r="D122" i="2"/>
  <c r="T122" i="2" s="1"/>
  <c r="AA122" i="2"/>
  <c r="D129" i="2"/>
  <c r="T129" i="2" s="1"/>
  <c r="AA129" i="2"/>
  <c r="D40" i="2"/>
  <c r="T40" i="2" s="1"/>
  <c r="AA40" i="2"/>
  <c r="D88" i="2"/>
  <c r="T88" i="2" s="1"/>
  <c r="AA88" i="2"/>
  <c r="D142" i="2"/>
  <c r="T142" i="2" s="1"/>
  <c r="AA142" i="2"/>
  <c r="D51" i="2"/>
  <c r="T51" i="2" s="1"/>
  <c r="AA51" i="2"/>
  <c r="D161" i="2"/>
  <c r="T161" i="2" s="1"/>
  <c r="AA161" i="2"/>
  <c r="D111" i="2"/>
  <c r="T111" i="2" s="1"/>
  <c r="AA111" i="2"/>
  <c r="D112" i="2"/>
  <c r="T112" i="2" s="1"/>
  <c r="AA112" i="2"/>
  <c r="D133" i="2"/>
  <c r="T133" i="2" s="1"/>
  <c r="AA133" i="2"/>
  <c r="D68" i="2"/>
  <c r="T68" i="2" s="1"/>
  <c r="AA68" i="2"/>
  <c r="D163" i="2"/>
  <c r="T163" i="2" s="1"/>
  <c r="AA163" i="2"/>
  <c r="D56" i="2"/>
  <c r="T56" i="2" s="1"/>
  <c r="AA56" i="2"/>
  <c r="D52" i="2"/>
  <c r="T52" i="2" s="1"/>
  <c r="AA52" i="2"/>
  <c r="D30" i="2"/>
  <c r="T30" i="2" s="1"/>
  <c r="AA30" i="2"/>
  <c r="D180" i="2"/>
  <c r="T180" i="2" s="1"/>
  <c r="AA180" i="2"/>
  <c r="D103" i="2"/>
  <c r="T103" i="2" s="1"/>
  <c r="AA103" i="2"/>
  <c r="D108" i="2"/>
  <c r="T108" i="2" s="1"/>
  <c r="AA108" i="2"/>
  <c r="D173" i="2"/>
  <c r="T173" i="2" s="1"/>
  <c r="AA173" i="2"/>
  <c r="D139" i="2"/>
  <c r="T139" i="2" s="1"/>
  <c r="AA139" i="2"/>
  <c r="D130" i="2"/>
  <c r="T130" i="2" s="1"/>
  <c r="AA130" i="2"/>
  <c r="D177" i="2"/>
  <c r="T177" i="2" s="1"/>
  <c r="AA177" i="2"/>
  <c r="D32" i="2"/>
  <c r="T32" i="2" s="1"/>
  <c r="AA32" i="2"/>
  <c r="D96" i="2"/>
  <c r="T96" i="2" s="1"/>
  <c r="AA96" i="2"/>
  <c r="D149" i="2"/>
  <c r="T149" i="2" s="1"/>
  <c r="AA149" i="2"/>
  <c r="D132" i="2"/>
  <c r="T132" i="2" s="1"/>
  <c r="AA132" i="2"/>
  <c r="D81" i="2"/>
  <c r="T81" i="2" s="1"/>
  <c r="AA81" i="2"/>
  <c r="D67" i="2"/>
  <c r="T67" i="2" s="1"/>
  <c r="AA67" i="2"/>
  <c r="D199" i="2"/>
  <c r="T199" i="2" s="1"/>
  <c r="AA199" i="2"/>
  <c r="D125" i="2"/>
  <c r="T125" i="2" s="1"/>
  <c r="AA125" i="2"/>
  <c r="D146" i="2"/>
  <c r="T146" i="2" s="1"/>
  <c r="AA146" i="2"/>
  <c r="D82" i="2"/>
  <c r="T82" i="2" s="1"/>
  <c r="AA82" i="2"/>
  <c r="D169" i="2"/>
  <c r="T169" i="2" s="1"/>
  <c r="AA169" i="2"/>
  <c r="D54" i="2"/>
  <c r="T54" i="2" s="1"/>
  <c r="AA54" i="2"/>
  <c r="D190" i="2"/>
  <c r="T190" i="2" s="1"/>
  <c r="AA190" i="2"/>
  <c r="D39" i="2"/>
  <c r="T39" i="2" s="1"/>
  <c r="AA39" i="2"/>
  <c r="D145" i="2"/>
  <c r="T145" i="2" s="1"/>
  <c r="AA145" i="2"/>
  <c r="D41" i="2"/>
  <c r="T41" i="2" s="1"/>
  <c r="AA41" i="2"/>
  <c r="D117" i="2"/>
  <c r="T117" i="2" s="1"/>
  <c r="AA117" i="2"/>
  <c r="D196" i="2"/>
  <c r="T196" i="2" s="1"/>
  <c r="AA196" i="2"/>
  <c r="D135" i="2"/>
  <c r="T135" i="2" s="1"/>
  <c r="AA135" i="2"/>
  <c r="D186" i="2"/>
  <c r="T186" i="2" s="1"/>
  <c r="AA186" i="2"/>
  <c r="D33" i="2"/>
  <c r="T33" i="2" s="1"/>
  <c r="AA33" i="2"/>
  <c r="D193" i="2"/>
  <c r="T193" i="2" s="1"/>
  <c r="AA193" i="2"/>
  <c r="D74" i="2"/>
  <c r="T74" i="2" s="1"/>
  <c r="AA74" i="2"/>
  <c r="D170" i="2"/>
  <c r="T170" i="2" s="1"/>
  <c r="AA170" i="2"/>
  <c r="D70" i="2"/>
  <c r="T70" i="2" s="1"/>
  <c r="AA70" i="2"/>
  <c r="D172" i="2"/>
  <c r="T172" i="2" s="1"/>
  <c r="AA172" i="2"/>
  <c r="D91" i="2"/>
  <c r="T91" i="2" s="1"/>
  <c r="AA91" i="2"/>
  <c r="D191" i="2"/>
  <c r="T191" i="2" s="1"/>
  <c r="AA191" i="2"/>
  <c r="D24" i="2"/>
  <c r="T24" i="2" s="1"/>
  <c r="AA24" i="2"/>
  <c r="D80" i="2"/>
  <c r="T80" i="2" s="1"/>
  <c r="AA80" i="2"/>
  <c r="D197" i="2"/>
  <c r="T197" i="2" s="1"/>
  <c r="AA197" i="2"/>
  <c r="D123" i="2"/>
  <c r="T123" i="2" s="1"/>
  <c r="AA123" i="2"/>
  <c r="D138" i="2"/>
  <c r="T138" i="2" s="1"/>
  <c r="AA138" i="2"/>
  <c r="D38" i="2"/>
  <c r="T38" i="2" s="1"/>
  <c r="AA38" i="2"/>
  <c r="D92" i="2"/>
  <c r="T92" i="2" s="1"/>
  <c r="AA92" i="2"/>
  <c r="D89" i="2"/>
  <c r="T89" i="2" s="1"/>
  <c r="AA89" i="2"/>
  <c r="D106" i="2"/>
  <c r="T106" i="2" s="1"/>
  <c r="AA106" i="2"/>
  <c r="D49" i="2"/>
  <c r="T49" i="2" s="1"/>
  <c r="AA49" i="2"/>
  <c r="D158" i="2"/>
  <c r="T158" i="2" s="1"/>
  <c r="AA158" i="2"/>
  <c r="D151" i="2"/>
  <c r="T151" i="2" s="1"/>
  <c r="AA151" i="2"/>
  <c r="D194" i="2"/>
  <c r="T194" i="2" s="1"/>
  <c r="AA194" i="2"/>
  <c r="D44" i="2"/>
  <c r="T44" i="2" s="1"/>
  <c r="AA44" i="2"/>
  <c r="D76" i="2"/>
  <c r="T76" i="2" s="1"/>
  <c r="AA76" i="2"/>
  <c r="D27" i="2"/>
  <c r="T27" i="2" s="1"/>
  <c r="AA27" i="2"/>
  <c r="D134" i="2"/>
  <c r="T134" i="2" s="1"/>
  <c r="AA134" i="2"/>
  <c r="D46" i="2"/>
  <c r="T46" i="2" s="1"/>
  <c r="AA46" i="2"/>
  <c r="D63" i="2"/>
  <c r="T63" i="2" s="1"/>
  <c r="AA63" i="2"/>
  <c r="D160" i="2"/>
  <c r="T160" i="2" s="1"/>
  <c r="AA160" i="2"/>
  <c r="D140" i="2"/>
  <c r="T140" i="2" s="1"/>
  <c r="AA140" i="2"/>
  <c r="D195" i="2"/>
  <c r="T195" i="2" s="1"/>
  <c r="AA195" i="2"/>
  <c r="D124" i="2"/>
  <c r="T124" i="2" s="1"/>
  <c r="AA124" i="2"/>
  <c r="D77" i="2"/>
  <c r="T77" i="2" s="1"/>
  <c r="AA77" i="2"/>
  <c r="D100" i="2"/>
  <c r="T100" i="2" s="1"/>
  <c r="AA100" i="2"/>
  <c r="D136" i="2"/>
  <c r="T136" i="2" s="1"/>
  <c r="AA136" i="2"/>
  <c r="D156" i="2"/>
  <c r="T156" i="2" s="1"/>
  <c r="AA156" i="2"/>
  <c r="D75" i="2"/>
  <c r="T75" i="2" s="1"/>
  <c r="AA75" i="2"/>
  <c r="D175" i="2"/>
  <c r="T175" i="2" s="1"/>
  <c r="AA175" i="2"/>
  <c r="D48" i="2"/>
  <c r="T48" i="2" s="1"/>
  <c r="AA48" i="2"/>
  <c r="D168" i="2"/>
  <c r="T168" i="2" s="1"/>
  <c r="AA168" i="2"/>
  <c r="D181" i="2"/>
  <c r="T181" i="2" s="1"/>
  <c r="AA181" i="2"/>
  <c r="D36" i="2"/>
  <c r="T36" i="2" s="1"/>
  <c r="AA36" i="2"/>
  <c r="D50" i="2"/>
  <c r="T50" i="2" s="1"/>
  <c r="AA50" i="2"/>
  <c r="D121" i="2"/>
  <c r="T121" i="2" s="1"/>
  <c r="AA121" i="2"/>
  <c r="D189" i="2"/>
  <c r="T189" i="2" s="1"/>
  <c r="AA189" i="2"/>
  <c r="D84" i="2"/>
  <c r="T84" i="2" s="1"/>
  <c r="AA84" i="2"/>
  <c r="D43" i="2"/>
  <c r="T43" i="2" s="1"/>
  <c r="AA43" i="2"/>
  <c r="D105" i="2"/>
  <c r="T105" i="2" s="1"/>
  <c r="AA105" i="2"/>
  <c r="T14" i="2"/>
  <c r="D179" i="2"/>
  <c r="T18" i="2"/>
  <c r="D21" i="4"/>
  <c r="B314" i="2"/>
  <c r="B316" i="2"/>
  <c r="D20" i="4" s="1"/>
  <c r="D167" i="2"/>
  <c r="D19" i="4"/>
  <c r="H19" i="4" s="1"/>
  <c r="B310" i="2"/>
  <c r="B307" i="2"/>
  <c r="B303" i="2"/>
  <c r="B301" i="2"/>
  <c r="B306" i="2"/>
  <c r="B304" i="2"/>
  <c r="B302" i="2"/>
  <c r="B313" i="2"/>
  <c r="B311" i="2"/>
  <c r="B315" i="2"/>
  <c r="B309" i="2"/>
  <c r="D83" i="2"/>
  <c r="B308" i="2"/>
  <c r="B305" i="2"/>
  <c r="U319" i="2"/>
  <c r="D319" i="2"/>
  <c r="U51" i="3" s="1"/>
  <c r="T119" i="2"/>
  <c r="D143" i="2"/>
  <c r="B312" i="2"/>
  <c r="T155" i="2"/>
  <c r="D301" i="2"/>
  <c r="C51" i="3" s="1"/>
  <c r="U318" i="2"/>
  <c r="D318" i="2"/>
  <c r="T51" i="3" s="1"/>
  <c r="D317" i="2"/>
  <c r="T131" i="2"/>
  <c r="U320" i="2"/>
  <c r="D320" i="2"/>
  <c r="V51" i="3" s="1"/>
  <c r="T107" i="2"/>
  <c r="S51" i="3" l="1"/>
  <c r="R58" i="3"/>
  <c r="T302" i="2"/>
  <c r="H22" i="4"/>
  <c r="T304" i="2"/>
  <c r="D304" i="2"/>
  <c r="F51" i="3" s="1"/>
  <c r="T309" i="2"/>
  <c r="D306" i="2"/>
  <c r="H51" i="3" s="1"/>
  <c r="D313" i="2"/>
  <c r="O51" i="3" s="1"/>
  <c r="D310" i="2"/>
  <c r="L51" i="3" s="1"/>
  <c r="D316" i="2"/>
  <c r="R51" i="3" s="1"/>
  <c r="D308" i="2"/>
  <c r="J51" i="3" s="1"/>
  <c r="D314" i="2"/>
  <c r="P51" i="3" s="1"/>
  <c r="D309" i="2"/>
  <c r="K51" i="3" s="1"/>
  <c r="T313" i="2"/>
  <c r="D315" i="2"/>
  <c r="Q51" i="3" s="1"/>
  <c r="T311" i="2"/>
  <c r="D305" i="2"/>
  <c r="G51" i="3" s="1"/>
  <c r="T305" i="2"/>
  <c r="T308" i="2"/>
  <c r="D302" i="2"/>
  <c r="D51" i="3" s="1"/>
  <c r="D303" i="2"/>
  <c r="E51" i="3" s="1"/>
  <c r="T303" i="2"/>
  <c r="T310" i="2"/>
  <c r="D311" i="2"/>
  <c r="M51" i="3" s="1"/>
  <c r="T306" i="2"/>
  <c r="D307" i="2"/>
  <c r="I51" i="3" s="1"/>
  <c r="T179" i="2"/>
  <c r="T315" i="2" s="1"/>
  <c r="H20" i="4"/>
  <c r="T83" i="2"/>
  <c r="T307" i="2" s="1"/>
  <c r="T167" i="2"/>
  <c r="T314" i="2" s="1"/>
  <c r="H21" i="4"/>
  <c r="T301" i="2"/>
  <c r="N301" i="2"/>
  <c r="O19" i="2"/>
  <c r="S19" i="2" s="1"/>
  <c r="T143" i="2"/>
  <c r="T312" i="2" s="1"/>
  <c r="D312" i="2"/>
  <c r="N51" i="3" s="1"/>
  <c r="Q58" i="3" l="1"/>
  <c r="C146" i="1" l="1"/>
  <c r="C202" i="1" l="1"/>
  <c r="C224" i="1"/>
  <c r="C119" i="1"/>
  <c r="C108" i="1" l="1"/>
  <c r="C234" i="1"/>
  <c r="C60" i="1"/>
  <c r="C137" i="1"/>
  <c r="C250" i="1"/>
  <c r="C207" i="1"/>
  <c r="C13" i="1"/>
  <c r="C142" i="1"/>
  <c r="C113" i="1"/>
  <c r="C32" i="1"/>
  <c r="C52" i="1"/>
  <c r="C210" i="1"/>
  <c r="C156" i="1"/>
  <c r="C58" i="1"/>
  <c r="C103" i="1"/>
  <c r="C111" i="1"/>
  <c r="C230" i="1"/>
  <c r="C180" i="1"/>
  <c r="C194" i="1"/>
  <c r="C232" i="1"/>
  <c r="C84" i="1"/>
  <c r="C23" i="1"/>
  <c r="C209" i="1"/>
  <c r="C183" i="1"/>
  <c r="C92" i="1"/>
  <c r="C106" i="1"/>
  <c r="C83" i="1"/>
  <c r="C240" i="1"/>
  <c r="C49" i="1"/>
  <c r="C229" i="1"/>
  <c r="C99" i="1"/>
  <c r="C167" i="1"/>
  <c r="C128" i="1"/>
  <c r="C95" i="1"/>
  <c r="C187" i="1"/>
  <c r="C176" i="1"/>
  <c r="C140" i="1"/>
  <c r="C112" i="1"/>
  <c r="C169" i="1"/>
  <c r="C80" i="1"/>
  <c r="C147" i="1"/>
  <c r="C74" i="1"/>
  <c r="C236" i="1"/>
  <c r="C109" i="1"/>
  <c r="C67" i="1"/>
  <c r="C126" i="1"/>
  <c r="C86" i="1"/>
  <c r="C29" i="1"/>
  <c r="C164" i="1"/>
  <c r="C162" i="1"/>
  <c r="C96" i="1"/>
  <c r="C211" i="1"/>
  <c r="C19" i="1"/>
  <c r="C135" i="1"/>
  <c r="C171" i="1"/>
  <c r="C85" i="1"/>
  <c r="C154" i="1"/>
  <c r="C11" i="1"/>
  <c r="C206" i="1"/>
  <c r="C178" i="1"/>
  <c r="C185" i="1"/>
  <c r="C124" i="1"/>
  <c r="C121" i="1"/>
  <c r="C33" i="1"/>
  <c r="C165" i="1"/>
  <c r="C130" i="1"/>
  <c r="C219" i="1"/>
  <c r="C107" i="1"/>
  <c r="C238" i="1"/>
  <c r="C87" i="1"/>
  <c r="C73" i="1"/>
  <c r="C46" i="1"/>
  <c r="C53" i="1"/>
  <c r="C40" i="1"/>
  <c r="C93" i="1"/>
  <c r="C51" i="1"/>
  <c r="C15" i="1"/>
  <c r="C190" i="1"/>
  <c r="C41" i="1"/>
  <c r="C227" i="1"/>
  <c r="C45" i="1"/>
  <c r="C77" i="1"/>
  <c r="C241" i="1"/>
  <c r="C118" i="1"/>
  <c r="C69" i="1"/>
  <c r="C214" i="1"/>
  <c r="C168" i="1"/>
  <c r="C226" i="1"/>
  <c r="C225" i="1"/>
  <c r="C123" i="1"/>
  <c r="C216" i="1"/>
  <c r="C90" i="1"/>
  <c r="C16" i="1"/>
  <c r="C143" i="1"/>
  <c r="C62" i="1"/>
  <c r="C150" i="1"/>
  <c r="C68" i="1"/>
  <c r="C228" i="1"/>
  <c r="C166" i="1"/>
  <c r="C144" i="1"/>
  <c r="C182" i="1"/>
  <c r="C28" i="1"/>
  <c r="C198" i="1"/>
  <c r="C76" i="1"/>
  <c r="C81" i="1"/>
  <c r="C189" i="1"/>
  <c r="C18" i="1"/>
  <c r="C65" i="1"/>
  <c r="C220" i="1"/>
  <c r="C75" i="1"/>
  <c r="C78" i="1"/>
  <c r="C215" i="1"/>
  <c r="C136" i="1"/>
  <c r="C204" i="1"/>
  <c r="C79" i="1"/>
  <c r="C37" i="1"/>
  <c r="C212" i="1"/>
  <c r="C160" i="1"/>
  <c r="C22" i="1"/>
  <c r="C97" i="1"/>
  <c r="C197" i="1"/>
  <c r="C102" i="1"/>
  <c r="C195" i="1"/>
  <c r="C145" i="1"/>
  <c r="C192" i="1"/>
  <c r="C157" i="1"/>
  <c r="C110" i="1"/>
  <c r="C36" i="1"/>
  <c r="C235" i="1"/>
  <c r="C91" i="1"/>
  <c r="C199" i="1"/>
  <c r="C116" i="1"/>
  <c r="C66" i="1"/>
  <c r="C89" i="1"/>
  <c r="C88" i="1"/>
  <c r="C138" i="1"/>
  <c r="C117" i="1"/>
  <c r="C175" i="1"/>
  <c r="C247" i="1"/>
  <c r="C134" i="1"/>
  <c r="C172" i="1"/>
  <c r="C71" i="1"/>
  <c r="C26" i="1"/>
  <c r="C193" i="1"/>
  <c r="C200" i="1"/>
  <c r="C203" i="1"/>
  <c r="C158" i="1"/>
  <c r="C47" i="1"/>
  <c r="C188" i="1"/>
  <c r="C105" i="1"/>
  <c r="C152" i="1"/>
  <c r="C100" i="1"/>
  <c r="C101" i="1"/>
  <c r="C221" i="1"/>
  <c r="C70" i="1"/>
  <c r="C231" i="1"/>
  <c r="C42" i="1"/>
  <c r="C223" i="1"/>
  <c r="C244" i="1"/>
  <c r="C39" i="1"/>
  <c r="C133" i="1"/>
  <c r="C14" i="1"/>
  <c r="C44" i="1"/>
  <c r="C115" i="1"/>
  <c r="C242" i="1"/>
  <c r="C184" i="1"/>
  <c r="C82" i="1"/>
  <c r="C129" i="1"/>
  <c r="C245" i="1"/>
  <c r="C174" i="1"/>
  <c r="C179" i="1"/>
  <c r="C61" i="1"/>
  <c r="C173" i="1"/>
  <c r="C141" i="1"/>
  <c r="C31" i="1"/>
  <c r="C50" i="1"/>
  <c r="C213" i="1"/>
  <c r="C35" i="1"/>
  <c r="C161" i="1"/>
  <c r="C181" i="1"/>
  <c r="C72" i="1"/>
  <c r="C48" i="1"/>
  <c r="C57" i="1"/>
  <c r="C104" i="1"/>
  <c r="C139" i="1"/>
  <c r="C17" i="1"/>
  <c r="C34" i="1"/>
  <c r="C191" i="1"/>
  <c r="C59" i="1"/>
  <c r="C222" i="1"/>
  <c r="C153" i="1"/>
  <c r="C120" i="1"/>
  <c r="C25" i="1"/>
  <c r="C12" i="1"/>
  <c r="C155" i="1"/>
  <c r="C159" i="1"/>
  <c r="C38" i="1"/>
  <c r="C122" i="1"/>
  <c r="C218" i="1"/>
  <c r="C54" i="1"/>
  <c r="C63" i="1"/>
  <c r="C208" i="1"/>
  <c r="C149" i="1"/>
  <c r="C205" i="1"/>
  <c r="C27" i="1"/>
  <c r="C30" i="1"/>
  <c r="C131" i="1"/>
  <c r="C246" i="1"/>
  <c r="C94" i="1"/>
  <c r="C20" i="1"/>
  <c r="C21" i="1"/>
  <c r="C151" i="1"/>
  <c r="C177" i="1"/>
  <c r="C239" i="1"/>
  <c r="C56" i="1"/>
  <c r="C237" i="1"/>
  <c r="C24" i="1"/>
  <c r="C125" i="1"/>
  <c r="C186" i="1"/>
  <c r="C163" i="1"/>
  <c r="C148" i="1"/>
  <c r="C217" i="1"/>
  <c r="C55" i="1"/>
  <c r="C243" i="1"/>
  <c r="C233" i="1"/>
  <c r="C249" i="1"/>
  <c r="C98" i="1"/>
  <c r="C43" i="1"/>
  <c r="C114" i="1"/>
  <c r="C170" i="1"/>
  <c r="C64" i="1"/>
  <c r="C248" i="1"/>
  <c r="C132" i="1"/>
  <c r="C127" i="1"/>
  <c r="C300" i="1" l="1"/>
  <c r="C291" i="1"/>
  <c r="C285" i="1"/>
  <c r="C290" i="1"/>
  <c r="C297" i="1"/>
  <c r="C286" i="1"/>
  <c r="C298" i="1"/>
  <c r="C294" i="1"/>
  <c r="C282" i="1"/>
  <c r="C293" i="1"/>
  <c r="C296" i="1"/>
  <c r="C295" i="1"/>
  <c r="C284" i="1"/>
  <c r="C292" i="1"/>
  <c r="C288" i="1"/>
  <c r="C281" i="1"/>
  <c r="C283" i="1"/>
  <c r="C299" i="1"/>
  <c r="C289" i="1"/>
  <c r="C287" i="1"/>
  <c r="D211" i="1" l="1"/>
  <c r="E211" i="2" s="1"/>
  <c r="D55" i="1"/>
  <c r="D87" i="1"/>
  <c r="D50" i="1"/>
  <c r="D104" i="1"/>
  <c r="D54" i="1"/>
  <c r="D51" i="1"/>
  <c r="D22" i="1"/>
  <c r="E22" i="2" s="1"/>
  <c r="D174" i="1"/>
  <c r="D74" i="1"/>
  <c r="D119" i="1"/>
  <c r="E119" i="1" s="1"/>
  <c r="D235" i="1"/>
  <c r="E235" i="2" s="1"/>
  <c r="D18" i="1"/>
  <c r="E18" i="2" s="1"/>
  <c r="D118" i="1"/>
  <c r="D68" i="1"/>
  <c r="D185" i="1"/>
  <c r="D134" i="1"/>
  <c r="D101" i="1"/>
  <c r="D147" i="1"/>
  <c r="D77" i="1"/>
  <c r="D187" i="1"/>
  <c r="D81" i="1"/>
  <c r="D206" i="1"/>
  <c r="E206" i="2" s="1"/>
  <c r="D135" i="1"/>
  <c r="D188" i="1"/>
  <c r="D110" i="1"/>
  <c r="D35" i="1"/>
  <c r="E35" i="1" s="1"/>
  <c r="D193" i="1"/>
  <c r="D46" i="1"/>
  <c r="D239" i="1"/>
  <c r="D86" i="1"/>
  <c r="D91" i="1"/>
  <c r="D248" i="1"/>
  <c r="E248" i="2" s="1"/>
  <c r="D47" i="1"/>
  <c r="E47" i="1" s="1"/>
  <c r="D151" i="1"/>
  <c r="D138" i="1"/>
  <c r="D218" i="1"/>
  <c r="E218" i="2" s="1"/>
  <c r="D170" i="1"/>
  <c r="D64" i="1"/>
  <c r="D146" i="1"/>
  <c r="D28" i="1"/>
  <c r="D56" i="1"/>
  <c r="D66" i="1"/>
  <c r="D152" i="1"/>
  <c r="D249" i="1"/>
  <c r="E249" i="2" s="1"/>
  <c r="D30" i="1"/>
  <c r="D103" i="1"/>
  <c r="D15" i="1"/>
  <c r="E15" i="2" s="1"/>
  <c r="D75" i="1"/>
  <c r="D26" i="1"/>
  <c r="D165" i="1"/>
  <c r="D216" i="1"/>
  <c r="E216" i="2" s="1"/>
  <c r="D130" i="1"/>
  <c r="D213" i="1"/>
  <c r="E213" i="2" s="1"/>
  <c r="D172" i="1"/>
  <c r="D23" i="1"/>
  <c r="D78" i="1"/>
  <c r="D112" i="1"/>
  <c r="D41" i="1"/>
  <c r="D32" i="1"/>
  <c r="D133" i="1"/>
  <c r="D225" i="1"/>
  <c r="E225" i="2" s="1"/>
  <c r="D245" i="1"/>
  <c r="E245" i="2" s="1"/>
  <c r="D171" i="1"/>
  <c r="D65" i="1"/>
  <c r="D90" i="1"/>
  <c r="D234" i="1"/>
  <c r="E234" i="2" s="1"/>
  <c r="D127" i="1"/>
  <c r="D19" i="1"/>
  <c r="E19" i="2" s="1"/>
  <c r="D149" i="1"/>
  <c r="D192" i="1"/>
  <c r="D137" i="1"/>
  <c r="D11" i="1"/>
  <c r="D100" i="1"/>
  <c r="D82" i="1"/>
  <c r="D37" i="1"/>
  <c r="D67" i="1"/>
  <c r="D115" i="1"/>
  <c r="D129" i="1"/>
  <c r="D124" i="1"/>
  <c r="D128" i="1"/>
  <c r="D179" i="1"/>
  <c r="E179" i="1" s="1"/>
  <c r="D168" i="1"/>
  <c r="D33" i="1"/>
  <c r="D157" i="1"/>
  <c r="D207" i="1"/>
  <c r="E207" i="2" s="1"/>
  <c r="D194" i="1"/>
  <c r="D125" i="1"/>
  <c r="D182" i="1"/>
  <c r="D122" i="1"/>
  <c r="D44" i="1"/>
  <c r="D203" i="1"/>
  <c r="D184" i="1"/>
  <c r="D155" i="1"/>
  <c r="E155" i="1" s="1"/>
  <c r="D139" i="1"/>
  <c r="D62" i="1"/>
  <c r="D228" i="1"/>
  <c r="E228" i="2" s="1"/>
  <c r="D84" i="1"/>
  <c r="D24" i="1"/>
  <c r="D230" i="1"/>
  <c r="E230" i="2" s="1"/>
  <c r="D52" i="1"/>
  <c r="D223" i="1"/>
  <c r="E223" i="2" s="1"/>
  <c r="D39" i="1"/>
  <c r="D204" i="1"/>
  <c r="E204" i="2" s="1"/>
  <c r="D108" i="1"/>
  <c r="D121" i="1"/>
  <c r="D178" i="1"/>
  <c r="D153" i="1"/>
  <c r="D123" i="1"/>
  <c r="D241" i="1"/>
  <c r="E241" i="2" s="1"/>
  <c r="D73" i="1"/>
  <c r="D136" i="1"/>
  <c r="D164" i="1"/>
  <c r="D34" i="1"/>
  <c r="D126" i="1"/>
  <c r="D88" i="1"/>
  <c r="D232" i="1"/>
  <c r="E232" i="2" s="1"/>
  <c r="D85" i="1"/>
  <c r="D83" i="1"/>
  <c r="E83" i="1" s="1"/>
  <c r="D48" i="1"/>
  <c r="D224" i="1"/>
  <c r="E224" i="2" s="1"/>
  <c r="D181" i="1"/>
  <c r="D238" i="1"/>
  <c r="E238" i="2" s="1"/>
  <c r="D180" i="1"/>
  <c r="D95" i="1"/>
  <c r="E95" i="1" s="1"/>
  <c r="D76" i="1"/>
  <c r="D183" i="1"/>
  <c r="D145" i="1"/>
  <c r="D156" i="1"/>
  <c r="D92" i="1"/>
  <c r="D36" i="1"/>
  <c r="D205" i="1"/>
  <c r="E205" i="2" s="1"/>
  <c r="D220" i="1"/>
  <c r="E220" i="2" s="1"/>
  <c r="D237" i="1"/>
  <c r="E237" i="2" s="1"/>
  <c r="D140" i="1"/>
  <c r="D173" i="1"/>
  <c r="D233" i="1"/>
  <c r="E233" i="2" s="1"/>
  <c r="D158" i="1"/>
  <c r="D197" i="1"/>
  <c r="D250" i="1"/>
  <c r="E250" i="2" s="1"/>
  <c r="D117" i="1"/>
  <c r="D45" i="1"/>
  <c r="D58" i="1"/>
  <c r="D143" i="1"/>
  <c r="E143" i="1" s="1"/>
  <c r="D40" i="1"/>
  <c r="D132" i="1"/>
  <c r="D196" i="1"/>
  <c r="D231" i="1"/>
  <c r="E231" i="2" s="1"/>
  <c r="D69" i="1"/>
  <c r="D236" i="1"/>
  <c r="E236" i="2" s="1"/>
  <c r="D202" i="1"/>
  <c r="D93" i="1"/>
  <c r="D189" i="1"/>
  <c r="D208" i="1"/>
  <c r="E208" i="2" s="1"/>
  <c r="D98" i="1"/>
  <c r="D150" i="1"/>
  <c r="D200" i="1"/>
  <c r="D148" i="1"/>
  <c r="D131" i="1"/>
  <c r="E131" i="1" s="1"/>
  <c r="D29" i="1"/>
  <c r="D222" i="1"/>
  <c r="E222" i="2" s="1"/>
  <c r="D163" i="1"/>
  <c r="D169" i="1"/>
  <c r="D166" i="1"/>
  <c r="D94" i="1"/>
  <c r="D114" i="1"/>
  <c r="D31" i="1"/>
  <c r="D80" i="1"/>
  <c r="D212" i="1"/>
  <c r="E212" i="2" s="1"/>
  <c r="D16" i="1"/>
  <c r="E16" i="2" s="1"/>
  <c r="D160" i="1"/>
  <c r="D141" i="1"/>
  <c r="D144" i="1"/>
  <c r="D21" i="1"/>
  <c r="E21" i="2" s="1"/>
  <c r="D154" i="1"/>
  <c r="D43" i="1"/>
  <c r="D116" i="1"/>
  <c r="D219" i="1"/>
  <c r="E219" i="2" s="1"/>
  <c r="D199" i="1"/>
  <c r="D191" i="1"/>
  <c r="E191" i="1" s="1"/>
  <c r="D159" i="1"/>
  <c r="D226" i="1"/>
  <c r="E226" i="2" s="1"/>
  <c r="D25" i="1"/>
  <c r="D109" i="1"/>
  <c r="D99" i="1"/>
  <c r="D79" i="1"/>
  <c r="D49" i="1"/>
  <c r="D198" i="1"/>
  <c r="D195" i="1"/>
  <c r="D210" i="1"/>
  <c r="E210" i="2" s="1"/>
  <c r="D89" i="1"/>
  <c r="D20" i="1"/>
  <c r="E20" i="2" s="1"/>
  <c r="D17" i="1"/>
  <c r="E17" i="2" s="1"/>
  <c r="D215" i="1"/>
  <c r="D97" i="1"/>
  <c r="D96" i="1"/>
  <c r="D217" i="1"/>
  <c r="E217" i="2" s="1"/>
  <c r="D102" i="1"/>
  <c r="D242" i="1"/>
  <c r="E242" i="2" s="1"/>
  <c r="D107" i="1"/>
  <c r="E107" i="1" s="1"/>
  <c r="D71" i="1"/>
  <c r="E71" i="1" s="1"/>
  <c r="D27" i="1"/>
  <c r="D167" i="1"/>
  <c r="E167" i="1" s="1"/>
  <c r="D246" i="1"/>
  <c r="E246" i="2" s="1"/>
  <c r="D12" i="1"/>
  <c r="E12" i="2" s="1"/>
  <c r="D244" i="1"/>
  <c r="E244" i="2" s="1"/>
  <c r="D247" i="1"/>
  <c r="E247" i="2" s="1"/>
  <c r="D53" i="1"/>
  <c r="D142" i="1"/>
  <c r="D240" i="1"/>
  <c r="E240" i="2" s="1"/>
  <c r="D186" i="1"/>
  <c r="D227" i="1"/>
  <c r="D177" i="1"/>
  <c r="D209" i="1"/>
  <c r="E209" i="2" s="1"/>
  <c r="D63" i="1"/>
  <c r="D229" i="1"/>
  <c r="E229" i="2" s="1"/>
  <c r="D60" i="1"/>
  <c r="D70" i="1"/>
  <c r="D106" i="1"/>
  <c r="D42" i="1"/>
  <c r="D105" i="1"/>
  <c r="D59" i="1"/>
  <c r="E59" i="1" s="1"/>
  <c r="D38" i="1"/>
  <c r="D221" i="1"/>
  <c r="E221" i="2" s="1"/>
  <c r="D120" i="1"/>
  <c r="D175" i="1"/>
  <c r="D176" i="1"/>
  <c r="D111" i="1"/>
  <c r="D243" i="1"/>
  <c r="E243" i="2" s="1"/>
  <c r="D162" i="1"/>
  <c r="D72" i="1"/>
  <c r="D161" i="1"/>
  <c r="D190" i="1"/>
  <c r="D13" i="1"/>
  <c r="E13" i="2" s="1"/>
  <c r="D214" i="1"/>
  <c r="E214" i="2" s="1"/>
  <c r="D61" i="1"/>
  <c r="D57" i="1"/>
  <c r="D14" i="1"/>
  <c r="E14" i="2" s="1"/>
  <c r="D113" i="1"/>
  <c r="E23" i="1" l="1"/>
  <c r="E23" i="2"/>
  <c r="E11" i="1"/>
  <c r="E11" i="2"/>
  <c r="E13" i="1"/>
  <c r="E175" i="2"/>
  <c r="F175" i="2" s="1"/>
  <c r="P109" i="3" s="1"/>
  <c r="P189" i="3" s="1"/>
  <c r="E175" i="1"/>
  <c r="E70" i="2"/>
  <c r="F70" i="2" s="1"/>
  <c r="G112" i="3" s="1"/>
  <c r="G192" i="3" s="1"/>
  <c r="E70" i="1"/>
  <c r="E102" i="2"/>
  <c r="F102" i="2" s="1"/>
  <c r="J108" i="3" s="1"/>
  <c r="J188" i="3" s="1"/>
  <c r="E102" i="1"/>
  <c r="E16" i="1"/>
  <c r="E163" i="2"/>
  <c r="F163" i="2" s="1"/>
  <c r="O109" i="3" s="1"/>
  <c r="O189" i="3" s="1"/>
  <c r="E163" i="1"/>
  <c r="E148" i="2"/>
  <c r="F148" i="2" s="1"/>
  <c r="N106" i="3" s="1"/>
  <c r="N186" i="3" s="1"/>
  <c r="E148" i="1"/>
  <c r="E132" i="2"/>
  <c r="F132" i="2" s="1"/>
  <c r="M102" i="3" s="1"/>
  <c r="M182" i="3" s="1"/>
  <c r="E132" i="1"/>
  <c r="E158" i="2"/>
  <c r="F158" i="2" s="1"/>
  <c r="O104" i="3" s="1"/>
  <c r="O184" i="3" s="1"/>
  <c r="E158" i="1"/>
  <c r="E92" i="2"/>
  <c r="F92" i="2" s="1"/>
  <c r="I110" i="3" s="1"/>
  <c r="I190" i="3" s="1"/>
  <c r="E92" i="1"/>
  <c r="E85" i="2"/>
  <c r="F85" i="2" s="1"/>
  <c r="I103" i="3" s="1"/>
  <c r="I183" i="3" s="1"/>
  <c r="E85" i="1"/>
  <c r="E178" i="2"/>
  <c r="F178" i="2" s="1"/>
  <c r="P112" i="3" s="1"/>
  <c r="P192" i="3" s="1"/>
  <c r="E178" i="1"/>
  <c r="E139" i="2"/>
  <c r="F139" i="2" s="1"/>
  <c r="M109" i="3" s="1"/>
  <c r="M189" i="3" s="1"/>
  <c r="E139" i="1"/>
  <c r="E168" i="2"/>
  <c r="F168" i="2" s="1"/>
  <c r="P102" i="3" s="1"/>
  <c r="P182" i="3" s="1"/>
  <c r="E168" i="1"/>
  <c r="E192" i="2"/>
  <c r="F192" i="2" s="1"/>
  <c r="R102" i="3" s="1"/>
  <c r="R182" i="3" s="1"/>
  <c r="E192" i="1"/>
  <c r="E165" i="2"/>
  <c r="F165" i="2" s="1"/>
  <c r="O111" i="3" s="1"/>
  <c r="O191" i="3" s="1"/>
  <c r="E165" i="1"/>
  <c r="E64" i="2"/>
  <c r="F64" i="2" s="1"/>
  <c r="G106" i="3" s="1"/>
  <c r="G186" i="3" s="1"/>
  <c r="E64" i="1"/>
  <c r="E51" i="2"/>
  <c r="F51" i="2" s="1"/>
  <c r="F105" i="3" s="1"/>
  <c r="F185" i="3" s="1"/>
  <c r="E51" i="1"/>
  <c r="E57" i="2"/>
  <c r="F57" i="2" s="1"/>
  <c r="F111" i="3" s="1"/>
  <c r="F191" i="3" s="1"/>
  <c r="E57" i="1"/>
  <c r="E105" i="2"/>
  <c r="F105" i="2" s="1"/>
  <c r="J111" i="3" s="1"/>
  <c r="J191" i="3" s="1"/>
  <c r="E105" i="1"/>
  <c r="E142" i="2"/>
  <c r="E142" i="1"/>
  <c r="F12" i="2"/>
  <c r="C102" i="3" s="1"/>
  <c r="C182" i="3" s="1"/>
  <c r="E12" i="1"/>
  <c r="E113" i="2"/>
  <c r="F113" i="2" s="1"/>
  <c r="K107" i="3" s="1"/>
  <c r="K187" i="3" s="1"/>
  <c r="E113" i="1"/>
  <c r="E72" i="2"/>
  <c r="F72" i="2" s="1"/>
  <c r="H102" i="3" s="1"/>
  <c r="H182" i="3" s="1"/>
  <c r="E72" i="1"/>
  <c r="E176" i="2"/>
  <c r="F176" i="2" s="1"/>
  <c r="P110" i="3" s="1"/>
  <c r="P190" i="3" s="1"/>
  <c r="E176" i="1"/>
  <c r="E38" i="2"/>
  <c r="F38" i="2" s="1"/>
  <c r="E104" i="3" s="1"/>
  <c r="E184" i="3" s="1"/>
  <c r="E38" i="1"/>
  <c r="E106" i="2"/>
  <c r="F106" i="2" s="1"/>
  <c r="J112" i="3" s="1"/>
  <c r="J192" i="3" s="1"/>
  <c r="E106" i="1"/>
  <c r="E63" i="2"/>
  <c r="F63" i="2" s="1"/>
  <c r="G105" i="3" s="1"/>
  <c r="G185" i="3" s="1"/>
  <c r="E63" i="1"/>
  <c r="E186" i="2"/>
  <c r="F186" i="2" s="1"/>
  <c r="Q108" i="3" s="1"/>
  <c r="Q188" i="3" s="1"/>
  <c r="E186" i="1"/>
  <c r="E97" i="2"/>
  <c r="F97" i="2" s="1"/>
  <c r="J103" i="3" s="1"/>
  <c r="J183" i="3" s="1"/>
  <c r="E97" i="1"/>
  <c r="E89" i="2"/>
  <c r="F89" i="2" s="1"/>
  <c r="I107" i="3" s="1"/>
  <c r="I187" i="3" s="1"/>
  <c r="E89" i="1"/>
  <c r="E49" i="2"/>
  <c r="F49" i="2" s="1"/>
  <c r="F103" i="3" s="1"/>
  <c r="F183" i="3" s="1"/>
  <c r="E49" i="1"/>
  <c r="E25" i="2"/>
  <c r="F25" i="2" s="1"/>
  <c r="D103" i="3" s="1"/>
  <c r="D183" i="3" s="1"/>
  <c r="E25" i="1"/>
  <c r="E199" i="2"/>
  <c r="F199" i="2" s="1"/>
  <c r="R109" i="3" s="1"/>
  <c r="R189" i="3" s="1"/>
  <c r="E199" i="1"/>
  <c r="E154" i="2"/>
  <c r="F154" i="2" s="1"/>
  <c r="N112" i="3" s="1"/>
  <c r="N192" i="3" s="1"/>
  <c r="E154" i="1"/>
  <c r="E160" i="2"/>
  <c r="F160" i="2" s="1"/>
  <c r="O106" i="3" s="1"/>
  <c r="O186" i="3" s="1"/>
  <c r="E160" i="1"/>
  <c r="E31" i="2"/>
  <c r="F31" i="2" s="1"/>
  <c r="D109" i="3" s="1"/>
  <c r="D189" i="3" s="1"/>
  <c r="E31" i="1"/>
  <c r="E169" i="2"/>
  <c r="F169" i="2" s="1"/>
  <c r="P103" i="3" s="1"/>
  <c r="P183" i="3" s="1"/>
  <c r="E169" i="1"/>
  <c r="E98" i="2"/>
  <c r="F98" i="2" s="1"/>
  <c r="J104" i="3" s="1"/>
  <c r="J184" i="3" s="1"/>
  <c r="E98" i="1"/>
  <c r="E202" i="2"/>
  <c r="F202" i="2" s="1"/>
  <c r="E202" i="1"/>
  <c r="E196" i="2"/>
  <c r="F196" i="2" s="1"/>
  <c r="R106" i="3" s="1"/>
  <c r="R186" i="3" s="1"/>
  <c r="E196" i="1"/>
  <c r="E58" i="2"/>
  <c r="F58" i="2" s="1"/>
  <c r="F112" i="3" s="1"/>
  <c r="F192" i="3" s="1"/>
  <c r="E58" i="1"/>
  <c r="E197" i="2"/>
  <c r="F197" i="2" s="1"/>
  <c r="R107" i="3" s="1"/>
  <c r="R187" i="3" s="1"/>
  <c r="E197" i="1"/>
  <c r="E140" i="2"/>
  <c r="F140" i="2" s="1"/>
  <c r="M110" i="3" s="1"/>
  <c r="M190" i="3" s="1"/>
  <c r="E140" i="1"/>
  <c r="E36" i="2"/>
  <c r="F36" i="2" s="1"/>
  <c r="E102" i="3" s="1"/>
  <c r="E182" i="3" s="1"/>
  <c r="E36" i="1"/>
  <c r="E183" i="2"/>
  <c r="F183" i="2" s="1"/>
  <c r="Q105" i="3" s="1"/>
  <c r="Q185" i="3" s="1"/>
  <c r="E183" i="1"/>
  <c r="E126" i="2"/>
  <c r="F126" i="2" s="1"/>
  <c r="L108" i="3" s="1"/>
  <c r="L188" i="3" s="1"/>
  <c r="E126" i="1"/>
  <c r="E73" i="2"/>
  <c r="F73" i="2" s="1"/>
  <c r="H103" i="3" s="1"/>
  <c r="H183" i="3" s="1"/>
  <c r="E73" i="1"/>
  <c r="E201" i="2"/>
  <c r="F201" i="2" s="1"/>
  <c r="E201" i="1"/>
  <c r="E62" i="2"/>
  <c r="F62" i="2" s="1"/>
  <c r="G104" i="3" s="1"/>
  <c r="G184" i="3" s="1"/>
  <c r="E62" i="1"/>
  <c r="E125" i="2"/>
  <c r="F125" i="2" s="1"/>
  <c r="L107" i="3" s="1"/>
  <c r="L187" i="3" s="1"/>
  <c r="E125" i="1"/>
  <c r="E33" i="2"/>
  <c r="F33" i="2" s="1"/>
  <c r="D111" i="3" s="1"/>
  <c r="D191" i="3" s="1"/>
  <c r="E33" i="1"/>
  <c r="E124" i="2"/>
  <c r="F124" i="2" s="1"/>
  <c r="L106" i="3" s="1"/>
  <c r="L186" i="3" s="1"/>
  <c r="E124" i="1"/>
  <c r="E37" i="2"/>
  <c r="F37" i="2" s="1"/>
  <c r="E103" i="3" s="1"/>
  <c r="E183" i="3" s="1"/>
  <c r="E37" i="1"/>
  <c r="E137" i="2"/>
  <c r="F137" i="2" s="1"/>
  <c r="M107" i="3" s="1"/>
  <c r="M187" i="3" s="1"/>
  <c r="E137" i="1"/>
  <c r="E127" i="2"/>
  <c r="F127" i="2" s="1"/>
  <c r="L109" i="3" s="1"/>
  <c r="L189" i="3" s="1"/>
  <c r="E127" i="1"/>
  <c r="E171" i="2"/>
  <c r="F171" i="2" s="1"/>
  <c r="P105" i="3" s="1"/>
  <c r="P185" i="3" s="1"/>
  <c r="E171" i="1"/>
  <c r="E32" i="2"/>
  <c r="F32" i="2" s="1"/>
  <c r="D110" i="3" s="1"/>
  <c r="D190" i="3" s="1"/>
  <c r="E32" i="1"/>
  <c r="E15" i="1"/>
  <c r="E152" i="2"/>
  <c r="F152" i="2" s="1"/>
  <c r="N110" i="3" s="1"/>
  <c r="N190" i="3" s="1"/>
  <c r="E152" i="1"/>
  <c r="E146" i="2"/>
  <c r="F146" i="2" s="1"/>
  <c r="N104" i="3" s="1"/>
  <c r="N184" i="3" s="1"/>
  <c r="E146" i="1"/>
  <c r="E138" i="2"/>
  <c r="F138" i="2" s="1"/>
  <c r="M108" i="3" s="1"/>
  <c r="M188" i="3" s="1"/>
  <c r="E138" i="1"/>
  <c r="E91" i="2"/>
  <c r="F91" i="2" s="1"/>
  <c r="I109" i="3" s="1"/>
  <c r="I189" i="3" s="1"/>
  <c r="E91" i="1"/>
  <c r="E193" i="2"/>
  <c r="F193" i="2" s="1"/>
  <c r="R103" i="3" s="1"/>
  <c r="R183" i="3" s="1"/>
  <c r="E193" i="1"/>
  <c r="E135" i="2"/>
  <c r="E135" i="1"/>
  <c r="E77" i="2"/>
  <c r="F77" i="2" s="1"/>
  <c r="H107" i="3" s="1"/>
  <c r="H187" i="3" s="1"/>
  <c r="E77" i="1"/>
  <c r="E185" i="2"/>
  <c r="F185" i="2" s="1"/>
  <c r="Q107" i="3" s="1"/>
  <c r="Q187" i="3" s="1"/>
  <c r="E185" i="1"/>
  <c r="F22" i="2"/>
  <c r="C112" i="3" s="1"/>
  <c r="C192" i="3" s="1"/>
  <c r="E22" i="1"/>
  <c r="E50" i="2"/>
  <c r="F50" i="2" s="1"/>
  <c r="F104" i="3" s="1"/>
  <c r="F184" i="3" s="1"/>
  <c r="E50" i="1"/>
  <c r="E14" i="1"/>
  <c r="E162" i="2"/>
  <c r="F162" i="2" s="1"/>
  <c r="O108" i="3" s="1"/>
  <c r="O188" i="3" s="1"/>
  <c r="E162" i="1"/>
  <c r="E27" i="2"/>
  <c r="F27" i="2" s="1"/>
  <c r="D105" i="3" s="1"/>
  <c r="D185" i="3" s="1"/>
  <c r="E27" i="1"/>
  <c r="E79" i="2"/>
  <c r="E79" i="1"/>
  <c r="E114" i="2"/>
  <c r="F114" i="2" s="1"/>
  <c r="K108" i="3" s="1"/>
  <c r="K188" i="3" s="1"/>
  <c r="E114" i="1"/>
  <c r="E45" i="2"/>
  <c r="F45" i="2" s="1"/>
  <c r="E111" i="3" s="1"/>
  <c r="E191" i="3" s="1"/>
  <c r="E45" i="1"/>
  <c r="E76" i="2"/>
  <c r="F76" i="2" s="1"/>
  <c r="H106" i="3" s="1"/>
  <c r="H186" i="3" s="1"/>
  <c r="E76" i="1"/>
  <c r="E24" i="2"/>
  <c r="F24" i="2" s="1"/>
  <c r="D102" i="3" s="1"/>
  <c r="D182" i="3" s="1"/>
  <c r="E24" i="1"/>
  <c r="E194" i="2"/>
  <c r="F194" i="2" s="1"/>
  <c r="R104" i="3" s="1"/>
  <c r="R184" i="3" s="1"/>
  <c r="E194" i="1"/>
  <c r="E129" i="2"/>
  <c r="F129" i="2" s="1"/>
  <c r="L111" i="3" s="1"/>
  <c r="L191" i="3" s="1"/>
  <c r="E129" i="1"/>
  <c r="E41" i="2"/>
  <c r="F41" i="2" s="1"/>
  <c r="E107" i="3" s="1"/>
  <c r="E187" i="3" s="1"/>
  <c r="E41" i="1"/>
  <c r="E103" i="2"/>
  <c r="F103" i="2" s="1"/>
  <c r="J109" i="3" s="1"/>
  <c r="J189" i="3" s="1"/>
  <c r="E103" i="1"/>
  <c r="E66" i="2"/>
  <c r="F66" i="2" s="1"/>
  <c r="G108" i="3" s="1"/>
  <c r="G188" i="3" s="1"/>
  <c r="E66" i="1"/>
  <c r="E151" i="2"/>
  <c r="F151" i="2" s="1"/>
  <c r="N109" i="3" s="1"/>
  <c r="N189" i="3" s="1"/>
  <c r="E151" i="1"/>
  <c r="E86" i="2"/>
  <c r="F86" i="2" s="1"/>
  <c r="I104" i="3" s="1"/>
  <c r="I184" i="3" s="1"/>
  <c r="E86" i="1"/>
  <c r="E147" i="2"/>
  <c r="F147" i="2" s="1"/>
  <c r="N105" i="3" s="1"/>
  <c r="N185" i="3" s="1"/>
  <c r="E147" i="1"/>
  <c r="E68" i="2"/>
  <c r="F68" i="2" s="1"/>
  <c r="G110" i="3" s="1"/>
  <c r="G190" i="3" s="1"/>
  <c r="E68" i="1"/>
  <c r="E60" i="2"/>
  <c r="F60" i="2" s="1"/>
  <c r="G102" i="3" s="1"/>
  <c r="G182" i="3" s="1"/>
  <c r="E60" i="1"/>
  <c r="E195" i="2"/>
  <c r="F195" i="2" s="1"/>
  <c r="R105" i="3" s="1"/>
  <c r="R185" i="3" s="1"/>
  <c r="E195" i="1"/>
  <c r="E99" i="2"/>
  <c r="F99" i="2" s="1"/>
  <c r="J105" i="3" s="1"/>
  <c r="J185" i="3" s="1"/>
  <c r="E99" i="1"/>
  <c r="E159" i="2"/>
  <c r="F159" i="2" s="1"/>
  <c r="O105" i="3" s="1"/>
  <c r="O185" i="3" s="1"/>
  <c r="E159" i="1"/>
  <c r="E144" i="2"/>
  <c r="F144" i="2" s="1"/>
  <c r="N102" i="3" s="1"/>
  <c r="N182" i="3" s="1"/>
  <c r="E144" i="1"/>
  <c r="E94" i="2"/>
  <c r="F94" i="2" s="1"/>
  <c r="I112" i="3" s="1"/>
  <c r="I192" i="3" s="1"/>
  <c r="E94" i="1"/>
  <c r="E200" i="2"/>
  <c r="F200" i="2" s="1"/>
  <c r="R110" i="3" s="1"/>
  <c r="R190" i="3" s="1"/>
  <c r="E200" i="1"/>
  <c r="E189" i="2"/>
  <c r="F189" i="2" s="1"/>
  <c r="Q111" i="3" s="1"/>
  <c r="Q191" i="3" s="1"/>
  <c r="E189" i="1"/>
  <c r="E69" i="2"/>
  <c r="F69" i="2" s="1"/>
  <c r="G111" i="3" s="1"/>
  <c r="G191" i="3" s="1"/>
  <c r="E69" i="1"/>
  <c r="E40" i="2"/>
  <c r="F40" i="2" s="1"/>
  <c r="E106" i="3" s="1"/>
  <c r="E186" i="3" s="1"/>
  <c r="E40" i="1"/>
  <c r="E117" i="2"/>
  <c r="F117" i="2" s="1"/>
  <c r="K111" i="3" s="1"/>
  <c r="K191" i="3" s="1"/>
  <c r="E117" i="1"/>
  <c r="E156" i="2"/>
  <c r="F156" i="2" s="1"/>
  <c r="O102" i="3" s="1"/>
  <c r="O182" i="3" s="1"/>
  <c r="E156" i="1"/>
  <c r="E164" i="2"/>
  <c r="F164" i="2" s="1"/>
  <c r="O110" i="3" s="1"/>
  <c r="O190" i="3" s="1"/>
  <c r="E164" i="1"/>
  <c r="E123" i="2"/>
  <c r="F123" i="2" s="1"/>
  <c r="L105" i="3" s="1"/>
  <c r="L185" i="3" s="1"/>
  <c r="E123" i="1"/>
  <c r="E121" i="2"/>
  <c r="F121" i="2" s="1"/>
  <c r="L103" i="3" s="1"/>
  <c r="L183" i="3" s="1"/>
  <c r="E121" i="1"/>
  <c r="E84" i="2"/>
  <c r="F84" i="2" s="1"/>
  <c r="I102" i="3" s="1"/>
  <c r="I182" i="3" s="1"/>
  <c r="E84" i="1"/>
  <c r="E122" i="2"/>
  <c r="F122" i="2" s="1"/>
  <c r="L104" i="3" s="1"/>
  <c r="L184" i="3" s="1"/>
  <c r="E122" i="1"/>
  <c r="E115" i="2"/>
  <c r="F115" i="2" s="1"/>
  <c r="K109" i="3" s="1"/>
  <c r="K189" i="3" s="1"/>
  <c r="E115" i="1"/>
  <c r="E100" i="2"/>
  <c r="F100" i="2" s="1"/>
  <c r="J106" i="3" s="1"/>
  <c r="J186" i="3" s="1"/>
  <c r="E100" i="1"/>
  <c r="E149" i="2"/>
  <c r="F149" i="2" s="1"/>
  <c r="N107" i="3" s="1"/>
  <c r="N187" i="3" s="1"/>
  <c r="E149" i="1"/>
  <c r="E90" i="2"/>
  <c r="F90" i="2" s="1"/>
  <c r="I108" i="3" s="1"/>
  <c r="I188" i="3" s="1"/>
  <c r="E90" i="1"/>
  <c r="E112" i="2"/>
  <c r="F112" i="2" s="1"/>
  <c r="K106" i="3" s="1"/>
  <c r="K186" i="3" s="1"/>
  <c r="E112" i="1"/>
  <c r="E26" i="2"/>
  <c r="F26" i="2" s="1"/>
  <c r="D104" i="3" s="1"/>
  <c r="D184" i="3" s="1"/>
  <c r="E26" i="1"/>
  <c r="E30" i="2"/>
  <c r="F30" i="2" s="1"/>
  <c r="D108" i="3" s="1"/>
  <c r="D188" i="3" s="1"/>
  <c r="E30" i="1"/>
  <c r="E56" i="2"/>
  <c r="F56" i="2" s="1"/>
  <c r="F110" i="3" s="1"/>
  <c r="F190" i="3" s="1"/>
  <c r="E56" i="1"/>
  <c r="E170" i="2"/>
  <c r="F170" i="2" s="1"/>
  <c r="P104" i="3" s="1"/>
  <c r="P184" i="3" s="1"/>
  <c r="E170" i="1"/>
  <c r="E110" i="2"/>
  <c r="F110" i="2" s="1"/>
  <c r="K104" i="3" s="1"/>
  <c r="K184" i="3" s="1"/>
  <c r="E110" i="1"/>
  <c r="E81" i="2"/>
  <c r="F81" i="2" s="1"/>
  <c r="H111" i="3" s="1"/>
  <c r="H191" i="3" s="1"/>
  <c r="E81" i="1"/>
  <c r="E101" i="2"/>
  <c r="F101" i="2" s="1"/>
  <c r="J107" i="3" s="1"/>
  <c r="J187" i="3" s="1"/>
  <c r="E101" i="1"/>
  <c r="E118" i="2"/>
  <c r="F118" i="2" s="1"/>
  <c r="K112" i="3" s="1"/>
  <c r="K192" i="3" s="1"/>
  <c r="E118" i="1"/>
  <c r="E74" i="2"/>
  <c r="F74" i="2" s="1"/>
  <c r="H104" i="3" s="1"/>
  <c r="H184" i="3" s="1"/>
  <c r="E74" i="1"/>
  <c r="E54" i="2"/>
  <c r="F54" i="2" s="1"/>
  <c r="F108" i="3" s="1"/>
  <c r="F188" i="3" s="1"/>
  <c r="E54" i="1"/>
  <c r="E55" i="2"/>
  <c r="F55" i="2" s="1"/>
  <c r="F109" i="3" s="1"/>
  <c r="F189" i="3" s="1"/>
  <c r="E55" i="1"/>
  <c r="F21" i="2"/>
  <c r="C111" i="3" s="1"/>
  <c r="C191" i="3" s="1"/>
  <c r="E21" i="1"/>
  <c r="E181" i="2"/>
  <c r="F181" i="2" s="1"/>
  <c r="Q103" i="3" s="1"/>
  <c r="Q183" i="3" s="1"/>
  <c r="E181" i="1"/>
  <c r="E34" i="2"/>
  <c r="F34" i="2" s="1"/>
  <c r="D112" i="3" s="1"/>
  <c r="D192" i="3" s="1"/>
  <c r="E34" i="1"/>
  <c r="E39" i="2"/>
  <c r="F39" i="2" s="1"/>
  <c r="E105" i="3" s="1"/>
  <c r="E185" i="3" s="1"/>
  <c r="E39" i="1"/>
  <c r="E44" i="2"/>
  <c r="F44" i="2" s="1"/>
  <c r="E110" i="3" s="1"/>
  <c r="E190" i="3" s="1"/>
  <c r="E44" i="1"/>
  <c r="E82" i="2"/>
  <c r="F82" i="2" s="1"/>
  <c r="H112" i="3" s="1"/>
  <c r="H192" i="3" s="1"/>
  <c r="E82" i="1"/>
  <c r="E172" i="2"/>
  <c r="F172" i="2" s="1"/>
  <c r="P106" i="3" s="1"/>
  <c r="P186" i="3" s="1"/>
  <c r="E172" i="1"/>
  <c r="E87" i="2"/>
  <c r="F87" i="2" s="1"/>
  <c r="I105" i="3" s="1"/>
  <c r="I185" i="3" s="1"/>
  <c r="E87" i="1"/>
  <c r="E190" i="2"/>
  <c r="F190" i="2" s="1"/>
  <c r="Q112" i="3" s="1"/>
  <c r="Q192" i="3" s="1"/>
  <c r="E190" i="1"/>
  <c r="E120" i="2"/>
  <c r="F120" i="2" s="1"/>
  <c r="L102" i="3" s="1"/>
  <c r="L182" i="3" s="1"/>
  <c r="E120" i="1"/>
  <c r="E177" i="2"/>
  <c r="F177" i="2" s="1"/>
  <c r="P111" i="3" s="1"/>
  <c r="P191" i="3" s="1"/>
  <c r="E177" i="1"/>
  <c r="F17" i="2"/>
  <c r="C107" i="3" s="1"/>
  <c r="C187" i="3" s="1"/>
  <c r="E17" i="1"/>
  <c r="E116" i="2"/>
  <c r="F116" i="2" s="1"/>
  <c r="K110" i="3" s="1"/>
  <c r="K190" i="3" s="1"/>
  <c r="E116" i="1"/>
  <c r="E61" i="2"/>
  <c r="F61" i="2" s="1"/>
  <c r="G103" i="3" s="1"/>
  <c r="G183" i="3" s="1"/>
  <c r="E61" i="1"/>
  <c r="E161" i="2"/>
  <c r="F161" i="2" s="1"/>
  <c r="O107" i="3" s="1"/>
  <c r="O187" i="3" s="1"/>
  <c r="E161" i="1"/>
  <c r="E111" i="2"/>
  <c r="F111" i="2" s="1"/>
  <c r="K105" i="3" s="1"/>
  <c r="K185" i="3" s="1"/>
  <c r="E111" i="1"/>
  <c r="E42" i="2"/>
  <c r="F42" i="2" s="1"/>
  <c r="E108" i="3" s="1"/>
  <c r="E188" i="3" s="1"/>
  <c r="E42" i="1"/>
  <c r="E53" i="2"/>
  <c r="F53" i="2" s="1"/>
  <c r="F107" i="3" s="1"/>
  <c r="F187" i="3" s="1"/>
  <c r="E53" i="1"/>
  <c r="E96" i="2"/>
  <c r="F96" i="2" s="1"/>
  <c r="J102" i="3" s="1"/>
  <c r="J182" i="3" s="1"/>
  <c r="E96" i="1"/>
  <c r="F20" i="2"/>
  <c r="C110" i="3" s="1"/>
  <c r="C190" i="3" s="1"/>
  <c r="E20" i="1"/>
  <c r="E198" i="2"/>
  <c r="F198" i="2" s="1"/>
  <c r="R108" i="3" s="1"/>
  <c r="R188" i="3" s="1"/>
  <c r="E198" i="1"/>
  <c r="E109" i="2"/>
  <c r="F109" i="2" s="1"/>
  <c r="K103" i="3" s="1"/>
  <c r="K183" i="3" s="1"/>
  <c r="E109" i="1"/>
  <c r="E43" i="2"/>
  <c r="F43" i="2" s="1"/>
  <c r="E109" i="3" s="1"/>
  <c r="E189" i="3" s="1"/>
  <c r="E43" i="1"/>
  <c r="E141" i="2"/>
  <c r="F141" i="2" s="1"/>
  <c r="M111" i="3" s="1"/>
  <c r="M191" i="3" s="1"/>
  <c r="E141" i="1"/>
  <c r="E80" i="2"/>
  <c r="F80" i="2" s="1"/>
  <c r="H110" i="3" s="1"/>
  <c r="H190" i="3" s="1"/>
  <c r="E80" i="1"/>
  <c r="E166" i="2"/>
  <c r="F166" i="2" s="1"/>
  <c r="O112" i="3" s="1"/>
  <c r="O192" i="3" s="1"/>
  <c r="E166" i="1"/>
  <c r="E29" i="2"/>
  <c r="F29" i="2" s="1"/>
  <c r="D107" i="3" s="1"/>
  <c r="D187" i="3" s="1"/>
  <c r="E29" i="1"/>
  <c r="E150" i="2"/>
  <c r="F150" i="2" s="1"/>
  <c r="N108" i="3" s="1"/>
  <c r="N188" i="3" s="1"/>
  <c r="E150" i="1"/>
  <c r="E93" i="2"/>
  <c r="F93" i="2" s="1"/>
  <c r="I111" i="3" s="1"/>
  <c r="I191" i="3" s="1"/>
  <c r="E93" i="1"/>
  <c r="E173" i="2"/>
  <c r="F173" i="2" s="1"/>
  <c r="P107" i="3" s="1"/>
  <c r="P187" i="3" s="1"/>
  <c r="E173" i="1"/>
  <c r="E145" i="2"/>
  <c r="F145" i="2" s="1"/>
  <c r="N103" i="3" s="1"/>
  <c r="N183" i="3" s="1"/>
  <c r="E145" i="1"/>
  <c r="E180" i="2"/>
  <c r="F180" i="2" s="1"/>
  <c r="Q102" i="3" s="1"/>
  <c r="Q182" i="3" s="1"/>
  <c r="E180" i="1"/>
  <c r="E48" i="2"/>
  <c r="F48" i="2" s="1"/>
  <c r="F102" i="3" s="1"/>
  <c r="F182" i="3" s="1"/>
  <c r="E48" i="1"/>
  <c r="E88" i="2"/>
  <c r="F88" i="2" s="1"/>
  <c r="I106" i="3" s="1"/>
  <c r="I186" i="3" s="1"/>
  <c r="E88" i="1"/>
  <c r="E136" i="2"/>
  <c r="F136" i="2" s="1"/>
  <c r="M106" i="3" s="1"/>
  <c r="M186" i="3" s="1"/>
  <c r="E136" i="1"/>
  <c r="E153" i="2"/>
  <c r="F153" i="2" s="1"/>
  <c r="N111" i="3" s="1"/>
  <c r="N191" i="3" s="1"/>
  <c r="E153" i="1"/>
  <c r="E108" i="2"/>
  <c r="F108" i="2" s="1"/>
  <c r="K102" i="3" s="1"/>
  <c r="K182" i="3" s="1"/>
  <c r="E108" i="1"/>
  <c r="E52" i="2"/>
  <c r="F52" i="2" s="1"/>
  <c r="F106" i="3" s="1"/>
  <c r="F186" i="3" s="1"/>
  <c r="E52" i="1"/>
  <c r="E184" i="2"/>
  <c r="F184" i="2" s="1"/>
  <c r="Q106" i="3" s="1"/>
  <c r="Q186" i="3" s="1"/>
  <c r="E184" i="1"/>
  <c r="E182" i="2"/>
  <c r="F182" i="2" s="1"/>
  <c r="Q104" i="3" s="1"/>
  <c r="Q184" i="3" s="1"/>
  <c r="E182" i="1"/>
  <c r="E157" i="2"/>
  <c r="F157" i="2" s="1"/>
  <c r="O103" i="3" s="1"/>
  <c r="O183" i="3" s="1"/>
  <c r="E157" i="1"/>
  <c r="E128" i="2"/>
  <c r="F128" i="2" s="1"/>
  <c r="L110" i="3" s="1"/>
  <c r="L190" i="3" s="1"/>
  <c r="E128" i="1"/>
  <c r="E67" i="2"/>
  <c r="F67" i="2" s="1"/>
  <c r="G109" i="3" s="1"/>
  <c r="G189" i="3" s="1"/>
  <c r="E67" i="1"/>
  <c r="E19" i="1"/>
  <c r="E65" i="2"/>
  <c r="F65" i="2" s="1"/>
  <c r="G107" i="3" s="1"/>
  <c r="G187" i="3" s="1"/>
  <c r="E65" i="1"/>
  <c r="E133" i="2"/>
  <c r="F133" i="2" s="1"/>
  <c r="M103" i="3" s="1"/>
  <c r="M183" i="3" s="1"/>
  <c r="E133" i="1"/>
  <c r="E78" i="2"/>
  <c r="F78" i="2" s="1"/>
  <c r="H108" i="3" s="1"/>
  <c r="H188" i="3" s="1"/>
  <c r="E78" i="1"/>
  <c r="E130" i="2"/>
  <c r="F130" i="2" s="1"/>
  <c r="L112" i="3" s="1"/>
  <c r="L192" i="3" s="1"/>
  <c r="E130" i="1"/>
  <c r="E75" i="2"/>
  <c r="F75" i="2" s="1"/>
  <c r="H105" i="3" s="1"/>
  <c r="H185" i="3" s="1"/>
  <c r="E75" i="1"/>
  <c r="E28" i="2"/>
  <c r="F28" i="2" s="1"/>
  <c r="D106" i="3" s="1"/>
  <c r="D186" i="3" s="1"/>
  <c r="E28" i="1"/>
  <c r="E46" i="2"/>
  <c r="F46" i="2" s="1"/>
  <c r="E112" i="3" s="1"/>
  <c r="E192" i="3" s="1"/>
  <c r="E46" i="1"/>
  <c r="E188" i="2"/>
  <c r="F188" i="2" s="1"/>
  <c r="Q110" i="3" s="1"/>
  <c r="Q190" i="3" s="1"/>
  <c r="E188" i="1"/>
  <c r="E187" i="2"/>
  <c r="F187" i="2" s="1"/>
  <c r="Q109" i="3" s="1"/>
  <c r="Q189" i="3" s="1"/>
  <c r="E187" i="1"/>
  <c r="E134" i="2"/>
  <c r="F134" i="2" s="1"/>
  <c r="M104" i="3" s="1"/>
  <c r="M184" i="3" s="1"/>
  <c r="E134" i="1"/>
  <c r="F18" i="2"/>
  <c r="C108" i="3" s="1"/>
  <c r="C188" i="3" s="1"/>
  <c r="E18" i="1"/>
  <c r="E174" i="2"/>
  <c r="F174" i="2" s="1"/>
  <c r="P108" i="3" s="1"/>
  <c r="P188" i="3" s="1"/>
  <c r="E174" i="1"/>
  <c r="E104" i="2"/>
  <c r="F104" i="2" s="1"/>
  <c r="J110" i="3" s="1"/>
  <c r="J190" i="3" s="1"/>
  <c r="E104" i="1"/>
  <c r="E299" i="1"/>
  <c r="E298" i="1"/>
  <c r="E297" i="1"/>
  <c r="E300" i="1"/>
  <c r="F217" i="2"/>
  <c r="F243" i="2"/>
  <c r="F229" i="2"/>
  <c r="F142" i="2"/>
  <c r="M112" i="3" s="1"/>
  <c r="M192" i="3" s="1"/>
  <c r="F244" i="2"/>
  <c r="E71" i="2"/>
  <c r="D286" i="1"/>
  <c r="F79" i="2"/>
  <c r="H109" i="3" s="1"/>
  <c r="H189" i="3" s="1"/>
  <c r="F219" i="2"/>
  <c r="F16" i="2"/>
  <c r="C106" i="3" s="1"/>
  <c r="C186" i="3" s="1"/>
  <c r="F205" i="2"/>
  <c r="F238" i="2"/>
  <c r="F224" i="2"/>
  <c r="F241" i="2"/>
  <c r="F230" i="2"/>
  <c r="F228" i="2"/>
  <c r="D281" i="1"/>
  <c r="F225" i="2"/>
  <c r="F218" i="2"/>
  <c r="E47" i="2"/>
  <c r="D284" i="1"/>
  <c r="E239" i="2"/>
  <c r="D300" i="1"/>
  <c r="E35" i="2"/>
  <c r="D283" i="1"/>
  <c r="F210" i="2"/>
  <c r="F212" i="2"/>
  <c r="F250" i="2"/>
  <c r="E95" i="2"/>
  <c r="D288" i="1"/>
  <c r="F135" i="2"/>
  <c r="M105" i="3" s="1"/>
  <c r="M185" i="3" s="1"/>
  <c r="E119" i="2"/>
  <c r="D290" i="1"/>
  <c r="F214" i="2"/>
  <c r="F13" i="2"/>
  <c r="C103" i="3" s="1"/>
  <c r="C183" i="3" s="1"/>
  <c r="E227" i="2"/>
  <c r="D299" i="1"/>
  <c r="F240" i="2"/>
  <c r="F247" i="2"/>
  <c r="E107" i="2"/>
  <c r="D289" i="1"/>
  <c r="E215" i="2"/>
  <c r="D298" i="1"/>
  <c r="F226" i="2"/>
  <c r="E143" i="2"/>
  <c r="D292" i="1"/>
  <c r="F237" i="2"/>
  <c r="E83" i="2"/>
  <c r="D287" i="1"/>
  <c r="F204" i="2"/>
  <c r="F223" i="2"/>
  <c r="E203" i="2"/>
  <c r="D297" i="1"/>
  <c r="E179" i="2"/>
  <c r="D295" i="1"/>
  <c r="F245" i="2"/>
  <c r="F216" i="2"/>
  <c r="F211" i="2"/>
  <c r="F221" i="2"/>
  <c r="E59" i="2"/>
  <c r="D285" i="1"/>
  <c r="F242" i="2"/>
  <c r="F231" i="2"/>
  <c r="D282" i="1"/>
  <c r="F249" i="2"/>
  <c r="F206" i="2"/>
  <c r="F235" i="2"/>
  <c r="F209" i="2"/>
  <c r="F246" i="2"/>
  <c r="E167" i="2"/>
  <c r="D294" i="1"/>
  <c r="E191" i="2"/>
  <c r="D296" i="1"/>
  <c r="F222" i="2"/>
  <c r="E131" i="2"/>
  <c r="D291" i="1"/>
  <c r="F208" i="2"/>
  <c r="F236" i="2"/>
  <c r="F233" i="2"/>
  <c r="F220" i="2"/>
  <c r="F232" i="2"/>
  <c r="E155" i="2"/>
  <c r="D293" i="1"/>
  <c r="F207" i="2"/>
  <c r="F234" i="2"/>
  <c r="F213" i="2"/>
  <c r="F15" i="2"/>
  <c r="C105" i="3" s="1"/>
  <c r="C185" i="3" s="1"/>
  <c r="F248" i="2"/>
  <c r="E284" i="1" l="1"/>
  <c r="E288" i="1"/>
  <c r="E296" i="1"/>
  <c r="E285" i="1"/>
  <c r="E294" i="1"/>
  <c r="E282" i="1"/>
  <c r="E292" i="1"/>
  <c r="E293" i="1"/>
  <c r="E289" i="1"/>
  <c r="F19" i="2"/>
  <c r="C109" i="3" s="1"/>
  <c r="C189" i="3" s="1"/>
  <c r="E291" i="1"/>
  <c r="E290" i="1"/>
  <c r="E295" i="1"/>
  <c r="E281" i="1"/>
  <c r="E287" i="1"/>
  <c r="E283" i="1"/>
  <c r="E286" i="1"/>
  <c r="F14" i="2"/>
  <c r="C104" i="3" s="1"/>
  <c r="C184" i="3" s="1"/>
  <c r="R111" i="3"/>
  <c r="R191" i="3" s="1"/>
  <c r="U106" i="3"/>
  <c r="U186" i="3" s="1"/>
  <c r="S106" i="3"/>
  <c r="S186" i="3" s="1"/>
  <c r="S107" i="3"/>
  <c r="S187" i="3" s="1"/>
  <c r="S108" i="3"/>
  <c r="S188" i="3" s="1"/>
  <c r="U110" i="3"/>
  <c r="U190" i="3" s="1"/>
  <c r="U109" i="3"/>
  <c r="U189" i="3" s="1"/>
  <c r="U105" i="3"/>
  <c r="U185" i="3" s="1"/>
  <c r="S109" i="3"/>
  <c r="S189" i="3" s="1"/>
  <c r="W187" i="3"/>
  <c r="V107" i="3"/>
  <c r="V187" i="3" s="1"/>
  <c r="T109" i="3"/>
  <c r="T189" i="3" s="1"/>
  <c r="T112" i="3"/>
  <c r="T192" i="3" s="1"/>
  <c r="S110" i="3"/>
  <c r="S190" i="3" s="1"/>
  <c r="U104" i="3"/>
  <c r="U184" i="3" s="1"/>
  <c r="R112" i="3"/>
  <c r="R192" i="3" s="1"/>
  <c r="W185" i="3"/>
  <c r="V105" i="3"/>
  <c r="V185" i="3" s="1"/>
  <c r="W191" i="3"/>
  <c r="V111" i="3"/>
  <c r="S112" i="3"/>
  <c r="S192" i="3" s="1"/>
  <c r="U103" i="3"/>
  <c r="U183" i="3" s="1"/>
  <c r="T103" i="3"/>
  <c r="T183" i="3" s="1"/>
  <c r="U108" i="3"/>
  <c r="U188" i="3" s="1"/>
  <c r="S105" i="3"/>
  <c r="S185" i="3" s="1"/>
  <c r="T102" i="3"/>
  <c r="T182" i="3" s="1"/>
  <c r="S102" i="3"/>
  <c r="S182" i="3" s="1"/>
  <c r="V191" i="3"/>
  <c r="U111" i="3"/>
  <c r="U191" i="3" s="1"/>
  <c r="W189" i="3"/>
  <c r="V109" i="3"/>
  <c r="V189" i="3" s="1"/>
  <c r="T111" i="3"/>
  <c r="T191" i="3" s="1"/>
  <c r="W183" i="3"/>
  <c r="V103" i="3"/>
  <c r="V183" i="3" s="1"/>
  <c r="T110" i="3"/>
  <c r="T190" i="3" s="1"/>
  <c r="T105" i="3"/>
  <c r="T185" i="3" s="1"/>
  <c r="T106" i="3"/>
  <c r="T186" i="3" s="1"/>
  <c r="T108" i="3"/>
  <c r="T188" i="3" s="1"/>
  <c r="T104" i="3"/>
  <c r="T184" i="3" s="1"/>
  <c r="W190" i="3"/>
  <c r="V110" i="3"/>
  <c r="V190" i="3" s="1"/>
  <c r="S111" i="3"/>
  <c r="S191" i="3" s="1"/>
  <c r="U107" i="3"/>
  <c r="U187" i="3" s="1"/>
  <c r="W188" i="3"/>
  <c r="V108" i="3"/>
  <c r="V188" i="3" s="1"/>
  <c r="S104" i="3"/>
  <c r="S184" i="3" s="1"/>
  <c r="W184" i="3"/>
  <c r="V104" i="3"/>
  <c r="V184" i="3" s="1"/>
  <c r="T107" i="3"/>
  <c r="T187" i="3" s="1"/>
  <c r="W182" i="3"/>
  <c r="V102" i="3"/>
  <c r="V182" i="3" s="1"/>
  <c r="W192" i="3"/>
  <c r="V112" i="3"/>
  <c r="V192" i="3" s="1"/>
  <c r="U102" i="3"/>
  <c r="U182" i="3" s="1"/>
  <c r="U112" i="3"/>
  <c r="U192" i="3" s="1"/>
  <c r="S103" i="3"/>
  <c r="S183" i="3" s="1"/>
  <c r="W186" i="3"/>
  <c r="V106" i="3"/>
  <c r="V186" i="3" s="1"/>
  <c r="O20" i="2"/>
  <c r="S20" i="2" s="1"/>
  <c r="E301" i="2"/>
  <c r="F11" i="2"/>
  <c r="C101" i="3" s="1"/>
  <c r="C181" i="3" s="1"/>
  <c r="F167" i="2"/>
  <c r="P101" i="3" s="1"/>
  <c r="P181" i="3" s="1"/>
  <c r="E314" i="2"/>
  <c r="E313" i="2"/>
  <c r="F155" i="2"/>
  <c r="O101" i="3" s="1"/>
  <c r="O181" i="3" s="1"/>
  <c r="F131" i="2"/>
  <c r="M101" i="3" s="1"/>
  <c r="M181" i="3" s="1"/>
  <c r="E311" i="2"/>
  <c r="E315" i="2"/>
  <c r="F179" i="2"/>
  <c r="Q101" i="3" s="1"/>
  <c r="Q181" i="3" s="1"/>
  <c r="F47" i="2"/>
  <c r="F101" i="3" s="1"/>
  <c r="F181" i="3" s="1"/>
  <c r="E304" i="2"/>
  <c r="E307" i="2"/>
  <c r="F83" i="2"/>
  <c r="I101" i="3" s="1"/>
  <c r="I181" i="3" s="1"/>
  <c r="F143" i="2"/>
  <c r="N101" i="3" s="1"/>
  <c r="N181" i="3" s="1"/>
  <c r="E312" i="2"/>
  <c r="F95" i="2"/>
  <c r="J101" i="3" s="1"/>
  <c r="J181" i="3" s="1"/>
  <c r="E308" i="2"/>
  <c r="E303" i="2"/>
  <c r="F35" i="2"/>
  <c r="E101" i="3" s="1"/>
  <c r="E181" i="3" s="1"/>
  <c r="E302" i="2"/>
  <c r="F23" i="2"/>
  <c r="D101" i="3" s="1"/>
  <c r="D181" i="3" s="1"/>
  <c r="E317" i="2"/>
  <c r="F203" i="2"/>
  <c r="E318" i="2"/>
  <c r="F215" i="2"/>
  <c r="T101" i="3" s="1"/>
  <c r="E309" i="2"/>
  <c r="F107" i="2"/>
  <c r="K101" i="3" s="1"/>
  <c r="K181" i="3" s="1"/>
  <c r="E310" i="2"/>
  <c r="F119" i="2"/>
  <c r="L101" i="3" s="1"/>
  <c r="L181" i="3" s="1"/>
  <c r="F71" i="2"/>
  <c r="H101" i="3" s="1"/>
  <c r="H181" i="3" s="1"/>
  <c r="E306" i="2"/>
  <c r="E316" i="2"/>
  <c r="F191" i="2"/>
  <c r="R101" i="3" s="1"/>
  <c r="R181" i="3" s="1"/>
  <c r="E305" i="2"/>
  <c r="F59" i="2"/>
  <c r="G101" i="3" s="1"/>
  <c r="G181" i="3" s="1"/>
  <c r="F227" i="2"/>
  <c r="U101" i="3" s="1"/>
  <c r="E319" i="2"/>
  <c r="E320" i="2"/>
  <c r="F239" i="2"/>
  <c r="V101" i="3" s="1"/>
  <c r="S101" i="3" l="1"/>
  <c r="S181" i="3" s="1"/>
  <c r="N302" i="2"/>
  <c r="F310" i="2"/>
  <c r="F315" i="2"/>
  <c r="F311" i="2"/>
  <c r="F313" i="2"/>
  <c r="W181" i="3"/>
  <c r="W193" i="3" s="1"/>
  <c r="F320" i="2"/>
  <c r="F306" i="2"/>
  <c r="S193" i="3"/>
  <c r="F316" i="2"/>
  <c r="F309" i="2"/>
  <c r="F302" i="2"/>
  <c r="F308" i="2"/>
  <c r="F307" i="2"/>
  <c r="F314" i="2"/>
  <c r="F305" i="2"/>
  <c r="T181" i="3"/>
  <c r="T193" i="3" s="1"/>
  <c r="F317" i="2"/>
  <c r="F301" i="2"/>
  <c r="F319" i="2"/>
  <c r="V181" i="3"/>
  <c r="V193" i="3" s="1"/>
  <c r="U181" i="3"/>
  <c r="U193" i="3" s="1"/>
  <c r="F318" i="2"/>
  <c r="F303" i="2"/>
  <c r="F312" i="2"/>
  <c r="F304" i="2"/>
  <c r="M193" i="3"/>
  <c r="M201" i="3" s="1"/>
  <c r="O21" i="2" l="1"/>
  <c r="S21" i="2" s="1"/>
  <c r="Q193" i="3"/>
  <c r="Q201" i="3" s="1"/>
  <c r="J193" i="3"/>
  <c r="J209" i="3" s="1"/>
  <c r="K193" i="3"/>
  <c r="K201" i="3" s="1"/>
  <c r="D193" i="3"/>
  <c r="D203" i="3" s="1"/>
  <c r="P193" i="3"/>
  <c r="P201" i="3" s="1"/>
  <c r="H193" i="3"/>
  <c r="H201" i="3" s="1"/>
  <c r="G193" i="3"/>
  <c r="G201" i="3" s="1"/>
  <c r="O193" i="3"/>
  <c r="O209" i="3" s="1"/>
  <c r="L193" i="3"/>
  <c r="L210" i="3" s="1"/>
  <c r="I193" i="3"/>
  <c r="I201" i="3" s="1"/>
  <c r="F193" i="3"/>
  <c r="F205" i="3" s="1"/>
  <c r="N193" i="3"/>
  <c r="N201" i="3" s="1"/>
  <c r="C193" i="3"/>
  <c r="C201" i="3" s="1"/>
  <c r="M206" i="3"/>
  <c r="M203" i="3"/>
  <c r="M208" i="3"/>
  <c r="M212" i="3"/>
  <c r="M209" i="3"/>
  <c r="M207" i="3"/>
  <c r="M204" i="3"/>
  <c r="M211" i="3"/>
  <c r="M205" i="3"/>
  <c r="M202" i="3"/>
  <c r="M210" i="3"/>
  <c r="K205" i="3" l="1"/>
  <c r="Q208" i="3"/>
  <c r="Q212" i="3"/>
  <c r="D204" i="3"/>
  <c r="K204" i="3"/>
  <c r="D207" i="3"/>
  <c r="J211" i="3"/>
  <c r="J201" i="3"/>
  <c r="J208" i="3"/>
  <c r="J202" i="3"/>
  <c r="J207" i="3"/>
  <c r="J212" i="3"/>
  <c r="J203" i="3"/>
  <c r="J206" i="3"/>
  <c r="J204" i="3"/>
  <c r="D202" i="3"/>
  <c r="J205" i="3"/>
  <c r="J210" i="3"/>
  <c r="F211" i="3"/>
  <c r="O210" i="3"/>
  <c r="F207" i="3"/>
  <c r="Q203" i="3"/>
  <c r="O206" i="3"/>
  <c r="F203" i="3"/>
  <c r="O22" i="2"/>
  <c r="S22" i="2" s="1"/>
  <c r="K210" i="3"/>
  <c r="K202" i="3"/>
  <c r="K203" i="3"/>
  <c r="K208" i="3"/>
  <c r="K212" i="3"/>
  <c r="K207" i="3"/>
  <c r="K206" i="3"/>
  <c r="Q206" i="3"/>
  <c r="Q207" i="3"/>
  <c r="Q205" i="3"/>
  <c r="K211" i="3"/>
  <c r="Q202" i="3"/>
  <c r="Q210" i="3"/>
  <c r="Q204" i="3"/>
  <c r="K209" i="3"/>
  <c r="Q211" i="3"/>
  <c r="Q209" i="3"/>
  <c r="D201" i="3"/>
  <c r="D205" i="3"/>
  <c r="D209" i="3"/>
  <c r="D210" i="3"/>
  <c r="D211" i="3"/>
  <c r="D208" i="3"/>
  <c r="D212" i="3"/>
  <c r="D206" i="3"/>
  <c r="F212" i="3"/>
  <c r="H205" i="3"/>
  <c r="O204" i="3"/>
  <c r="F210" i="3"/>
  <c r="F206" i="3"/>
  <c r="L205" i="3"/>
  <c r="H202" i="3"/>
  <c r="I207" i="3"/>
  <c r="H208" i="3"/>
  <c r="G207" i="3"/>
  <c r="L204" i="3"/>
  <c r="P210" i="3"/>
  <c r="C212" i="3"/>
  <c r="L209" i="3"/>
  <c r="G208" i="3"/>
  <c r="G204" i="3"/>
  <c r="P206" i="3"/>
  <c r="G202" i="3"/>
  <c r="G210" i="3"/>
  <c r="G203" i="3"/>
  <c r="G205" i="3"/>
  <c r="L208" i="3"/>
  <c r="L211" i="3"/>
  <c r="L202" i="3"/>
  <c r="P204" i="3"/>
  <c r="P203" i="3"/>
  <c r="P208" i="3"/>
  <c r="L201" i="3"/>
  <c r="G211" i="3"/>
  <c r="G206" i="3"/>
  <c r="L203" i="3"/>
  <c r="L212" i="3"/>
  <c r="L206" i="3"/>
  <c r="P209" i="3"/>
  <c r="P205" i="3"/>
  <c r="P207" i="3"/>
  <c r="G209" i="3"/>
  <c r="G212" i="3"/>
  <c r="L207" i="3"/>
  <c r="P212" i="3"/>
  <c r="P202" i="3"/>
  <c r="P211" i="3"/>
  <c r="I203" i="3"/>
  <c r="N202" i="3"/>
  <c r="I209" i="3"/>
  <c r="H212" i="3"/>
  <c r="H211" i="3"/>
  <c r="H209" i="3"/>
  <c r="N212" i="3"/>
  <c r="H204" i="3"/>
  <c r="H207" i="3"/>
  <c r="I202" i="3"/>
  <c r="N208" i="3"/>
  <c r="I212" i="3"/>
  <c r="H203" i="3"/>
  <c r="H206" i="3"/>
  <c r="H210" i="3"/>
  <c r="N207" i="3"/>
  <c r="C209" i="3"/>
  <c r="O205" i="3"/>
  <c r="F201" i="3"/>
  <c r="N203" i="3"/>
  <c r="N211" i="3"/>
  <c r="N206" i="3"/>
  <c r="I208" i="3"/>
  <c r="I210" i="3"/>
  <c r="I205" i="3"/>
  <c r="O208" i="3"/>
  <c r="O212" i="3"/>
  <c r="O203" i="3"/>
  <c r="F208" i="3"/>
  <c r="F209" i="3"/>
  <c r="N204" i="3"/>
  <c r="N210" i="3"/>
  <c r="O211" i="3"/>
  <c r="O201" i="3"/>
  <c r="N205" i="3"/>
  <c r="N209" i="3"/>
  <c r="C207" i="3"/>
  <c r="I206" i="3"/>
  <c r="I211" i="3"/>
  <c r="I204" i="3"/>
  <c r="O202" i="3"/>
  <c r="O207" i="3"/>
  <c r="F204" i="3"/>
  <c r="F202" i="3"/>
  <c r="C211" i="3"/>
  <c r="C205" i="3"/>
  <c r="R193" i="3"/>
  <c r="C208" i="3"/>
  <c r="C210" i="3"/>
  <c r="C206" i="3"/>
  <c r="C203" i="3"/>
  <c r="C202" i="3"/>
  <c r="C204" i="3"/>
  <c r="E193" i="3"/>
  <c r="E201" i="3" s="1"/>
  <c r="M213" i="3"/>
  <c r="Z241" i="3" l="1"/>
  <c r="Y241" i="3"/>
  <c r="Q213" i="3"/>
  <c r="J213" i="3"/>
  <c r="D213" i="3"/>
  <c r="K213" i="3"/>
  <c r="O301" i="2"/>
  <c r="O23" i="2"/>
  <c r="S23" i="2" s="1"/>
  <c r="H213" i="3"/>
  <c r="P213" i="3"/>
  <c r="L213" i="3"/>
  <c r="G213" i="3"/>
  <c r="F213" i="3"/>
  <c r="I213" i="3"/>
  <c r="O213" i="3"/>
  <c r="N213" i="3"/>
  <c r="C213" i="3"/>
  <c r="R206" i="3"/>
  <c r="AE246" i="3" s="1"/>
  <c r="R203" i="3"/>
  <c r="AF243" i="3" s="1"/>
  <c r="R204" i="3"/>
  <c r="AE244" i="3" s="1"/>
  <c r="R211" i="3"/>
  <c r="AF251" i="3" s="1"/>
  <c r="R208" i="3"/>
  <c r="R202" i="3"/>
  <c r="AF242" i="3" s="1"/>
  <c r="R209" i="3"/>
  <c r="AE249" i="3" s="1"/>
  <c r="R212" i="3"/>
  <c r="AF252" i="3" s="1"/>
  <c r="R205" i="3"/>
  <c r="AF245" i="3" s="1"/>
  <c r="R207" i="3"/>
  <c r="AE247" i="3" s="1"/>
  <c r="R210" i="3"/>
  <c r="AE250" i="3" s="1"/>
  <c r="E209" i="3"/>
  <c r="Z249" i="3" s="1"/>
  <c r="E203" i="3"/>
  <c r="Z243" i="3" s="1"/>
  <c r="E202" i="3"/>
  <c r="Z202" i="3" s="1"/>
  <c r="E211" i="3"/>
  <c r="E208" i="3"/>
  <c r="E204" i="3"/>
  <c r="E207" i="3"/>
  <c r="Z207" i="3" s="1"/>
  <c r="E210" i="3"/>
  <c r="Y250" i="3" s="1"/>
  <c r="E206" i="3"/>
  <c r="Z246" i="3" s="1"/>
  <c r="E212" i="3"/>
  <c r="E205" i="3"/>
  <c r="Y245" i="3" s="1"/>
  <c r="R201" i="3"/>
  <c r="Y201" i="3" s="1"/>
  <c r="Z212" i="3" l="1"/>
  <c r="Z211" i="3"/>
  <c r="Y208" i="3"/>
  <c r="Z208" i="3"/>
  <c r="AE251" i="3"/>
  <c r="AG251" i="3" s="1"/>
  <c r="Y246" i="3"/>
  <c r="AB246" i="3" s="1"/>
  <c r="Y204" i="3"/>
  <c r="Y209" i="3"/>
  <c r="AH251" i="3"/>
  <c r="Y202" i="3"/>
  <c r="AE243" i="3"/>
  <c r="AH243" i="3" s="1"/>
  <c r="AF250" i="3"/>
  <c r="AG250" i="3" s="1"/>
  <c r="Y211" i="3"/>
  <c r="Y207" i="3"/>
  <c r="AA207" i="3" s="1"/>
  <c r="AF244" i="3"/>
  <c r="AG244" i="3" s="1"/>
  <c r="AE242" i="3"/>
  <c r="AH242" i="3" s="1"/>
  <c r="Z250" i="3"/>
  <c r="AA250" i="3" s="1"/>
  <c r="Z205" i="3"/>
  <c r="AF247" i="3"/>
  <c r="AH247" i="3" s="1"/>
  <c r="Z252" i="3"/>
  <c r="Y243" i="3"/>
  <c r="Z242" i="3"/>
  <c r="Z209" i="3"/>
  <c r="Z251" i="3"/>
  <c r="AF246" i="3"/>
  <c r="AH246" i="3" s="1"/>
  <c r="AF249" i="3"/>
  <c r="AH249" i="3" s="1"/>
  <c r="Z248" i="3"/>
  <c r="Z247" i="3"/>
  <c r="Y244" i="3"/>
  <c r="Y205" i="3"/>
  <c r="Y206" i="3"/>
  <c r="Z210" i="3"/>
  <c r="Y212" i="3"/>
  <c r="AA212" i="3" s="1"/>
  <c r="AE245" i="3"/>
  <c r="AG245" i="3" s="1"/>
  <c r="Z204" i="3"/>
  <c r="AB204" i="3" s="1"/>
  <c r="Y252" i="3"/>
  <c r="Z203" i="3"/>
  <c r="Y242" i="3"/>
  <c r="AF248" i="3"/>
  <c r="Y249" i="3"/>
  <c r="AB249" i="3" s="1"/>
  <c r="Y251" i="3"/>
  <c r="Y248" i="3"/>
  <c r="Y247" i="3"/>
  <c r="Z244" i="3"/>
  <c r="AE252" i="3"/>
  <c r="AG252" i="3" s="1"/>
  <c r="Z245" i="3"/>
  <c r="AA245" i="3" s="1"/>
  <c r="Z206" i="3"/>
  <c r="Y210" i="3"/>
  <c r="AF241" i="3"/>
  <c r="Y203" i="3"/>
  <c r="AE248" i="3"/>
  <c r="AE241" i="3"/>
  <c r="Z201" i="3"/>
  <c r="AB201" i="3" s="1"/>
  <c r="O24" i="2"/>
  <c r="S24" i="2" s="1"/>
  <c r="S301" i="2"/>
  <c r="R213" i="3"/>
  <c r="E213" i="3"/>
  <c r="AB205" i="3" l="1"/>
  <c r="AH244" i="3"/>
  <c r="AG243" i="3"/>
  <c r="AA210" i="3"/>
  <c r="AB251" i="3"/>
  <c r="AH250" i="3"/>
  <c r="AA246" i="3"/>
  <c r="AB250" i="3"/>
  <c r="AA201" i="3"/>
  <c r="AB210" i="3"/>
  <c r="AH248" i="3"/>
  <c r="AA249" i="3"/>
  <c r="AG246" i="3"/>
  <c r="AG242" i="3"/>
  <c r="AB245" i="3"/>
  <c r="AE253" i="3"/>
  <c r="AG241" i="3"/>
  <c r="AH241" i="3"/>
  <c r="AF253" i="3"/>
  <c r="AG248" i="3"/>
  <c r="AB252" i="3"/>
  <c r="AA252" i="3"/>
  <c r="AB248" i="3"/>
  <c r="AA248" i="3"/>
  <c r="AB242" i="3"/>
  <c r="AA242" i="3"/>
  <c r="AB244" i="3"/>
  <c r="AA244" i="3"/>
  <c r="AB243" i="3"/>
  <c r="AA243" i="3"/>
  <c r="AH245" i="3"/>
  <c r="AG249" i="3"/>
  <c r="AB247" i="3"/>
  <c r="AA247" i="3"/>
  <c r="AA251" i="3"/>
  <c r="AG247" i="3"/>
  <c r="AH252" i="3"/>
  <c r="AB212" i="3"/>
  <c r="AA205" i="3"/>
  <c r="AA203" i="3"/>
  <c r="AB203" i="3"/>
  <c r="AB207" i="3"/>
  <c r="AA209" i="3"/>
  <c r="AB209" i="3"/>
  <c r="AA208" i="3"/>
  <c r="AB208" i="3"/>
  <c r="AA204" i="3"/>
  <c r="AB206" i="3"/>
  <c r="AA206" i="3"/>
  <c r="AB202" i="3"/>
  <c r="AA202" i="3"/>
  <c r="AA211" i="3"/>
  <c r="AB211" i="3"/>
  <c r="N303" i="2"/>
  <c r="O25" i="2"/>
  <c r="S25" i="2" s="1"/>
  <c r="Z213" i="3"/>
  <c r="Y213" i="3"/>
  <c r="AH253" i="3" l="1"/>
  <c r="AG253" i="3"/>
  <c r="J224" i="3"/>
  <c r="L224" i="3"/>
  <c r="AA213" i="3"/>
  <c r="AB213" i="3"/>
  <c r="I230" i="3"/>
  <c r="R224" i="3"/>
  <c r="M230" i="3"/>
  <c r="Q230" i="3"/>
  <c r="K230" i="3"/>
  <c r="P230" i="3"/>
  <c r="H230" i="3"/>
  <c r="C230" i="3"/>
  <c r="D230" i="3"/>
  <c r="O230" i="3"/>
  <c r="G230" i="3"/>
  <c r="H224" i="3"/>
  <c r="E230" i="3"/>
  <c r="N224" i="3"/>
  <c r="G224" i="3"/>
  <c r="E224" i="3"/>
  <c r="F224" i="3"/>
  <c r="O224" i="3"/>
  <c r="I224" i="3"/>
  <c r="P224" i="3"/>
  <c r="K224" i="3"/>
  <c r="C224" i="3"/>
  <c r="R230" i="3"/>
  <c r="Q224" i="3"/>
  <c r="D224" i="3"/>
  <c r="M224" i="3"/>
  <c r="O26" i="2"/>
  <c r="S26" i="2" s="1"/>
  <c r="L230" i="3"/>
  <c r="N230" i="3"/>
  <c r="F230" i="3"/>
  <c r="J230" i="3"/>
  <c r="R223" i="3"/>
  <c r="F223" i="3"/>
  <c r="O223" i="3"/>
  <c r="N223" i="3"/>
  <c r="I223" i="3"/>
  <c r="D223" i="3"/>
  <c r="P223" i="3"/>
  <c r="G223" i="3"/>
  <c r="K223" i="3"/>
  <c r="H223" i="3"/>
  <c r="M223" i="3"/>
  <c r="Q223" i="3"/>
  <c r="E223" i="3"/>
  <c r="L223" i="3"/>
  <c r="C223" i="3"/>
  <c r="J223" i="3"/>
  <c r="R226" i="3"/>
  <c r="N226" i="3"/>
  <c r="H226" i="3"/>
  <c r="P226" i="3"/>
  <c r="C226" i="3"/>
  <c r="O226" i="3"/>
  <c r="L226" i="3"/>
  <c r="I226" i="3"/>
  <c r="F226" i="3"/>
  <c r="M226" i="3"/>
  <c r="K226" i="3"/>
  <c r="J226" i="3"/>
  <c r="E226" i="3"/>
  <c r="G226" i="3"/>
  <c r="Q226" i="3"/>
  <c r="D226" i="3"/>
  <c r="E231" i="3"/>
  <c r="C231" i="3"/>
  <c r="Q231" i="3"/>
  <c r="J231" i="3"/>
  <c r="N231" i="3"/>
  <c r="O231" i="3"/>
  <c r="R231" i="3"/>
  <c r="F231" i="3"/>
  <c r="K231" i="3"/>
  <c r="H231" i="3"/>
  <c r="M231" i="3"/>
  <c r="P231" i="3"/>
  <c r="G231" i="3"/>
  <c r="D231" i="3"/>
  <c r="L231" i="3"/>
  <c r="I231" i="3"/>
  <c r="E229" i="3"/>
  <c r="D229" i="3"/>
  <c r="Q229" i="3"/>
  <c r="H229" i="3"/>
  <c r="J229" i="3"/>
  <c r="L229" i="3"/>
  <c r="G229" i="3"/>
  <c r="O229" i="3"/>
  <c r="K229" i="3"/>
  <c r="P229" i="3"/>
  <c r="F229" i="3"/>
  <c r="R229" i="3"/>
  <c r="C229" i="3"/>
  <c r="N229" i="3"/>
  <c r="I229" i="3"/>
  <c r="M229" i="3"/>
  <c r="N221" i="3"/>
  <c r="K221" i="3"/>
  <c r="Q221" i="3"/>
  <c r="O221" i="3"/>
  <c r="E221" i="3"/>
  <c r="M221" i="3"/>
  <c r="I221" i="3"/>
  <c r="L221" i="3"/>
  <c r="R221" i="3"/>
  <c r="C221" i="3"/>
  <c r="D221" i="3"/>
  <c r="J221" i="3"/>
  <c r="G221" i="3"/>
  <c r="H221" i="3"/>
  <c r="P221" i="3"/>
  <c r="F221" i="3"/>
  <c r="E232" i="3"/>
  <c r="D232" i="3"/>
  <c r="L232" i="3"/>
  <c r="P232" i="3"/>
  <c r="K232" i="3"/>
  <c r="H232" i="3"/>
  <c r="Q232" i="3"/>
  <c r="I232" i="3"/>
  <c r="M232" i="3"/>
  <c r="C232" i="3"/>
  <c r="O232" i="3"/>
  <c r="R232" i="3"/>
  <c r="G232" i="3"/>
  <c r="J232" i="3"/>
  <c r="F232" i="3"/>
  <c r="N232" i="3"/>
  <c r="R222" i="3"/>
  <c r="D222" i="3"/>
  <c r="O222" i="3"/>
  <c r="N222" i="3"/>
  <c r="K222" i="3"/>
  <c r="I222" i="3"/>
  <c r="Q222" i="3"/>
  <c r="H222" i="3"/>
  <c r="G222" i="3"/>
  <c r="F222" i="3"/>
  <c r="M222" i="3"/>
  <c r="C222" i="3"/>
  <c r="E222" i="3"/>
  <c r="P222" i="3"/>
  <c r="J222" i="3"/>
  <c r="L222" i="3"/>
  <c r="E228" i="3"/>
  <c r="G228" i="3"/>
  <c r="L228" i="3"/>
  <c r="P228" i="3"/>
  <c r="J228" i="3"/>
  <c r="H228" i="3"/>
  <c r="F228" i="3"/>
  <c r="I228" i="3"/>
  <c r="O228" i="3"/>
  <c r="N228" i="3"/>
  <c r="M228" i="3"/>
  <c r="K228" i="3"/>
  <c r="R228" i="3"/>
  <c r="Q228" i="3"/>
  <c r="D228" i="3"/>
  <c r="C228" i="3"/>
  <c r="R225" i="3"/>
  <c r="P225" i="3"/>
  <c r="M225" i="3"/>
  <c r="F225" i="3"/>
  <c r="K225" i="3"/>
  <c r="N225" i="3"/>
  <c r="G225" i="3"/>
  <c r="O225" i="3"/>
  <c r="L225" i="3"/>
  <c r="H225" i="3"/>
  <c r="C225" i="3"/>
  <c r="E225" i="3"/>
  <c r="I225" i="3"/>
  <c r="J225" i="3"/>
  <c r="D225" i="3"/>
  <c r="Q225" i="3"/>
  <c r="E227" i="3"/>
  <c r="I227" i="3"/>
  <c r="O227" i="3"/>
  <c r="G227" i="3"/>
  <c r="M227" i="3"/>
  <c r="H227" i="3"/>
  <c r="L227" i="3"/>
  <c r="K227" i="3"/>
  <c r="P227" i="3"/>
  <c r="F227" i="3"/>
  <c r="R227" i="3"/>
  <c r="J227" i="3"/>
  <c r="Q227" i="3"/>
  <c r="N227" i="3"/>
  <c r="C227" i="3"/>
  <c r="D227" i="3"/>
  <c r="O27" i="2" l="1"/>
  <c r="S27" i="2" s="1"/>
  <c r="O233" i="3"/>
  <c r="O236" i="3" s="1"/>
  <c r="P233" i="3"/>
  <c r="P236" i="3" s="1"/>
  <c r="D233" i="3"/>
  <c r="D236" i="3" s="1"/>
  <c r="I233" i="3"/>
  <c r="I236" i="3" s="1"/>
  <c r="Q233" i="3"/>
  <c r="Q236" i="3" s="1"/>
  <c r="F233" i="3"/>
  <c r="F236" i="3" s="1"/>
  <c r="L233" i="3"/>
  <c r="L236" i="3" s="1"/>
  <c r="H233" i="3"/>
  <c r="H236" i="3" s="1"/>
  <c r="C233" i="3"/>
  <c r="M233" i="3"/>
  <c r="M236" i="3" s="1"/>
  <c r="K233" i="3"/>
  <c r="K236" i="3" s="1"/>
  <c r="J233" i="3"/>
  <c r="J236" i="3" s="1"/>
  <c r="G233" i="3"/>
  <c r="G236" i="3" s="1"/>
  <c r="R233" i="3"/>
  <c r="R236" i="3" s="1"/>
  <c r="E233" i="3"/>
  <c r="E236" i="3" s="1"/>
  <c r="N233" i="3"/>
  <c r="N236" i="3" s="1"/>
  <c r="O28" i="2" l="1"/>
  <c r="S28" i="2" s="1"/>
  <c r="C236" i="3"/>
  <c r="Y233" i="3"/>
  <c r="Y236" i="3" l="1"/>
  <c r="O29" i="2"/>
  <c r="S29" i="2" s="1"/>
  <c r="AC211" i="3" l="1"/>
  <c r="I21" i="1" s="1"/>
  <c r="AC207" i="3"/>
  <c r="I17" i="1" s="1"/>
  <c r="AC203" i="3"/>
  <c r="I13" i="1" s="1"/>
  <c r="AC208" i="3"/>
  <c r="I18" i="1" s="1"/>
  <c r="AC204" i="3"/>
  <c r="I14" i="1" s="1"/>
  <c r="AC209" i="3"/>
  <c r="I19" i="1" s="1"/>
  <c r="AC205" i="3"/>
  <c r="I15" i="1" s="1"/>
  <c r="AC201" i="3"/>
  <c r="I11" i="1" s="1"/>
  <c r="AC210" i="3"/>
  <c r="I20" i="1" s="1"/>
  <c r="AC206" i="3"/>
  <c r="I16" i="1" s="1"/>
  <c r="AC202" i="3"/>
  <c r="I12" i="1" s="1"/>
  <c r="AC212" i="3"/>
  <c r="I22" i="1" s="1"/>
  <c r="O30" i="2"/>
  <c r="S30" i="2" s="1"/>
  <c r="AC213" i="3" l="1"/>
  <c r="O31" i="2"/>
  <c r="S31" i="2" s="1"/>
  <c r="O32" i="2" l="1"/>
  <c r="S32" i="2" s="1"/>
  <c r="O33" i="2" l="1"/>
  <c r="S33" i="2" s="1"/>
  <c r="O34" i="2" l="1"/>
  <c r="O302" i="2" l="1"/>
  <c r="S34" i="2"/>
  <c r="O35" i="2"/>
  <c r="S35" i="2" s="1"/>
  <c r="S302" i="2" l="1"/>
  <c r="O36" i="2"/>
  <c r="S36" i="2" s="1"/>
  <c r="O37" i="2" l="1"/>
  <c r="S37" i="2" s="1"/>
  <c r="N304" i="2"/>
  <c r="O38" i="2" l="1"/>
  <c r="S38" i="2" s="1"/>
  <c r="O39" i="2" l="1"/>
  <c r="S39" i="2" s="1"/>
  <c r="O40" i="2" l="1"/>
  <c r="S40" i="2" s="1"/>
  <c r="O41" i="2" l="1"/>
  <c r="S41" i="2" s="1"/>
  <c r="O42" i="2" l="1"/>
  <c r="S42" i="2" s="1"/>
  <c r="O43" i="2" l="1"/>
  <c r="S43" i="2" s="1"/>
  <c r="O44" i="2" l="1"/>
  <c r="S44" i="2" s="1"/>
  <c r="O45" i="2" l="1"/>
  <c r="S45" i="2" s="1"/>
  <c r="O46" i="2" l="1"/>
  <c r="S46" i="2" s="1"/>
  <c r="O303" i="2" l="1"/>
  <c r="O47" i="2"/>
  <c r="S47" i="2" s="1"/>
  <c r="S303" i="2" l="1"/>
  <c r="O48" i="2"/>
  <c r="S48" i="2" s="1"/>
  <c r="O49" i="2" l="1"/>
  <c r="S49" i="2" s="1"/>
  <c r="N305" i="2"/>
  <c r="O50" i="2" l="1"/>
  <c r="S50" i="2" s="1"/>
  <c r="O51" i="2" l="1"/>
  <c r="S51" i="2" s="1"/>
  <c r="O52" i="2" l="1"/>
  <c r="S52" i="2" s="1"/>
  <c r="O53" i="2" l="1"/>
  <c r="S53" i="2" s="1"/>
  <c r="O54" i="2" l="1"/>
  <c r="S54" i="2" s="1"/>
  <c r="O55" i="2" l="1"/>
  <c r="S55" i="2" s="1"/>
  <c r="O56" i="2" l="1"/>
  <c r="S56" i="2" s="1"/>
  <c r="O57" i="2" l="1"/>
  <c r="S57" i="2" s="1"/>
  <c r="O58" i="2" l="1"/>
  <c r="S58" i="2" s="1"/>
  <c r="O304" i="2" l="1"/>
  <c r="O59" i="2"/>
  <c r="S59" i="2" s="1"/>
  <c r="S304" i="2" l="1"/>
  <c r="O60" i="2"/>
  <c r="S60" i="2" s="1"/>
  <c r="O61" i="2" l="1"/>
  <c r="S61" i="2" s="1"/>
  <c r="N306" i="2"/>
  <c r="O62" i="2" l="1"/>
  <c r="S62" i="2" s="1"/>
  <c r="O63" i="2" l="1"/>
  <c r="S63" i="2" s="1"/>
  <c r="O64" i="2" l="1"/>
  <c r="S64" i="2" s="1"/>
  <c r="O65" i="2" l="1"/>
  <c r="S65" i="2" s="1"/>
  <c r="O66" i="2" l="1"/>
  <c r="S66" i="2" s="1"/>
  <c r="O67" i="2" l="1"/>
  <c r="S67" i="2" s="1"/>
  <c r="O68" i="2" l="1"/>
  <c r="S68" i="2" s="1"/>
  <c r="O69" i="2" l="1"/>
  <c r="S69" i="2" s="1"/>
  <c r="O70" i="2" l="1"/>
  <c r="S70" i="2" s="1"/>
  <c r="O305" i="2" l="1"/>
  <c r="O71" i="2"/>
  <c r="S71" i="2" s="1"/>
  <c r="S305" i="2" l="1"/>
  <c r="O72" i="2"/>
  <c r="S72" i="2" s="1"/>
  <c r="O73" i="2" l="1"/>
  <c r="N307" i="2"/>
  <c r="O74" i="2" l="1"/>
  <c r="S73" i="2"/>
  <c r="O75" i="2" l="1"/>
  <c r="S74" i="2"/>
  <c r="O76" i="2" l="1"/>
  <c r="S75" i="2"/>
  <c r="O77" i="2" l="1"/>
  <c r="S76" i="2"/>
  <c r="O78" i="2" l="1"/>
  <c r="S77" i="2"/>
  <c r="S78" i="2" l="1"/>
  <c r="O79" i="2"/>
  <c r="O80" i="2" l="1"/>
  <c r="S79" i="2"/>
  <c r="O81" i="2" l="1"/>
  <c r="S80" i="2"/>
  <c r="O82" i="2" l="1"/>
  <c r="S81" i="2"/>
  <c r="O306" i="2" l="1"/>
  <c r="O83" i="2"/>
  <c r="S82" i="2"/>
  <c r="S306" i="2" l="1"/>
  <c r="O84" i="2"/>
  <c r="S83" i="2"/>
  <c r="O85" i="2" l="1"/>
  <c r="S84" i="2"/>
  <c r="N308" i="2"/>
  <c r="O86" i="2" l="1"/>
  <c r="S85" i="2"/>
  <c r="O87" i="2" l="1"/>
  <c r="S86" i="2"/>
  <c r="S87" i="2" l="1"/>
  <c r="O88" i="2"/>
  <c r="O89" i="2" l="1"/>
  <c r="S88" i="2"/>
  <c r="O90" i="2" l="1"/>
  <c r="S89" i="2"/>
  <c r="O91" i="2" l="1"/>
  <c r="S90" i="2"/>
  <c r="O92" i="2" l="1"/>
  <c r="S91" i="2"/>
  <c r="O93" i="2" l="1"/>
  <c r="S92" i="2"/>
  <c r="O94" i="2" l="1"/>
  <c r="S93" i="2"/>
  <c r="O307" i="2" l="1"/>
  <c r="O95" i="2"/>
  <c r="S94" i="2"/>
  <c r="S307" i="2" l="1"/>
  <c r="O96" i="2"/>
  <c r="S95" i="2"/>
  <c r="O97" i="2" l="1"/>
  <c r="S96" i="2"/>
  <c r="N309" i="2"/>
  <c r="O98" i="2" l="1"/>
  <c r="S97" i="2"/>
  <c r="O99" i="2" l="1"/>
  <c r="S98" i="2"/>
  <c r="O100" i="2" l="1"/>
  <c r="S99" i="2"/>
  <c r="O101" i="2" l="1"/>
  <c r="S100" i="2"/>
  <c r="O102" i="2" l="1"/>
  <c r="S101" i="2"/>
  <c r="O103" i="2" l="1"/>
  <c r="S102" i="2"/>
  <c r="O104" i="2" l="1"/>
  <c r="S103" i="2"/>
  <c r="O105" i="2" l="1"/>
  <c r="S104" i="2"/>
  <c r="O106" i="2" l="1"/>
  <c r="S105" i="2"/>
  <c r="O308" i="2" l="1"/>
  <c r="O107" i="2"/>
  <c r="S106" i="2"/>
  <c r="S107" i="2" l="1"/>
  <c r="O108" i="2"/>
  <c r="S308" i="2"/>
  <c r="N310" i="2" l="1"/>
  <c r="O109" i="2"/>
  <c r="S108" i="2"/>
  <c r="O110" i="2" l="1"/>
  <c r="S109" i="2"/>
  <c r="O111" i="2" l="1"/>
  <c r="S110" i="2"/>
  <c r="O112" i="2" l="1"/>
  <c r="S111" i="2"/>
  <c r="O113" i="2" l="1"/>
  <c r="S112" i="2"/>
  <c r="O114" i="2" l="1"/>
  <c r="S113" i="2"/>
  <c r="O115" i="2" l="1"/>
  <c r="S114" i="2"/>
  <c r="O116" i="2" l="1"/>
  <c r="S115" i="2"/>
  <c r="O117" i="2" l="1"/>
  <c r="S116" i="2"/>
  <c r="S117" i="2" l="1"/>
  <c r="O118" i="2"/>
  <c r="O309" i="2" l="1"/>
  <c r="O119" i="2"/>
  <c r="S118" i="2"/>
  <c r="S309" i="2" l="1"/>
  <c r="O120" i="2"/>
  <c r="S119" i="2"/>
  <c r="O121" i="2" l="1"/>
  <c r="S120" i="2"/>
  <c r="N311" i="2"/>
  <c r="O122" i="2" l="1"/>
  <c r="S121" i="2"/>
  <c r="O123" i="2" l="1"/>
  <c r="S122" i="2"/>
  <c r="O124" i="2" l="1"/>
  <c r="S123" i="2"/>
  <c r="O125" i="2" l="1"/>
  <c r="S124" i="2"/>
  <c r="O126" i="2" l="1"/>
  <c r="S125" i="2"/>
  <c r="O127" i="2" l="1"/>
  <c r="S126" i="2"/>
  <c r="O128" i="2" l="1"/>
  <c r="S127" i="2"/>
  <c r="O129" i="2" l="1"/>
  <c r="S128" i="2"/>
  <c r="O130" i="2" l="1"/>
  <c r="S129" i="2"/>
  <c r="O310" i="2" l="1"/>
  <c r="O131" i="2"/>
  <c r="S130" i="2"/>
  <c r="S310" i="2" l="1"/>
  <c r="O132" i="2"/>
  <c r="S131" i="2"/>
  <c r="O133" i="2" l="1"/>
  <c r="S132" i="2"/>
  <c r="N312" i="2"/>
  <c r="O134" i="2" l="1"/>
  <c r="S133" i="2"/>
  <c r="O135" i="2" l="1"/>
  <c r="S134" i="2"/>
  <c r="O136" i="2" l="1"/>
  <c r="S135" i="2"/>
  <c r="O137" i="2" l="1"/>
  <c r="S136" i="2"/>
  <c r="O138" i="2" l="1"/>
  <c r="S137" i="2"/>
  <c r="O139" i="2" l="1"/>
  <c r="S138" i="2"/>
  <c r="O140" i="2" l="1"/>
  <c r="S139" i="2"/>
  <c r="O141" i="2" l="1"/>
  <c r="S140" i="2"/>
  <c r="S141" i="2" l="1"/>
  <c r="O142" i="2"/>
  <c r="O311" i="2" l="1"/>
  <c r="O143" i="2"/>
  <c r="S142" i="2"/>
  <c r="O144" i="2" l="1"/>
  <c r="S143" i="2"/>
  <c r="S311" i="2"/>
  <c r="N313" i="2" l="1"/>
  <c r="S144" i="2"/>
  <c r="O145" i="2"/>
  <c r="O146" i="2" l="1"/>
  <c r="S145" i="2"/>
  <c r="O147" i="2" l="1"/>
  <c r="S146" i="2"/>
  <c r="S147" i="2" l="1"/>
  <c r="O148" i="2"/>
  <c r="O149" i="2" l="1"/>
  <c r="S148" i="2"/>
  <c r="S149" i="2" l="1"/>
  <c r="O150" i="2"/>
  <c r="O151" i="2" l="1"/>
  <c r="S150" i="2"/>
  <c r="S151" i="2" l="1"/>
  <c r="O152" i="2"/>
  <c r="O153" i="2" l="1"/>
  <c r="S152" i="2"/>
  <c r="O154" i="2" l="1"/>
  <c r="S153" i="2"/>
  <c r="O312" i="2" l="1"/>
  <c r="O155" i="2"/>
  <c r="S154" i="2"/>
  <c r="S312" i="2" l="1"/>
  <c r="O156" i="2"/>
  <c r="S155" i="2"/>
  <c r="O157" i="2" l="1"/>
  <c r="S156" i="2"/>
  <c r="N314" i="2"/>
  <c r="O158" i="2" l="1"/>
  <c r="S157" i="2"/>
  <c r="O159" i="2" l="1"/>
  <c r="S158" i="2"/>
  <c r="O160" i="2" l="1"/>
  <c r="S159" i="2"/>
  <c r="O161" i="2" l="1"/>
  <c r="S160" i="2"/>
  <c r="O162" i="2" l="1"/>
  <c r="S161" i="2"/>
  <c r="O163" i="2" l="1"/>
  <c r="S162" i="2"/>
  <c r="O164" i="2" l="1"/>
  <c r="S163" i="2"/>
  <c r="O165" i="2" l="1"/>
  <c r="S164" i="2"/>
  <c r="O166" i="2" l="1"/>
  <c r="S165" i="2"/>
  <c r="O313" i="2" l="1"/>
  <c r="O167" i="2"/>
  <c r="S166" i="2"/>
  <c r="S313" i="2" l="1"/>
  <c r="O168" i="2"/>
  <c r="S167" i="2"/>
  <c r="O169" i="2" l="1"/>
  <c r="S168" i="2"/>
  <c r="N315" i="2"/>
  <c r="D13" i="4" l="1"/>
  <c r="O170" i="2"/>
  <c r="S169" i="2"/>
  <c r="O171" i="2" l="1"/>
  <c r="S170" i="2"/>
  <c r="O172" i="2" l="1"/>
  <c r="S171" i="2"/>
  <c r="O173" i="2" l="1"/>
  <c r="S172" i="2"/>
  <c r="O174" i="2" l="1"/>
  <c r="S173" i="2"/>
  <c r="O175" i="2" l="1"/>
  <c r="S174" i="2"/>
  <c r="O176" i="2" l="1"/>
  <c r="S175" i="2"/>
  <c r="O177" i="2" l="1"/>
  <c r="S176" i="2"/>
  <c r="O178" i="2" l="1"/>
  <c r="S177" i="2"/>
  <c r="O314" i="2" l="1"/>
  <c r="O179" i="2"/>
  <c r="S178" i="2"/>
  <c r="O180" i="2" l="1"/>
  <c r="S179" i="2"/>
  <c r="S314" i="2"/>
  <c r="O181" i="2" l="1"/>
  <c r="S180" i="2"/>
  <c r="N316" i="2" l="1"/>
  <c r="O182" i="2"/>
  <c r="S181" i="2"/>
  <c r="O183" i="2" l="1"/>
  <c r="S182" i="2"/>
  <c r="O184" i="2" l="1"/>
  <c r="S183" i="2"/>
  <c r="O185" i="2" l="1"/>
  <c r="S184" i="2"/>
  <c r="O186" i="2" l="1"/>
  <c r="S185" i="2"/>
  <c r="O187" i="2" l="1"/>
  <c r="S186" i="2"/>
  <c r="S187" i="2" l="1"/>
  <c r="O188" i="2"/>
  <c r="O189" i="2" l="1"/>
  <c r="S188" i="2"/>
  <c r="O190" i="2" l="1"/>
  <c r="S189" i="2"/>
  <c r="O315" i="2" l="1"/>
  <c r="O191" i="2"/>
  <c r="S190" i="2"/>
  <c r="S315" i="2" s="1"/>
  <c r="O192" i="2" l="1"/>
  <c r="S191" i="2"/>
  <c r="D4" i="4"/>
  <c r="D6" i="4" s="1"/>
  <c r="O193" i="2" l="1"/>
  <c r="S192" i="2"/>
  <c r="O194" i="2" l="1"/>
  <c r="S193" i="2"/>
  <c r="O195" i="2" l="1"/>
  <c r="S194" i="2"/>
  <c r="S195" i="2" l="1"/>
  <c r="O196" i="2"/>
  <c r="O197" i="2" l="1"/>
  <c r="S196" i="2"/>
  <c r="O198" i="2" l="1"/>
  <c r="S197" i="2"/>
  <c r="O199" i="2" l="1"/>
  <c r="S198" i="2"/>
  <c r="O200" i="2" l="1"/>
  <c r="S199" i="2"/>
  <c r="O201" i="2" l="1"/>
  <c r="S200" i="2"/>
  <c r="O202" i="2" l="1"/>
  <c r="O203" i="2" s="1"/>
  <c r="S201" i="2"/>
  <c r="Q204" i="2" l="1"/>
  <c r="O317" i="2"/>
  <c r="O316" i="2"/>
  <c r="S202" i="2"/>
  <c r="S316" i="2" s="1"/>
  <c r="Q316" i="2"/>
  <c r="T316" i="2"/>
  <c r="R316" i="2" l="1"/>
  <c r="S203" i="2"/>
  <c r="N317" i="2"/>
  <c r="Q205" i="2" l="1"/>
  <c r="S204" i="2"/>
  <c r="N318" i="2" l="1"/>
  <c r="Q206" i="2"/>
  <c r="S205" i="2"/>
  <c r="Q207" i="2" l="1"/>
  <c r="S206" i="2"/>
  <c r="Q208" i="2" l="1"/>
  <c r="S207" i="2"/>
  <c r="S208" i="2" l="1"/>
  <c r="Q209" i="2"/>
  <c r="Q210" i="2" l="1"/>
  <c r="S209" i="2"/>
  <c r="S210" i="2" l="1"/>
  <c r="Q211" i="2"/>
  <c r="S211" i="2" l="1"/>
  <c r="Q212" i="2"/>
  <c r="Q213" i="2" l="1"/>
  <c r="S212" i="2"/>
  <c r="S213" i="2" l="1"/>
  <c r="Q214" i="2"/>
  <c r="Q317" i="2" l="1"/>
  <c r="Q215" i="2"/>
  <c r="S214" i="2"/>
  <c r="S317" i="2" s="1"/>
  <c r="Q216" i="2" l="1"/>
  <c r="S215" i="2"/>
  <c r="Q217" i="2" l="1"/>
  <c r="S216" i="2"/>
  <c r="Q218" i="2" l="1"/>
  <c r="S217" i="2"/>
  <c r="N319" i="2"/>
  <c r="Q219" i="2" l="1"/>
  <c r="S218" i="2"/>
  <c r="Q220" i="2" l="1"/>
  <c r="S219" i="2"/>
  <c r="Q221" i="2" l="1"/>
  <c r="S220" i="2"/>
  <c r="Q222" i="2" l="1"/>
  <c r="S221" i="2"/>
  <c r="S222" i="2" l="1"/>
  <c r="Q223" i="2"/>
  <c r="S223" i="2" l="1"/>
  <c r="Q224" i="2"/>
  <c r="S224" i="2" l="1"/>
  <c r="Q225" i="2"/>
  <c r="Q226" i="2" l="1"/>
  <c r="S225" i="2"/>
  <c r="Q318" i="2" l="1"/>
  <c r="Q227" i="2"/>
  <c r="S226" i="2"/>
  <c r="S318" i="2" s="1"/>
  <c r="Q228" i="2" l="1"/>
  <c r="S227" i="2"/>
  <c r="Q229" i="2" l="1"/>
  <c r="S228" i="2"/>
  <c r="Q230" i="2" l="1"/>
  <c r="S229" i="2"/>
  <c r="N320" i="2"/>
  <c r="S230" i="2" l="1"/>
  <c r="Q231" i="2"/>
  <c r="Q232" i="2" l="1"/>
  <c r="S231" i="2"/>
  <c r="Q233" i="2" l="1"/>
  <c r="S232" i="2"/>
  <c r="Q234" i="2" l="1"/>
  <c r="S233" i="2"/>
  <c r="S234" i="2" l="1"/>
  <c r="Q235" i="2"/>
  <c r="S235" i="2" l="1"/>
  <c r="Q236" i="2"/>
  <c r="Q237" i="2" l="1"/>
  <c r="S236" i="2"/>
  <c r="Q238" i="2" l="1"/>
  <c r="S237" i="2"/>
  <c r="Q319" i="2" l="1"/>
  <c r="Q239" i="2"/>
  <c r="S238" i="2"/>
  <c r="S319" i="2" s="1"/>
  <c r="S239" i="2" l="1"/>
  <c r="Q240" i="2"/>
  <c r="Q241" i="2" l="1"/>
  <c r="S240" i="2"/>
  <c r="Q242" i="2" l="1"/>
  <c r="S241" i="2"/>
  <c r="Q243" i="2" l="1"/>
  <c r="S242" i="2"/>
  <c r="Q244" i="2" l="1"/>
  <c r="S243" i="2"/>
  <c r="S244" i="2" l="1"/>
  <c r="Q245" i="2"/>
  <c r="S245" i="2" l="1"/>
  <c r="Q246" i="2"/>
  <c r="S246" i="2" l="1"/>
  <c r="Q247" i="2"/>
  <c r="S247" i="2" l="1"/>
  <c r="Q248" i="2"/>
  <c r="Q249" i="2" l="1"/>
  <c r="S248" i="2"/>
  <c r="Q250" i="2" l="1"/>
  <c r="Q320" i="2" s="1"/>
  <c r="S249" i="2"/>
  <c r="S250" i="2" l="1"/>
  <c r="S320" i="2" s="1"/>
  <c r="W53" i="3" l="1"/>
  <c r="W54" i="3" s="1"/>
  <c r="AA241" i="3" l="1"/>
  <c r="AB241" i="3"/>
  <c r="I241" i="3" l="1"/>
  <c r="G241" i="3"/>
  <c r="J241" i="3"/>
  <c r="H241" i="3"/>
  <c r="D241" i="3"/>
  <c r="E241" i="3"/>
  <c r="C241" i="3"/>
  <c r="F241" i="3"/>
  <c r="H248" i="3" l="1"/>
  <c r="E243" i="3"/>
  <c r="J252" i="3"/>
  <c r="I249" i="3"/>
  <c r="I250" i="3"/>
  <c r="Y253" i="3"/>
  <c r="F248" i="3"/>
  <c r="G247" i="3"/>
  <c r="D244" i="3"/>
  <c r="I243" i="3"/>
  <c r="H249" i="3"/>
  <c r="I244" i="3"/>
  <c r="H252" i="3"/>
  <c r="H247" i="3"/>
  <c r="E244" i="3"/>
  <c r="H250" i="3"/>
  <c r="G251" i="3"/>
  <c r="J244" i="3"/>
  <c r="H243" i="3"/>
  <c r="E252" i="3"/>
  <c r="J245" i="3"/>
  <c r="I252" i="3"/>
  <c r="I245" i="3"/>
  <c r="J248" i="3"/>
  <c r="D247" i="3"/>
  <c r="E246" i="3"/>
  <c r="I247" i="3"/>
  <c r="G246" i="3"/>
  <c r="J246" i="3"/>
  <c r="H251" i="3"/>
  <c r="D252" i="3"/>
  <c r="F250" i="3"/>
  <c r="D250" i="3"/>
  <c r="D245" i="3"/>
  <c r="D243" i="3"/>
  <c r="I248" i="3"/>
  <c r="J249" i="3"/>
  <c r="G250" i="3"/>
  <c r="G249" i="3"/>
  <c r="Z253" i="3"/>
  <c r="J251" i="3"/>
  <c r="F246" i="3"/>
  <c r="F251" i="3"/>
  <c r="H245" i="3"/>
  <c r="D246" i="3"/>
  <c r="AB253" i="3"/>
  <c r="E251" i="3"/>
  <c r="I246" i="3"/>
  <c r="F252" i="3"/>
  <c r="E247" i="3"/>
  <c r="F247" i="3"/>
  <c r="C252" i="3"/>
  <c r="G252" i="3"/>
  <c r="J247" i="3"/>
  <c r="AA253" i="3"/>
  <c r="C246" i="3"/>
  <c r="H246" i="3"/>
  <c r="F249" i="3"/>
  <c r="G244" i="3"/>
  <c r="D249" i="3"/>
  <c r="D248" i="3"/>
  <c r="F244" i="3"/>
  <c r="C247" i="3"/>
  <c r="G248" i="3"/>
  <c r="C249" i="3"/>
  <c r="E249" i="3"/>
  <c r="E245" i="3"/>
  <c r="J242" i="3"/>
  <c r="C244" i="3"/>
  <c r="H244" i="3"/>
  <c r="F242" i="3"/>
  <c r="H242" i="3"/>
  <c r="G242" i="3"/>
  <c r="C248" i="3"/>
  <c r="E248" i="3"/>
  <c r="G245" i="3"/>
  <c r="J250" i="3"/>
  <c r="C245" i="3"/>
  <c r="F245" i="3"/>
  <c r="G243" i="3"/>
  <c r="E242" i="3"/>
  <c r="F243" i="3"/>
  <c r="I242" i="3"/>
  <c r="I251" i="3"/>
  <c r="C242" i="3"/>
  <c r="D242" i="3"/>
  <c r="C251" i="3"/>
  <c r="D251" i="3"/>
  <c r="C243" i="3"/>
  <c r="J243" i="3"/>
  <c r="C250" i="3"/>
  <c r="E250" i="3"/>
  <c r="J253" i="3" l="1"/>
  <c r="E253" i="3"/>
  <c r="G253" i="3"/>
  <c r="D253" i="3"/>
  <c r="C253" i="3"/>
  <c r="H253" i="3"/>
  <c r="I253" i="3"/>
  <c r="F253" i="3"/>
  <c r="AC246" i="3" l="1"/>
  <c r="J16" i="1" s="1"/>
  <c r="I16" i="2" s="1"/>
  <c r="AC251" i="3"/>
  <c r="J21" i="1" s="1"/>
  <c r="I21" i="2" s="1"/>
  <c r="AC245" i="3"/>
  <c r="J15" i="1" s="1"/>
  <c r="I15" i="2" s="1"/>
  <c r="AC248" i="3"/>
  <c r="J18" i="1" s="1"/>
  <c r="I18" i="2" s="1"/>
  <c r="AC250" i="3"/>
  <c r="J20" i="1" s="1"/>
  <c r="I20" i="2" s="1"/>
  <c r="AC247" i="3"/>
  <c r="J17" i="1" s="1"/>
  <c r="I17" i="2" s="1"/>
  <c r="AC249" i="3"/>
  <c r="J19" i="1" s="1"/>
  <c r="I19" i="2" s="1"/>
  <c r="AC242" i="3"/>
  <c r="J12" i="1" s="1"/>
  <c r="I12" i="2" s="1"/>
  <c r="AC244" i="3"/>
  <c r="J14" i="1" s="1"/>
  <c r="I14" i="2" s="1"/>
  <c r="AC243" i="3"/>
  <c r="J13" i="1" s="1"/>
  <c r="I13" i="2" s="1"/>
  <c r="AC241" i="3"/>
  <c r="J11" i="1" s="1"/>
  <c r="I11" i="2" s="1"/>
  <c r="J11" i="2" s="1"/>
  <c r="AC252" i="3"/>
  <c r="J22" i="1" s="1"/>
  <c r="I22" i="2" s="1"/>
  <c r="K11" i="2" l="1"/>
  <c r="P11" i="2"/>
  <c r="I34" i="2"/>
  <c r="J22" i="2"/>
  <c r="I24" i="2"/>
  <c r="J12" i="2"/>
  <c r="I30" i="2"/>
  <c r="J18" i="2"/>
  <c r="I31" i="2"/>
  <c r="J19" i="2"/>
  <c r="I25" i="2"/>
  <c r="J13" i="2"/>
  <c r="I29" i="2"/>
  <c r="J17" i="2"/>
  <c r="I33" i="2"/>
  <c r="J21" i="2"/>
  <c r="I27" i="2"/>
  <c r="J15" i="2"/>
  <c r="I26" i="2"/>
  <c r="J14" i="2"/>
  <c r="I32" i="2"/>
  <c r="J20" i="2"/>
  <c r="I28" i="2"/>
  <c r="J16" i="2"/>
  <c r="I23" i="2"/>
  <c r="I301" i="2"/>
  <c r="AC253" i="3"/>
  <c r="N242" i="3"/>
  <c r="O242" i="3"/>
  <c r="M245" i="3"/>
  <c r="R242" i="3"/>
  <c r="M247" i="3"/>
  <c r="N250" i="3"/>
  <c r="Q245" i="3"/>
  <c r="N246" i="3"/>
  <c r="O245" i="3"/>
  <c r="P244" i="3"/>
  <c r="O244" i="3"/>
  <c r="Q252" i="3"/>
  <c r="M252" i="3"/>
  <c r="M249" i="3"/>
  <c r="L249" i="3"/>
  <c r="P245" i="3"/>
  <c r="O246" i="3"/>
  <c r="P250" i="3"/>
  <c r="O251" i="3"/>
  <c r="M250" i="3"/>
  <c r="M251" i="3"/>
  <c r="N248" i="3"/>
  <c r="R250" i="3"/>
  <c r="R247" i="3"/>
  <c r="L250" i="3"/>
  <c r="Q250" i="3"/>
  <c r="O250" i="3"/>
  <c r="N244" i="3"/>
  <c r="L252" i="3"/>
  <c r="R246" i="3"/>
  <c r="M244" i="3"/>
  <c r="L251" i="3"/>
  <c r="L246" i="3"/>
  <c r="Q242" i="3"/>
  <c r="N245" i="3"/>
  <c r="N247" i="3"/>
  <c r="K250" i="3"/>
  <c r="P249" i="3"/>
  <c r="M246" i="3"/>
  <c r="R251" i="3"/>
  <c r="O243" i="3"/>
  <c r="P243" i="3"/>
  <c r="Q243" i="3"/>
  <c r="N243" i="3"/>
  <c r="P247" i="3"/>
  <c r="R243" i="3"/>
  <c r="Q246" i="3"/>
  <c r="P242" i="3"/>
  <c r="Q247" i="3"/>
  <c r="L241" i="3"/>
  <c r="R244" i="3"/>
  <c r="L247" i="3"/>
  <c r="Q248" i="3"/>
  <c r="M243" i="3"/>
  <c r="K243" i="3"/>
  <c r="L243" i="3"/>
  <c r="M242" i="3"/>
  <c r="N251" i="3"/>
  <c r="Q249" i="3"/>
  <c r="K242" i="3"/>
  <c r="L242" i="3"/>
  <c r="L244" i="3"/>
  <c r="L248" i="3"/>
  <c r="Q241" i="3"/>
  <c r="O249" i="3"/>
  <c r="M241" i="3"/>
  <c r="R248" i="3"/>
  <c r="P246" i="3"/>
  <c r="N252" i="3"/>
  <c r="R249" i="3"/>
  <c r="R245" i="3"/>
  <c r="P252" i="3"/>
  <c r="O252" i="3"/>
  <c r="P251" i="3"/>
  <c r="K247" i="3"/>
  <c r="O247" i="3"/>
  <c r="K251" i="3"/>
  <c r="Q251" i="3"/>
  <c r="M248" i="3"/>
  <c r="P241" i="3"/>
  <c r="O248" i="3"/>
  <c r="K252" i="3"/>
  <c r="R252" i="3"/>
  <c r="K246" i="3"/>
  <c r="R241" i="3"/>
  <c r="K245" i="3"/>
  <c r="L245" i="3"/>
  <c r="N241" i="3"/>
  <c r="K248" i="3"/>
  <c r="P248" i="3"/>
  <c r="K244" i="3"/>
  <c r="Q244" i="3"/>
  <c r="O241" i="3"/>
  <c r="K249" i="3"/>
  <c r="N249" i="3"/>
  <c r="K241" i="3"/>
  <c r="J301" i="2" l="1"/>
  <c r="I42" i="2"/>
  <c r="J30" i="2"/>
  <c r="K20" i="2"/>
  <c r="P20" i="2"/>
  <c r="U20" i="2" s="1"/>
  <c r="P15" i="2"/>
  <c r="U15" i="2" s="1"/>
  <c r="K15" i="2"/>
  <c r="P17" i="2"/>
  <c r="U17" i="2" s="1"/>
  <c r="K17" i="2"/>
  <c r="K19" i="2"/>
  <c r="P19" i="2"/>
  <c r="U19" i="2" s="1"/>
  <c r="K12" i="2"/>
  <c r="P12" i="2"/>
  <c r="U12" i="2" s="1"/>
  <c r="U11" i="2"/>
  <c r="I40" i="2"/>
  <c r="J28" i="2"/>
  <c r="I38" i="2"/>
  <c r="J26" i="2"/>
  <c r="I45" i="2"/>
  <c r="J33" i="2"/>
  <c r="I37" i="2"/>
  <c r="J25" i="2"/>
  <c r="I44" i="2"/>
  <c r="J32" i="2"/>
  <c r="I39" i="2"/>
  <c r="J27" i="2"/>
  <c r="I41" i="2"/>
  <c r="J29" i="2"/>
  <c r="I43" i="2"/>
  <c r="J31" i="2"/>
  <c r="I36" i="2"/>
  <c r="J24" i="2"/>
  <c r="I46" i="2"/>
  <c r="J34" i="2"/>
  <c r="P16" i="2"/>
  <c r="U16" i="2" s="1"/>
  <c r="K16" i="2"/>
  <c r="P14" i="2"/>
  <c r="U14" i="2" s="1"/>
  <c r="K14" i="2"/>
  <c r="P21" i="2"/>
  <c r="U21" i="2" s="1"/>
  <c r="K21" i="2"/>
  <c r="P13" i="2"/>
  <c r="U13" i="2" s="1"/>
  <c r="K13" i="2"/>
  <c r="K18" i="2"/>
  <c r="P18" i="2"/>
  <c r="U18" i="2" s="1"/>
  <c r="P22" i="2"/>
  <c r="U22" i="2" s="1"/>
  <c r="K22" i="2"/>
  <c r="J23" i="2"/>
  <c r="I35" i="2"/>
  <c r="I302" i="2"/>
  <c r="O253" i="3"/>
  <c r="K253" i="3"/>
  <c r="N253" i="3"/>
  <c r="P253" i="3"/>
  <c r="M253" i="3"/>
  <c r="L253" i="3"/>
  <c r="R253" i="3"/>
  <c r="Q253" i="3"/>
  <c r="L12" i="2" l="1"/>
  <c r="L11" i="2"/>
  <c r="L19" i="2"/>
  <c r="L13" i="2"/>
  <c r="L21" i="2"/>
  <c r="L14" i="2"/>
  <c r="L17" i="2"/>
  <c r="P24" i="2"/>
  <c r="U24" i="2" s="1"/>
  <c r="K24" i="2"/>
  <c r="P29" i="2"/>
  <c r="U29" i="2" s="1"/>
  <c r="K29" i="2"/>
  <c r="K32" i="2"/>
  <c r="P32" i="2"/>
  <c r="U32" i="2" s="1"/>
  <c r="K33" i="2"/>
  <c r="P33" i="2"/>
  <c r="U33" i="2" s="1"/>
  <c r="P28" i="2"/>
  <c r="U28" i="2" s="1"/>
  <c r="K28" i="2"/>
  <c r="L18" i="2"/>
  <c r="I56" i="2"/>
  <c r="J44" i="2"/>
  <c r="L15" i="2"/>
  <c r="K31" i="2"/>
  <c r="P31" i="2"/>
  <c r="U31" i="2" s="1"/>
  <c r="P25" i="2"/>
  <c r="U25" i="2" s="1"/>
  <c r="K25" i="2"/>
  <c r="K26" i="2"/>
  <c r="P26" i="2"/>
  <c r="U26" i="2" s="1"/>
  <c r="P301" i="2"/>
  <c r="C52" i="3" s="1"/>
  <c r="C53" i="3" s="1"/>
  <c r="C54" i="3" s="1"/>
  <c r="L16" i="2"/>
  <c r="K30" i="2"/>
  <c r="P30" i="2"/>
  <c r="U30" i="2" s="1"/>
  <c r="I48" i="2"/>
  <c r="J36" i="2"/>
  <c r="I53" i="2"/>
  <c r="J41" i="2"/>
  <c r="I57" i="2"/>
  <c r="J45" i="2"/>
  <c r="I52" i="2"/>
  <c r="J40" i="2"/>
  <c r="K34" i="2"/>
  <c r="P34" i="2"/>
  <c r="U34" i="2" s="1"/>
  <c r="P27" i="2"/>
  <c r="U27" i="2" s="1"/>
  <c r="K27" i="2"/>
  <c r="K301" i="2"/>
  <c r="I58" i="2"/>
  <c r="J46" i="2"/>
  <c r="I55" i="2"/>
  <c r="J43" i="2"/>
  <c r="I51" i="2"/>
  <c r="J39" i="2"/>
  <c r="I49" i="2"/>
  <c r="J37" i="2"/>
  <c r="I50" i="2"/>
  <c r="J38" i="2"/>
  <c r="U301" i="2"/>
  <c r="L20" i="2"/>
  <c r="I54" i="2"/>
  <c r="J42" i="2"/>
  <c r="J35" i="2"/>
  <c r="I303" i="2"/>
  <c r="I47" i="2"/>
  <c r="K23" i="2"/>
  <c r="P23" i="2"/>
  <c r="J302" i="2"/>
  <c r="AI251" i="3"/>
  <c r="K21" i="1" s="1"/>
  <c r="I117" i="2" s="1"/>
  <c r="AI250" i="3"/>
  <c r="K20" i="1" s="1"/>
  <c r="I116" i="2" s="1"/>
  <c r="AI246" i="3"/>
  <c r="K16" i="1" s="1"/>
  <c r="I112" i="2" s="1"/>
  <c r="AI241" i="3"/>
  <c r="K11" i="1" s="1"/>
  <c r="I107" i="2" s="1"/>
  <c r="J107" i="2" s="1"/>
  <c r="AI245" i="3"/>
  <c r="K15" i="1" s="1"/>
  <c r="I111" i="2" s="1"/>
  <c r="AI244" i="3"/>
  <c r="K14" i="1" s="1"/>
  <c r="I110" i="2" s="1"/>
  <c r="AI249" i="3"/>
  <c r="K19" i="1" s="1"/>
  <c r="I115" i="2" s="1"/>
  <c r="AI243" i="3"/>
  <c r="K13" i="1" s="1"/>
  <c r="I109" i="2" s="1"/>
  <c r="AI248" i="3"/>
  <c r="K18" i="1" s="1"/>
  <c r="I114" i="2" s="1"/>
  <c r="AI242" i="3"/>
  <c r="K12" i="1" s="1"/>
  <c r="I108" i="2" s="1"/>
  <c r="AI247" i="3"/>
  <c r="K17" i="1" s="1"/>
  <c r="I113" i="2" s="1"/>
  <c r="AI252" i="3"/>
  <c r="K22" i="1" s="1"/>
  <c r="I118" i="2" s="1"/>
  <c r="L32" i="2" l="1"/>
  <c r="I126" i="2"/>
  <c r="J114" i="2"/>
  <c r="I123" i="2"/>
  <c r="J111" i="2"/>
  <c r="I129" i="2"/>
  <c r="J117" i="2"/>
  <c r="I130" i="2"/>
  <c r="J118" i="2"/>
  <c r="I121" i="2"/>
  <c r="J109" i="2"/>
  <c r="K107" i="2"/>
  <c r="P107" i="2"/>
  <c r="I125" i="2"/>
  <c r="J113" i="2"/>
  <c r="I127" i="2"/>
  <c r="J115" i="2"/>
  <c r="I124" i="2"/>
  <c r="J112" i="2"/>
  <c r="I120" i="2"/>
  <c r="J108" i="2"/>
  <c r="I122" i="2"/>
  <c r="J110" i="2"/>
  <c r="I128" i="2"/>
  <c r="J116" i="2"/>
  <c r="L31" i="2"/>
  <c r="L26" i="2"/>
  <c r="L29" i="2"/>
  <c r="I62" i="2"/>
  <c r="J50" i="2"/>
  <c r="K45" i="2"/>
  <c r="P45" i="2"/>
  <c r="U45" i="2" s="1"/>
  <c r="K42" i="2"/>
  <c r="P42" i="2"/>
  <c r="U42" i="2" s="1"/>
  <c r="K38" i="2"/>
  <c r="P38" i="2"/>
  <c r="U38" i="2" s="1"/>
  <c r="K39" i="2"/>
  <c r="P39" i="2"/>
  <c r="U39" i="2" s="1"/>
  <c r="K46" i="2"/>
  <c r="P46" i="2"/>
  <c r="U46" i="2" s="1"/>
  <c r="I64" i="2"/>
  <c r="J52" i="2"/>
  <c r="I65" i="2"/>
  <c r="J53" i="2"/>
  <c r="L27" i="2"/>
  <c r="I66" i="2"/>
  <c r="J54" i="2"/>
  <c r="I70" i="2"/>
  <c r="J58" i="2"/>
  <c r="K36" i="2"/>
  <c r="P36" i="2"/>
  <c r="U36" i="2" s="1"/>
  <c r="L25" i="2"/>
  <c r="K37" i="2"/>
  <c r="P37" i="2"/>
  <c r="U37" i="2" s="1"/>
  <c r="K43" i="2"/>
  <c r="P43" i="2"/>
  <c r="U43" i="2" s="1"/>
  <c r="I69" i="2"/>
  <c r="J57" i="2"/>
  <c r="I60" i="2"/>
  <c r="J48" i="2"/>
  <c r="K44" i="2"/>
  <c r="P44" i="2"/>
  <c r="U44" i="2" s="1"/>
  <c r="L33" i="2"/>
  <c r="I63" i="2"/>
  <c r="J51" i="2"/>
  <c r="I61" i="2"/>
  <c r="J49" i="2"/>
  <c r="I67" i="2"/>
  <c r="J55" i="2"/>
  <c r="L28" i="2"/>
  <c r="K40" i="2"/>
  <c r="P40" i="2"/>
  <c r="U40" i="2" s="1"/>
  <c r="K41" i="2"/>
  <c r="P41" i="2"/>
  <c r="U41" i="2" s="1"/>
  <c r="I68" i="2"/>
  <c r="J56" i="2"/>
  <c r="L30" i="2"/>
  <c r="L22" i="2"/>
  <c r="L301" i="2" s="1"/>
  <c r="L24" i="2"/>
  <c r="K302" i="2"/>
  <c r="L23" i="2"/>
  <c r="I119" i="2"/>
  <c r="I309" i="2"/>
  <c r="J47" i="2"/>
  <c r="I59" i="2"/>
  <c r="I304" i="2"/>
  <c r="U23" i="2"/>
  <c r="U302" i="2" s="1"/>
  <c r="P302" i="2"/>
  <c r="D52" i="3" s="1"/>
  <c r="K35" i="2"/>
  <c r="J303" i="2"/>
  <c r="P35" i="2"/>
  <c r="AI253" i="3"/>
  <c r="J309" i="2" l="1"/>
  <c r="I140" i="2"/>
  <c r="J128" i="2"/>
  <c r="I132" i="2"/>
  <c r="J120" i="2"/>
  <c r="I139" i="2"/>
  <c r="J127" i="2"/>
  <c r="K118" i="2"/>
  <c r="P118" i="2"/>
  <c r="U118" i="2" s="1"/>
  <c r="K111" i="2"/>
  <c r="P111" i="2"/>
  <c r="U111" i="2" s="1"/>
  <c r="K110" i="2"/>
  <c r="P110" i="2"/>
  <c r="U110" i="2" s="1"/>
  <c r="K112" i="2"/>
  <c r="P112" i="2"/>
  <c r="U112" i="2" s="1"/>
  <c r="K113" i="2"/>
  <c r="P113" i="2"/>
  <c r="U113" i="2" s="1"/>
  <c r="I142" i="2"/>
  <c r="J130" i="2"/>
  <c r="I135" i="2"/>
  <c r="J123" i="2"/>
  <c r="I134" i="2"/>
  <c r="J122" i="2"/>
  <c r="I136" i="2"/>
  <c r="J124" i="2"/>
  <c r="I137" i="2"/>
  <c r="J125" i="2"/>
  <c r="K109" i="2"/>
  <c r="P109" i="2"/>
  <c r="U109" i="2" s="1"/>
  <c r="K117" i="2"/>
  <c r="P117" i="2"/>
  <c r="U117" i="2" s="1"/>
  <c r="K114" i="2"/>
  <c r="P114" i="2"/>
  <c r="U114" i="2" s="1"/>
  <c r="K116" i="2"/>
  <c r="P116" i="2"/>
  <c r="U116" i="2" s="1"/>
  <c r="K108" i="2"/>
  <c r="P108" i="2"/>
  <c r="U108" i="2" s="1"/>
  <c r="K115" i="2"/>
  <c r="L116" i="2" s="1"/>
  <c r="P115" i="2"/>
  <c r="U115" i="2" s="1"/>
  <c r="U107" i="2"/>
  <c r="I133" i="2"/>
  <c r="J121" i="2"/>
  <c r="I141" i="2"/>
  <c r="J129" i="2"/>
  <c r="I138" i="2"/>
  <c r="J126" i="2"/>
  <c r="L41" i="2"/>
  <c r="L44" i="2"/>
  <c r="K49" i="2"/>
  <c r="P49" i="2"/>
  <c r="U49" i="2" s="1"/>
  <c r="I72" i="2"/>
  <c r="J60" i="2"/>
  <c r="K54" i="2"/>
  <c r="P54" i="2"/>
  <c r="U54" i="2" s="1"/>
  <c r="L39" i="2"/>
  <c r="K56" i="2"/>
  <c r="P56" i="2"/>
  <c r="U56" i="2" s="1"/>
  <c r="I79" i="2"/>
  <c r="J67" i="2"/>
  <c r="I75" i="2"/>
  <c r="J63" i="2"/>
  <c r="K48" i="2"/>
  <c r="P48" i="2"/>
  <c r="U48" i="2" s="1"/>
  <c r="I82" i="2"/>
  <c r="J70" i="2"/>
  <c r="K53" i="2"/>
  <c r="P53" i="2"/>
  <c r="U53" i="2" s="1"/>
  <c r="I77" i="2"/>
  <c r="J65" i="2"/>
  <c r="I73" i="2"/>
  <c r="J61" i="2"/>
  <c r="K57" i="2"/>
  <c r="P57" i="2"/>
  <c r="U57" i="2" s="1"/>
  <c r="L37" i="2"/>
  <c r="I78" i="2"/>
  <c r="J66" i="2"/>
  <c r="K52" i="2"/>
  <c r="P52" i="2"/>
  <c r="U52" i="2" s="1"/>
  <c r="K50" i="2"/>
  <c r="P50" i="2"/>
  <c r="U50" i="2" s="1"/>
  <c r="I80" i="2"/>
  <c r="J68" i="2"/>
  <c r="L42" i="2"/>
  <c r="K55" i="2"/>
  <c r="L56" i="2" s="1"/>
  <c r="P55" i="2"/>
  <c r="U55" i="2" s="1"/>
  <c r="K51" i="2"/>
  <c r="P51" i="2"/>
  <c r="U51" i="2" s="1"/>
  <c r="L45" i="2"/>
  <c r="I81" i="2"/>
  <c r="J69" i="2"/>
  <c r="L38" i="2"/>
  <c r="K58" i="2"/>
  <c r="P58" i="2"/>
  <c r="U58" i="2" s="1"/>
  <c r="I76" i="2"/>
  <c r="J64" i="2"/>
  <c r="L40" i="2"/>
  <c r="L43" i="2"/>
  <c r="I74" i="2"/>
  <c r="J62" i="2"/>
  <c r="D53" i="3"/>
  <c r="D54" i="3" s="1"/>
  <c r="K47" i="2"/>
  <c r="J304" i="2"/>
  <c r="P47" i="2"/>
  <c r="J119" i="2"/>
  <c r="I131" i="2"/>
  <c r="I310" i="2"/>
  <c r="J59" i="2"/>
  <c r="I71" i="2"/>
  <c r="I305" i="2"/>
  <c r="L34" i="2"/>
  <c r="L302" i="2" s="1"/>
  <c r="K303" i="2"/>
  <c r="L36" i="2"/>
  <c r="L35" i="2"/>
  <c r="U35" i="2"/>
  <c r="U303" i="2" s="1"/>
  <c r="P303" i="2"/>
  <c r="E52" i="3" s="1"/>
  <c r="E53" i="3" s="1"/>
  <c r="E54" i="3" s="1"/>
  <c r="L109" i="2" l="1"/>
  <c r="L110" i="2"/>
  <c r="L115" i="2"/>
  <c r="L117" i="2"/>
  <c r="I153" i="2"/>
  <c r="J141" i="2"/>
  <c r="I148" i="2"/>
  <c r="J136" i="2"/>
  <c r="I147" i="2"/>
  <c r="J135" i="2"/>
  <c r="L108" i="2"/>
  <c r="L113" i="2"/>
  <c r="L112" i="2"/>
  <c r="I151" i="2"/>
  <c r="J139" i="2"/>
  <c r="I152" i="2"/>
  <c r="J140" i="2"/>
  <c r="K126" i="2"/>
  <c r="P126" i="2"/>
  <c r="U126" i="2" s="1"/>
  <c r="K121" i="2"/>
  <c r="P121" i="2"/>
  <c r="U121" i="2" s="1"/>
  <c r="K125" i="2"/>
  <c r="P125" i="2"/>
  <c r="U125" i="2" s="1"/>
  <c r="K122" i="2"/>
  <c r="P122" i="2"/>
  <c r="U122" i="2" s="1"/>
  <c r="K130" i="2"/>
  <c r="P130" i="2"/>
  <c r="U130" i="2" s="1"/>
  <c r="U309" i="2"/>
  <c r="K120" i="2"/>
  <c r="P120" i="2"/>
  <c r="U120" i="2" s="1"/>
  <c r="I150" i="2"/>
  <c r="J138" i="2"/>
  <c r="I145" i="2"/>
  <c r="J133" i="2"/>
  <c r="I149" i="2"/>
  <c r="J137" i="2"/>
  <c r="I146" i="2"/>
  <c r="J134" i="2"/>
  <c r="I154" i="2"/>
  <c r="J142" i="2"/>
  <c r="L114" i="2"/>
  <c r="L111" i="2"/>
  <c r="I144" i="2"/>
  <c r="J132" i="2"/>
  <c r="K129" i="2"/>
  <c r="P129" i="2"/>
  <c r="U129" i="2" s="1"/>
  <c r="P309" i="2"/>
  <c r="K52" i="3" s="1"/>
  <c r="K53" i="3" s="1"/>
  <c r="K54" i="3" s="1"/>
  <c r="K124" i="2"/>
  <c r="P124" i="2"/>
  <c r="U124" i="2" s="1"/>
  <c r="K123" i="2"/>
  <c r="P123" i="2"/>
  <c r="U123" i="2" s="1"/>
  <c r="K309" i="2"/>
  <c r="K127" i="2"/>
  <c r="P127" i="2"/>
  <c r="U127" i="2" s="1"/>
  <c r="K128" i="2"/>
  <c r="P128" i="2"/>
  <c r="U128" i="2" s="1"/>
  <c r="L53" i="2"/>
  <c r="L52" i="2"/>
  <c r="L51" i="2"/>
  <c r="K62" i="2"/>
  <c r="P62" i="2"/>
  <c r="U62" i="2" s="1"/>
  <c r="K61" i="2"/>
  <c r="P61" i="2"/>
  <c r="U61" i="2" s="1"/>
  <c r="I84" i="2"/>
  <c r="J72" i="2"/>
  <c r="K66" i="2"/>
  <c r="P66" i="2"/>
  <c r="U66" i="2" s="1"/>
  <c r="I89" i="2"/>
  <c r="J77" i="2"/>
  <c r="I94" i="2"/>
  <c r="J82" i="2"/>
  <c r="I87" i="2"/>
  <c r="J75" i="2"/>
  <c r="L57" i="2"/>
  <c r="K60" i="2"/>
  <c r="P60" i="2"/>
  <c r="U60" i="2" s="1"/>
  <c r="K64" i="2"/>
  <c r="P64" i="2"/>
  <c r="U64" i="2" s="1"/>
  <c r="I86" i="2"/>
  <c r="J74" i="2"/>
  <c r="I88" i="2"/>
  <c r="J76" i="2"/>
  <c r="K69" i="2"/>
  <c r="P69" i="2"/>
  <c r="U69" i="2" s="1"/>
  <c r="K68" i="2"/>
  <c r="P68" i="2"/>
  <c r="U68" i="2" s="1"/>
  <c r="I85" i="2"/>
  <c r="J73" i="2"/>
  <c r="L54" i="2"/>
  <c r="L49" i="2"/>
  <c r="I91" i="2"/>
  <c r="J79" i="2"/>
  <c r="I90" i="2"/>
  <c r="J78" i="2"/>
  <c r="K67" i="2"/>
  <c r="P67" i="2"/>
  <c r="U67" i="2" s="1"/>
  <c r="I93" i="2"/>
  <c r="J81" i="2"/>
  <c r="I92" i="2"/>
  <c r="J80" i="2"/>
  <c r="K65" i="2"/>
  <c r="P65" i="2"/>
  <c r="U65" i="2" s="1"/>
  <c r="K70" i="2"/>
  <c r="P70" i="2"/>
  <c r="U70" i="2" s="1"/>
  <c r="K63" i="2"/>
  <c r="L64" i="2" s="1"/>
  <c r="P63" i="2"/>
  <c r="U63" i="2" s="1"/>
  <c r="L55" i="2"/>
  <c r="L50" i="2"/>
  <c r="J131" i="2"/>
  <c r="I143" i="2"/>
  <c r="I311" i="2"/>
  <c r="L46" i="2"/>
  <c r="L303" i="2" s="1"/>
  <c r="L47" i="2"/>
  <c r="K304" i="2"/>
  <c r="L48" i="2"/>
  <c r="K119" i="2"/>
  <c r="J310" i="2"/>
  <c r="P119" i="2"/>
  <c r="K59" i="2"/>
  <c r="J305" i="2"/>
  <c r="P59" i="2"/>
  <c r="U47" i="2"/>
  <c r="U304" i="2" s="1"/>
  <c r="P304" i="2"/>
  <c r="F52" i="3" s="1"/>
  <c r="J71" i="2"/>
  <c r="I83" i="2"/>
  <c r="I306" i="2"/>
  <c r="L121" i="2" l="1"/>
  <c r="L128" i="2"/>
  <c r="L125" i="2"/>
  <c r="I158" i="2"/>
  <c r="J146" i="2"/>
  <c r="I157" i="2"/>
  <c r="J145" i="2"/>
  <c r="K140" i="2"/>
  <c r="P140" i="2"/>
  <c r="U140" i="2" s="1"/>
  <c r="I159" i="2"/>
  <c r="J147" i="2"/>
  <c r="I165" i="2"/>
  <c r="J153" i="2"/>
  <c r="K132" i="2"/>
  <c r="P132" i="2"/>
  <c r="U132" i="2" s="1"/>
  <c r="K142" i="2"/>
  <c r="P142" i="2"/>
  <c r="U142" i="2" s="1"/>
  <c r="K137" i="2"/>
  <c r="P137" i="2"/>
  <c r="U137" i="2" s="1"/>
  <c r="K138" i="2"/>
  <c r="P138" i="2"/>
  <c r="U138" i="2" s="1"/>
  <c r="L123" i="2"/>
  <c r="L122" i="2"/>
  <c r="I164" i="2"/>
  <c r="J152" i="2"/>
  <c r="K136" i="2"/>
  <c r="P136" i="2"/>
  <c r="U136" i="2" s="1"/>
  <c r="L129" i="2"/>
  <c r="I156" i="2"/>
  <c r="J144" i="2"/>
  <c r="I166" i="2"/>
  <c r="J154" i="2"/>
  <c r="I161" i="2"/>
  <c r="J149" i="2"/>
  <c r="I162" i="2"/>
  <c r="J150" i="2"/>
  <c r="K139" i="2"/>
  <c r="P139" i="2"/>
  <c r="U139" i="2" s="1"/>
  <c r="I160" i="2"/>
  <c r="J148" i="2"/>
  <c r="L124" i="2"/>
  <c r="K134" i="2"/>
  <c r="P134" i="2"/>
  <c r="U134" i="2" s="1"/>
  <c r="K133" i="2"/>
  <c r="P133" i="2"/>
  <c r="U133" i="2" s="1"/>
  <c r="L126" i="2"/>
  <c r="L127" i="2"/>
  <c r="I163" i="2"/>
  <c r="J151" i="2"/>
  <c r="K135" i="2"/>
  <c r="L136" i="2" s="1"/>
  <c r="P135" i="2"/>
  <c r="U135" i="2" s="1"/>
  <c r="K141" i="2"/>
  <c r="P141" i="2"/>
  <c r="U141" i="2" s="1"/>
  <c r="L69" i="2"/>
  <c r="L67" i="2"/>
  <c r="L62" i="2"/>
  <c r="K81" i="2"/>
  <c r="P81" i="2"/>
  <c r="U81" i="2" s="1"/>
  <c r="K76" i="2"/>
  <c r="P76" i="2"/>
  <c r="U76" i="2" s="1"/>
  <c r="I104" i="2"/>
  <c r="J104" i="2" s="1"/>
  <c r="J92" i="2"/>
  <c r="L68" i="2"/>
  <c r="I103" i="2"/>
  <c r="J103" i="2" s="1"/>
  <c r="J91" i="2"/>
  <c r="I97" i="2"/>
  <c r="J97" i="2" s="1"/>
  <c r="J85" i="2"/>
  <c r="I98" i="2"/>
  <c r="J98" i="2" s="1"/>
  <c r="J86" i="2"/>
  <c r="L61" i="2"/>
  <c r="K82" i="2"/>
  <c r="P82" i="2"/>
  <c r="U82" i="2" s="1"/>
  <c r="K78" i="2"/>
  <c r="P78" i="2"/>
  <c r="U78" i="2" s="1"/>
  <c r="L66" i="2"/>
  <c r="I105" i="2"/>
  <c r="J105" i="2" s="1"/>
  <c r="J93" i="2"/>
  <c r="I102" i="2"/>
  <c r="J102" i="2" s="1"/>
  <c r="J90" i="2"/>
  <c r="I100" i="2"/>
  <c r="J100" i="2" s="1"/>
  <c r="J88" i="2"/>
  <c r="L65" i="2"/>
  <c r="K75" i="2"/>
  <c r="P75" i="2"/>
  <c r="U75" i="2" s="1"/>
  <c r="K77" i="2"/>
  <c r="P77" i="2"/>
  <c r="U77" i="2" s="1"/>
  <c r="K72" i="2"/>
  <c r="P72" i="2"/>
  <c r="U72" i="2" s="1"/>
  <c r="I106" i="2"/>
  <c r="J106" i="2" s="1"/>
  <c r="J94" i="2"/>
  <c r="K80" i="2"/>
  <c r="P80" i="2"/>
  <c r="U80" i="2" s="1"/>
  <c r="K79" i="2"/>
  <c r="P79" i="2"/>
  <c r="U79" i="2" s="1"/>
  <c r="K73" i="2"/>
  <c r="P73" i="2"/>
  <c r="U73" i="2" s="1"/>
  <c r="K74" i="2"/>
  <c r="P74" i="2"/>
  <c r="U74" i="2" s="1"/>
  <c r="I99" i="2"/>
  <c r="J99" i="2" s="1"/>
  <c r="J87" i="2"/>
  <c r="I101" i="2"/>
  <c r="J101" i="2" s="1"/>
  <c r="J89" i="2"/>
  <c r="I96" i="2"/>
  <c r="J96" i="2" s="1"/>
  <c r="J84" i="2"/>
  <c r="L63" i="2"/>
  <c r="F53" i="3"/>
  <c r="F54" i="3" s="1"/>
  <c r="L58" i="2"/>
  <c r="L304" i="2" s="1"/>
  <c r="K305" i="2"/>
  <c r="L60" i="2"/>
  <c r="L59" i="2"/>
  <c r="U59" i="2"/>
  <c r="U305" i="2" s="1"/>
  <c r="P305" i="2"/>
  <c r="G52" i="3" s="1"/>
  <c r="G53" i="3" s="1"/>
  <c r="G54" i="3" s="1"/>
  <c r="K131" i="2"/>
  <c r="J311" i="2"/>
  <c r="P131" i="2"/>
  <c r="U119" i="2"/>
  <c r="U310" i="2" s="1"/>
  <c r="P310" i="2"/>
  <c r="L52" i="3" s="1"/>
  <c r="L53" i="3" s="1"/>
  <c r="L54" i="3" s="1"/>
  <c r="J143" i="2"/>
  <c r="I155" i="2"/>
  <c r="I312" i="2"/>
  <c r="J83" i="2"/>
  <c r="I95" i="2"/>
  <c r="I307" i="2"/>
  <c r="K71" i="2"/>
  <c r="J306" i="2"/>
  <c r="P71" i="2"/>
  <c r="L118" i="2"/>
  <c r="K310" i="2"/>
  <c r="L119" i="2"/>
  <c r="L120" i="2"/>
  <c r="L134" i="2" l="1"/>
  <c r="L139" i="2"/>
  <c r="I175" i="2"/>
  <c r="J163" i="2"/>
  <c r="K148" i="2"/>
  <c r="P148" i="2"/>
  <c r="U148" i="2" s="1"/>
  <c r="K150" i="2"/>
  <c r="P150" i="2"/>
  <c r="U150" i="2" s="1"/>
  <c r="K154" i="2"/>
  <c r="P154" i="2"/>
  <c r="U154" i="2" s="1"/>
  <c r="I176" i="2"/>
  <c r="J164" i="2"/>
  <c r="I177" i="2"/>
  <c r="J165" i="2"/>
  <c r="L141" i="2"/>
  <c r="I170" i="2"/>
  <c r="J158" i="2"/>
  <c r="I172" i="2"/>
  <c r="J160" i="2"/>
  <c r="I174" i="2"/>
  <c r="J162" i="2"/>
  <c r="I178" i="2"/>
  <c r="J166" i="2"/>
  <c r="K147" i="2"/>
  <c r="P147" i="2"/>
  <c r="U147" i="2" s="1"/>
  <c r="K145" i="2"/>
  <c r="P145" i="2"/>
  <c r="U145" i="2" s="1"/>
  <c r="L135" i="2"/>
  <c r="K149" i="2"/>
  <c r="P149" i="2"/>
  <c r="U149" i="2" s="1"/>
  <c r="K144" i="2"/>
  <c r="P144" i="2"/>
  <c r="U144" i="2" s="1"/>
  <c r="L137" i="2"/>
  <c r="L138" i="2"/>
  <c r="L133" i="2"/>
  <c r="I171" i="2"/>
  <c r="J159" i="2"/>
  <c r="I169" i="2"/>
  <c r="J157" i="2"/>
  <c r="K151" i="2"/>
  <c r="P151" i="2"/>
  <c r="U151" i="2" s="1"/>
  <c r="L140" i="2"/>
  <c r="I173" i="2"/>
  <c r="J161" i="2"/>
  <c r="I168" i="2"/>
  <c r="J156" i="2"/>
  <c r="K152" i="2"/>
  <c r="P152" i="2"/>
  <c r="U152" i="2" s="1"/>
  <c r="K153" i="2"/>
  <c r="P153" i="2"/>
  <c r="U153" i="2" s="1"/>
  <c r="K146" i="2"/>
  <c r="P146" i="2"/>
  <c r="U146" i="2" s="1"/>
  <c r="L81" i="2"/>
  <c r="L74" i="2"/>
  <c r="L76" i="2"/>
  <c r="L77" i="2"/>
  <c r="K96" i="2"/>
  <c r="P96" i="2"/>
  <c r="U96" i="2" s="1"/>
  <c r="K84" i="2"/>
  <c r="P84" i="2"/>
  <c r="U84" i="2" s="1"/>
  <c r="K87" i="2"/>
  <c r="P87" i="2"/>
  <c r="U87" i="2" s="1"/>
  <c r="K100" i="2"/>
  <c r="P100" i="2"/>
  <c r="U100" i="2" s="1"/>
  <c r="K105" i="2"/>
  <c r="P105" i="2"/>
  <c r="U105" i="2" s="1"/>
  <c r="K98" i="2"/>
  <c r="P98" i="2"/>
  <c r="U98" i="2" s="1"/>
  <c r="K103" i="2"/>
  <c r="P103" i="2"/>
  <c r="U103" i="2" s="1"/>
  <c r="K99" i="2"/>
  <c r="P99" i="2"/>
  <c r="U99" i="2" s="1"/>
  <c r="L73" i="2"/>
  <c r="K85" i="2"/>
  <c r="P85" i="2"/>
  <c r="U85" i="2" s="1"/>
  <c r="K89" i="2"/>
  <c r="P89" i="2"/>
  <c r="U89" i="2" s="1"/>
  <c r="K94" i="2"/>
  <c r="P94" i="2"/>
  <c r="U94" i="2" s="1"/>
  <c r="K102" i="2"/>
  <c r="P102" i="2"/>
  <c r="U102" i="2" s="1"/>
  <c r="K97" i="2"/>
  <c r="P97" i="2"/>
  <c r="U97" i="2" s="1"/>
  <c r="K92" i="2"/>
  <c r="P92" i="2"/>
  <c r="U92" i="2" s="1"/>
  <c r="K90" i="2"/>
  <c r="P90" i="2"/>
  <c r="U90" i="2" s="1"/>
  <c r="K101" i="2"/>
  <c r="P101" i="2"/>
  <c r="U101" i="2" s="1"/>
  <c r="L75" i="2"/>
  <c r="L80" i="2"/>
  <c r="K106" i="2"/>
  <c r="L107" i="2" s="1"/>
  <c r="L309" i="2" s="1"/>
  <c r="P106" i="2"/>
  <c r="U106" i="2" s="1"/>
  <c r="L78" i="2"/>
  <c r="K88" i="2"/>
  <c r="P88" i="2"/>
  <c r="U88" i="2" s="1"/>
  <c r="K93" i="2"/>
  <c r="P93" i="2"/>
  <c r="U93" i="2" s="1"/>
  <c r="L79" i="2"/>
  <c r="K86" i="2"/>
  <c r="P86" i="2"/>
  <c r="U86" i="2" s="1"/>
  <c r="K91" i="2"/>
  <c r="P91" i="2"/>
  <c r="U91" i="2" s="1"/>
  <c r="K104" i="2"/>
  <c r="P104" i="2"/>
  <c r="U104" i="2" s="1"/>
  <c r="U71" i="2"/>
  <c r="U306" i="2" s="1"/>
  <c r="P306" i="2"/>
  <c r="H52" i="3" s="1"/>
  <c r="H53" i="3" s="1"/>
  <c r="H54" i="3" s="1"/>
  <c r="J95" i="2"/>
  <c r="I308" i="2"/>
  <c r="J155" i="2"/>
  <c r="I167" i="2"/>
  <c r="I313" i="2"/>
  <c r="U131" i="2"/>
  <c r="U311" i="2" s="1"/>
  <c r="P311" i="2"/>
  <c r="M52" i="3" s="1"/>
  <c r="M53" i="3" s="1"/>
  <c r="M54" i="3" s="1"/>
  <c r="K143" i="2"/>
  <c r="J312" i="2"/>
  <c r="P143" i="2"/>
  <c r="L130" i="2"/>
  <c r="L310" i="2" s="1"/>
  <c r="L131" i="2"/>
  <c r="L132" i="2"/>
  <c r="K311" i="2"/>
  <c r="K83" i="2"/>
  <c r="J307" i="2"/>
  <c r="P83" i="2"/>
  <c r="L70" i="2"/>
  <c r="L305" i="2" s="1"/>
  <c r="K306" i="2"/>
  <c r="L71" i="2"/>
  <c r="L72" i="2"/>
  <c r="L105" i="2" l="1"/>
  <c r="L102" i="2"/>
  <c r="L147" i="2"/>
  <c r="L153" i="2"/>
  <c r="I185" i="2"/>
  <c r="J173" i="2"/>
  <c r="K157" i="2"/>
  <c r="P157" i="2"/>
  <c r="U157" i="2" s="1"/>
  <c r="L145" i="2"/>
  <c r="K166" i="2"/>
  <c r="P166" i="2"/>
  <c r="U166" i="2" s="1"/>
  <c r="K160" i="2"/>
  <c r="P160" i="2"/>
  <c r="U160" i="2" s="1"/>
  <c r="I188" i="2"/>
  <c r="J176" i="2"/>
  <c r="L151" i="2"/>
  <c r="I187" i="2"/>
  <c r="J175" i="2"/>
  <c r="K156" i="2"/>
  <c r="P156" i="2"/>
  <c r="U156" i="2" s="1"/>
  <c r="I181" i="2"/>
  <c r="J169" i="2"/>
  <c r="L146" i="2"/>
  <c r="I190" i="2"/>
  <c r="J178" i="2"/>
  <c r="I184" i="2"/>
  <c r="J172" i="2"/>
  <c r="K165" i="2"/>
  <c r="P165" i="2"/>
  <c r="U165" i="2" s="1"/>
  <c r="I180" i="2"/>
  <c r="J168" i="2"/>
  <c r="K159" i="2"/>
  <c r="P159" i="2"/>
  <c r="U159" i="2" s="1"/>
  <c r="L150" i="2"/>
  <c r="K162" i="2"/>
  <c r="P162" i="2"/>
  <c r="U162" i="2" s="1"/>
  <c r="K158" i="2"/>
  <c r="P158" i="2"/>
  <c r="U158" i="2" s="1"/>
  <c r="I189" i="2"/>
  <c r="J177" i="2"/>
  <c r="L149" i="2"/>
  <c r="K161" i="2"/>
  <c r="P161" i="2"/>
  <c r="U161" i="2" s="1"/>
  <c r="L152" i="2"/>
  <c r="I183" i="2"/>
  <c r="J171" i="2"/>
  <c r="L148" i="2"/>
  <c r="I186" i="2"/>
  <c r="J174" i="2"/>
  <c r="I182" i="2"/>
  <c r="J170" i="2"/>
  <c r="K164" i="2"/>
  <c r="P164" i="2"/>
  <c r="U164" i="2" s="1"/>
  <c r="K163" i="2"/>
  <c r="P163" i="2"/>
  <c r="U163" i="2" s="1"/>
  <c r="L100" i="2"/>
  <c r="L101" i="2"/>
  <c r="L85" i="2"/>
  <c r="L87" i="2"/>
  <c r="L92" i="2"/>
  <c r="L89" i="2"/>
  <c r="L93" i="2"/>
  <c r="L103" i="2"/>
  <c r="L90" i="2"/>
  <c r="L98" i="2"/>
  <c r="L86" i="2"/>
  <c r="L91" i="2"/>
  <c r="L99" i="2"/>
  <c r="L104" i="2"/>
  <c r="L106" i="2"/>
  <c r="L88" i="2"/>
  <c r="L97" i="2"/>
  <c r="L82" i="2"/>
  <c r="L306" i="2" s="1"/>
  <c r="K307" i="2"/>
  <c r="L83" i="2"/>
  <c r="L84" i="2"/>
  <c r="U143" i="2"/>
  <c r="U312" i="2" s="1"/>
  <c r="P312" i="2"/>
  <c r="N52" i="3" s="1"/>
  <c r="N53" i="3" s="1"/>
  <c r="N54" i="3" s="1"/>
  <c r="K95" i="2"/>
  <c r="J308" i="2"/>
  <c r="P95" i="2"/>
  <c r="U83" i="2"/>
  <c r="U307" i="2" s="1"/>
  <c r="P307" i="2"/>
  <c r="I52" i="3" s="1"/>
  <c r="L142" i="2"/>
  <c r="L311" i="2" s="1"/>
  <c r="K312" i="2"/>
  <c r="L143" i="2"/>
  <c r="L144" i="2"/>
  <c r="J167" i="2"/>
  <c r="I179" i="2"/>
  <c r="I314" i="2"/>
  <c r="K155" i="2"/>
  <c r="J313" i="2"/>
  <c r="P155" i="2"/>
  <c r="L159" i="2" l="1"/>
  <c r="L165" i="2"/>
  <c r="L160" i="2"/>
  <c r="L161" i="2"/>
  <c r="K174" i="2"/>
  <c r="P174" i="2"/>
  <c r="U174" i="2" s="1"/>
  <c r="I195" i="2"/>
  <c r="J183" i="2"/>
  <c r="K178" i="2"/>
  <c r="P178" i="2"/>
  <c r="U178" i="2" s="1"/>
  <c r="I193" i="2"/>
  <c r="J181" i="2"/>
  <c r="I199" i="2"/>
  <c r="J187" i="2"/>
  <c r="I197" i="2"/>
  <c r="J185" i="2"/>
  <c r="I198" i="2"/>
  <c r="J186" i="2"/>
  <c r="K177" i="2"/>
  <c r="P177" i="2"/>
  <c r="U177" i="2" s="1"/>
  <c r="I202" i="2"/>
  <c r="J190" i="2"/>
  <c r="K170" i="2"/>
  <c r="P170" i="2"/>
  <c r="U170" i="2" s="1"/>
  <c r="I201" i="2"/>
  <c r="J189" i="2"/>
  <c r="L163" i="2"/>
  <c r="K168" i="2"/>
  <c r="P168" i="2"/>
  <c r="U168" i="2" s="1"/>
  <c r="K172" i="2"/>
  <c r="P172" i="2"/>
  <c r="U172" i="2" s="1"/>
  <c r="L157" i="2"/>
  <c r="K176" i="2"/>
  <c r="P176" i="2"/>
  <c r="U176" i="2" s="1"/>
  <c r="L158" i="2"/>
  <c r="L164" i="2"/>
  <c r="I194" i="2"/>
  <c r="J182" i="2"/>
  <c r="K171" i="2"/>
  <c r="P171" i="2"/>
  <c r="U171" i="2" s="1"/>
  <c r="L162" i="2"/>
  <c r="I192" i="2"/>
  <c r="J180" i="2"/>
  <c r="I196" i="2"/>
  <c r="J184" i="2"/>
  <c r="K169" i="2"/>
  <c r="P169" i="2"/>
  <c r="U169" i="2" s="1"/>
  <c r="K175" i="2"/>
  <c r="P175" i="2"/>
  <c r="U175" i="2" s="1"/>
  <c r="I200" i="2"/>
  <c r="J188" i="2"/>
  <c r="K173" i="2"/>
  <c r="P173" i="2"/>
  <c r="U173" i="2" s="1"/>
  <c r="U155" i="2"/>
  <c r="U313" i="2" s="1"/>
  <c r="P313" i="2"/>
  <c r="O52" i="3" s="1"/>
  <c r="O53" i="3" s="1"/>
  <c r="O54" i="3" s="1"/>
  <c r="L94" i="2"/>
  <c r="L307" i="2" s="1"/>
  <c r="L96" i="2"/>
  <c r="K308" i="2"/>
  <c r="L95" i="2"/>
  <c r="J179" i="2"/>
  <c r="I191" i="2"/>
  <c r="I315" i="2"/>
  <c r="I53" i="3"/>
  <c r="I54" i="3" s="1"/>
  <c r="L154" i="2"/>
  <c r="L312" i="2" s="1"/>
  <c r="K313" i="2"/>
  <c r="L156" i="2"/>
  <c r="L155" i="2"/>
  <c r="K167" i="2"/>
  <c r="J314" i="2"/>
  <c r="P167" i="2"/>
  <c r="U95" i="2"/>
  <c r="U308" i="2" s="1"/>
  <c r="P308" i="2"/>
  <c r="J52" i="3" s="1"/>
  <c r="J53" i="3" s="1"/>
  <c r="J54" i="3" s="1"/>
  <c r="L177" i="2" l="1"/>
  <c r="L169" i="2"/>
  <c r="K184" i="2"/>
  <c r="P184" i="2"/>
  <c r="U184" i="2" s="1"/>
  <c r="I206" i="2"/>
  <c r="J194" i="2"/>
  <c r="I213" i="2"/>
  <c r="J201" i="2"/>
  <c r="I214" i="2"/>
  <c r="J202" i="2"/>
  <c r="I210" i="2"/>
  <c r="J198" i="2"/>
  <c r="I211" i="2"/>
  <c r="J199" i="2"/>
  <c r="L175" i="2"/>
  <c r="L174" i="2"/>
  <c r="L176" i="2"/>
  <c r="I208" i="2"/>
  <c r="J196" i="2"/>
  <c r="K185" i="2"/>
  <c r="P185" i="2"/>
  <c r="U185" i="2" s="1"/>
  <c r="K181" i="2"/>
  <c r="P181" i="2"/>
  <c r="U181" i="2" s="1"/>
  <c r="K183" i="2"/>
  <c r="P183" i="2"/>
  <c r="U183" i="2" s="1"/>
  <c r="K188" i="2"/>
  <c r="P188" i="2"/>
  <c r="U188" i="2" s="1"/>
  <c r="K180" i="2"/>
  <c r="P180" i="2"/>
  <c r="U180" i="2" s="1"/>
  <c r="L172" i="2"/>
  <c r="L171" i="2"/>
  <c r="I209" i="2"/>
  <c r="J197" i="2"/>
  <c r="I205" i="2"/>
  <c r="J193" i="2"/>
  <c r="I207" i="2"/>
  <c r="J195" i="2"/>
  <c r="I212" i="2"/>
  <c r="J200" i="2"/>
  <c r="L170" i="2"/>
  <c r="I204" i="2"/>
  <c r="J192" i="2"/>
  <c r="K182" i="2"/>
  <c r="P182" i="2"/>
  <c r="U182" i="2" s="1"/>
  <c r="L173" i="2"/>
  <c r="K189" i="2"/>
  <c r="P189" i="2"/>
  <c r="U189" i="2" s="1"/>
  <c r="K190" i="2"/>
  <c r="P190" i="2"/>
  <c r="U190" i="2" s="1"/>
  <c r="K186" i="2"/>
  <c r="P186" i="2"/>
  <c r="U186" i="2" s="1"/>
  <c r="K187" i="2"/>
  <c r="P187" i="2"/>
  <c r="U187" i="2" s="1"/>
  <c r="L308" i="2"/>
  <c r="L166" i="2"/>
  <c r="L313" i="2" s="1"/>
  <c r="L167" i="2"/>
  <c r="L168" i="2"/>
  <c r="K314" i="2"/>
  <c r="U167" i="2"/>
  <c r="U314" i="2" s="1"/>
  <c r="P314" i="2"/>
  <c r="P52" i="3" s="1"/>
  <c r="P53" i="3" s="1"/>
  <c r="P54" i="3" s="1"/>
  <c r="K179" i="2"/>
  <c r="J315" i="2"/>
  <c r="P179" i="2"/>
  <c r="J191" i="2"/>
  <c r="I203" i="2"/>
  <c r="I316" i="2"/>
  <c r="L183" i="2" l="1"/>
  <c r="L187" i="2"/>
  <c r="K193" i="2"/>
  <c r="P193" i="2"/>
  <c r="U193" i="2" s="1"/>
  <c r="K192" i="2"/>
  <c r="P192" i="2"/>
  <c r="U192" i="2" s="1"/>
  <c r="I224" i="2"/>
  <c r="J212" i="2"/>
  <c r="R212" i="2" s="1"/>
  <c r="T212" i="2" s="1"/>
  <c r="I217" i="2"/>
  <c r="J205" i="2"/>
  <c r="R205" i="2" s="1"/>
  <c r="T205" i="2" s="1"/>
  <c r="L189" i="2"/>
  <c r="L182" i="2"/>
  <c r="I220" i="2"/>
  <c r="J208" i="2"/>
  <c r="R208" i="2" s="1"/>
  <c r="T208" i="2" s="1"/>
  <c r="K199" i="2"/>
  <c r="P199" i="2"/>
  <c r="U199" i="2" s="1"/>
  <c r="K202" i="2"/>
  <c r="P202" i="2"/>
  <c r="U202" i="2" s="1"/>
  <c r="K194" i="2"/>
  <c r="P194" i="2"/>
  <c r="U194" i="2" s="1"/>
  <c r="I216" i="2"/>
  <c r="J204" i="2"/>
  <c r="K195" i="2"/>
  <c r="P195" i="2"/>
  <c r="U195" i="2" s="1"/>
  <c r="K197" i="2"/>
  <c r="P197" i="2"/>
  <c r="U197" i="2" s="1"/>
  <c r="I223" i="2"/>
  <c r="J211" i="2"/>
  <c r="R211" i="2" s="1"/>
  <c r="T211" i="2" s="1"/>
  <c r="I226" i="2"/>
  <c r="J214" i="2"/>
  <c r="R214" i="2" s="1"/>
  <c r="T214" i="2" s="1"/>
  <c r="I218" i="2"/>
  <c r="J206" i="2"/>
  <c r="R206" i="2" s="1"/>
  <c r="T206" i="2" s="1"/>
  <c r="L188" i="2"/>
  <c r="I219" i="2"/>
  <c r="J207" i="2"/>
  <c r="R207" i="2" s="1"/>
  <c r="T207" i="2" s="1"/>
  <c r="I221" i="2"/>
  <c r="J209" i="2"/>
  <c r="R209" i="2" s="1"/>
  <c r="T209" i="2" s="1"/>
  <c r="L181" i="2"/>
  <c r="L184" i="2"/>
  <c r="L186" i="2"/>
  <c r="K198" i="2"/>
  <c r="P198" i="2"/>
  <c r="U198" i="2" s="1"/>
  <c r="K201" i="2"/>
  <c r="P201" i="2"/>
  <c r="U201" i="2" s="1"/>
  <c r="K200" i="2"/>
  <c r="P200" i="2"/>
  <c r="U200" i="2" s="1"/>
  <c r="K196" i="2"/>
  <c r="P196" i="2"/>
  <c r="U196" i="2" s="1"/>
  <c r="I222" i="2"/>
  <c r="J210" i="2"/>
  <c r="R210" i="2" s="1"/>
  <c r="T210" i="2" s="1"/>
  <c r="I225" i="2"/>
  <c r="J213" i="2"/>
  <c r="R213" i="2" s="1"/>
  <c r="T213" i="2" s="1"/>
  <c r="L185" i="2"/>
  <c r="K191" i="2"/>
  <c r="J316" i="2"/>
  <c r="P191" i="2"/>
  <c r="L178" i="2"/>
  <c r="K315" i="2"/>
  <c r="L180" i="2"/>
  <c r="L179" i="2"/>
  <c r="L314" i="2"/>
  <c r="U179" i="2"/>
  <c r="U315" i="2" s="1"/>
  <c r="P315" i="2"/>
  <c r="Q52" i="3" s="1"/>
  <c r="Q53" i="3" s="1"/>
  <c r="Q54" i="3" s="1"/>
  <c r="J203" i="2"/>
  <c r="I215" i="2"/>
  <c r="I317" i="2"/>
  <c r="P203" i="2" l="1"/>
  <c r="K203" i="2"/>
  <c r="R204" i="2"/>
  <c r="T204" i="2" s="1"/>
  <c r="L201" i="2"/>
  <c r="L193" i="2"/>
  <c r="I231" i="2"/>
  <c r="J219" i="2"/>
  <c r="R219" i="2" s="1"/>
  <c r="T219" i="2" s="1"/>
  <c r="I234" i="2"/>
  <c r="J222" i="2"/>
  <c r="R222" i="2" s="1"/>
  <c r="T222" i="2" s="1"/>
  <c r="L199" i="2"/>
  <c r="I238" i="2"/>
  <c r="J226" i="2"/>
  <c r="R226" i="2" s="1"/>
  <c r="T226" i="2" s="1"/>
  <c r="L198" i="2"/>
  <c r="I228" i="2"/>
  <c r="J216" i="2"/>
  <c r="R216" i="2" s="1"/>
  <c r="T216" i="2" s="1"/>
  <c r="I232" i="2"/>
  <c r="J220" i="2"/>
  <c r="R220" i="2" s="1"/>
  <c r="T220" i="2" s="1"/>
  <c r="I229" i="2"/>
  <c r="J217" i="2"/>
  <c r="R217" i="2" s="1"/>
  <c r="T217" i="2" s="1"/>
  <c r="I233" i="2"/>
  <c r="J221" i="2"/>
  <c r="R221" i="2" s="1"/>
  <c r="T221" i="2" s="1"/>
  <c r="I237" i="2"/>
  <c r="J225" i="2"/>
  <c r="R225" i="2" s="1"/>
  <c r="T225" i="2" s="1"/>
  <c r="L197" i="2"/>
  <c r="L202" i="2"/>
  <c r="I230" i="2"/>
  <c r="J218" i="2"/>
  <c r="R218" i="2" s="1"/>
  <c r="T218" i="2" s="1"/>
  <c r="I235" i="2"/>
  <c r="J223" i="2"/>
  <c r="R223" i="2" s="1"/>
  <c r="T223" i="2" s="1"/>
  <c r="L196" i="2"/>
  <c r="L195" i="2"/>
  <c r="L200" i="2"/>
  <c r="I236" i="2"/>
  <c r="J224" i="2"/>
  <c r="R224" i="2" s="1"/>
  <c r="T224" i="2" s="1"/>
  <c r="L194" i="2"/>
  <c r="J215" i="2"/>
  <c r="I227" i="2"/>
  <c r="I318" i="2"/>
  <c r="U191" i="2"/>
  <c r="U316" i="2" s="1"/>
  <c r="P316" i="2"/>
  <c r="J317" i="2"/>
  <c r="L190" i="2"/>
  <c r="L315" i="2" s="1"/>
  <c r="L191" i="2"/>
  <c r="L192" i="2"/>
  <c r="K316" i="2"/>
  <c r="L203" i="2" l="1"/>
  <c r="L317" i="2" s="1"/>
  <c r="K317" i="2"/>
  <c r="P317" i="2"/>
  <c r="R59" i="3" s="1"/>
  <c r="R60" i="3" s="1"/>
  <c r="R61" i="3" s="1"/>
  <c r="U203" i="2"/>
  <c r="U317" i="2" s="1"/>
  <c r="I247" i="2"/>
  <c r="J247" i="2" s="1"/>
  <c r="R247" i="2" s="1"/>
  <c r="T247" i="2" s="1"/>
  <c r="J235" i="2"/>
  <c r="R235" i="2" s="1"/>
  <c r="T235" i="2" s="1"/>
  <c r="I246" i="2"/>
  <c r="J246" i="2" s="1"/>
  <c r="R246" i="2" s="1"/>
  <c r="T246" i="2" s="1"/>
  <c r="J234" i="2"/>
  <c r="R234" i="2" s="1"/>
  <c r="T234" i="2" s="1"/>
  <c r="I250" i="2"/>
  <c r="J250" i="2" s="1"/>
  <c r="R250" i="2" s="1"/>
  <c r="T250" i="2" s="1"/>
  <c r="J238" i="2"/>
  <c r="R238" i="2" s="1"/>
  <c r="T238" i="2" s="1"/>
  <c r="I248" i="2"/>
  <c r="J248" i="2" s="1"/>
  <c r="R248" i="2" s="1"/>
  <c r="T248" i="2" s="1"/>
  <c r="J236" i="2"/>
  <c r="R236" i="2" s="1"/>
  <c r="T236" i="2" s="1"/>
  <c r="I245" i="2"/>
  <c r="J245" i="2" s="1"/>
  <c r="R245" i="2" s="1"/>
  <c r="T245" i="2" s="1"/>
  <c r="J233" i="2"/>
  <c r="R233" i="2" s="1"/>
  <c r="T233" i="2" s="1"/>
  <c r="I244" i="2"/>
  <c r="J244" i="2" s="1"/>
  <c r="R244" i="2" s="1"/>
  <c r="T244" i="2" s="1"/>
  <c r="J232" i="2"/>
  <c r="R232" i="2" s="1"/>
  <c r="T232" i="2" s="1"/>
  <c r="I242" i="2"/>
  <c r="J242" i="2" s="1"/>
  <c r="R242" i="2" s="1"/>
  <c r="T242" i="2" s="1"/>
  <c r="J230" i="2"/>
  <c r="R230" i="2" s="1"/>
  <c r="T230" i="2" s="1"/>
  <c r="I249" i="2"/>
  <c r="J249" i="2" s="1"/>
  <c r="R249" i="2" s="1"/>
  <c r="T249" i="2" s="1"/>
  <c r="J237" i="2"/>
  <c r="R237" i="2" s="1"/>
  <c r="T237" i="2" s="1"/>
  <c r="I241" i="2"/>
  <c r="J241" i="2" s="1"/>
  <c r="R241" i="2" s="1"/>
  <c r="T241" i="2" s="1"/>
  <c r="J229" i="2"/>
  <c r="R229" i="2" s="1"/>
  <c r="T229" i="2" s="1"/>
  <c r="I240" i="2"/>
  <c r="J240" i="2" s="1"/>
  <c r="R240" i="2" s="1"/>
  <c r="T240" i="2" s="1"/>
  <c r="J228" i="2"/>
  <c r="R228" i="2" s="1"/>
  <c r="T228" i="2" s="1"/>
  <c r="I243" i="2"/>
  <c r="J243" i="2" s="1"/>
  <c r="R243" i="2" s="1"/>
  <c r="T243" i="2" s="1"/>
  <c r="J231" i="2"/>
  <c r="R231" i="2" s="1"/>
  <c r="T231" i="2" s="1"/>
  <c r="T203" i="2"/>
  <c r="T317" i="2" s="1"/>
  <c r="R317" i="2"/>
  <c r="L316" i="2"/>
  <c r="R52" i="3"/>
  <c r="J227" i="2"/>
  <c r="I239" i="2"/>
  <c r="I319" i="2"/>
  <c r="J318" i="2"/>
  <c r="R215" i="2"/>
  <c r="S52" i="3" l="1"/>
  <c r="I320" i="2"/>
  <c r="J239" i="2"/>
  <c r="T215" i="2"/>
  <c r="T318" i="2" s="1"/>
  <c r="R318" i="2"/>
  <c r="T52" i="3" s="1"/>
  <c r="J319" i="2"/>
  <c r="R227" i="2"/>
  <c r="R53" i="3"/>
  <c r="R54" i="3" s="1"/>
  <c r="Q59" i="3"/>
  <c r="Q60" i="3" s="1"/>
  <c r="Q61" i="3" s="1"/>
  <c r="R239" i="2" l="1"/>
  <c r="J320" i="2"/>
  <c r="T227" i="2"/>
  <c r="T319" i="2" s="1"/>
  <c r="R319" i="2"/>
  <c r="U52" i="3" s="1"/>
  <c r="T239" i="2" l="1"/>
  <c r="T320" i="2" s="1"/>
  <c r="R320" i="2"/>
  <c r="V52" i="3" s="1"/>
</calcChain>
</file>

<file path=xl/sharedStrings.xml><?xml version="1.0" encoding="utf-8"?>
<sst xmlns="http://schemas.openxmlformats.org/spreadsheetml/2006/main" count="271" uniqueCount="106">
  <si>
    <t>Key Inputs</t>
  </si>
  <si>
    <t>Actuals</t>
  </si>
  <si>
    <t>No. of Days</t>
  </si>
  <si>
    <t>Norm Factor</t>
  </si>
  <si>
    <t>Annual Totals</t>
  </si>
  <si>
    <t>Linked to diff file</t>
  </si>
  <si>
    <t>Calculations</t>
  </si>
  <si>
    <t>Adjusted Actuals</t>
  </si>
  <si>
    <t>Normalized Data</t>
  </si>
  <si>
    <t>Seasonal Factors</t>
  </si>
  <si>
    <t>In Use</t>
  </si>
  <si>
    <t>Seasonally-Adjusted: Monthly</t>
  </si>
  <si>
    <t>Growth Rate</t>
  </si>
  <si>
    <t>1-Time Events</t>
  </si>
  <si>
    <t>Estimated Trend</t>
  </si>
  <si>
    <t>Estimated Trend Values</t>
  </si>
  <si>
    <t>Extrapolated Trend</t>
  </si>
  <si>
    <t>Estimate vs Actual: Diff</t>
  </si>
  <si>
    <t xml:space="preserve">Start: </t>
  </si>
  <si>
    <t>Adjust-ments</t>
  </si>
  <si>
    <t xml:space="preserve">Unit: </t>
  </si>
  <si>
    <t>A.  Actual &amp; Normalized Data</t>
  </si>
  <si>
    <t>B.  Seasonally-Adjusted Data</t>
  </si>
  <si>
    <t>C.  Estimated Trend</t>
  </si>
  <si>
    <t>D.  Forecasts</t>
  </si>
  <si>
    <t>Extrapolated Trend Values (= Forecast)</t>
  </si>
  <si>
    <t>Estimating Trend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</si>
  <si>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</si>
  <si>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</si>
  <si>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</si>
  <si>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</si>
  <si>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</si>
  <si>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</si>
  <si>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</si>
  <si>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</si>
  <si>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</si>
  <si>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</si>
  <si>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</si>
  <si>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</si>
  <si>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Start</t>
  </si>
  <si>
    <t>Actual</t>
  </si>
  <si>
    <t>Est</t>
  </si>
  <si>
    <t>Diff</t>
  </si>
  <si>
    <t>% Diff</t>
  </si>
  <si>
    <t>YTD</t>
  </si>
  <si>
    <t>Total</t>
  </si>
  <si>
    <t>Other Info (e.g. Price Changes)</t>
  </si>
  <si>
    <t>Seasonal Factor Weights</t>
  </si>
  <si>
    <t>Cumulative Growth Rate</t>
  </si>
  <si>
    <t>Avg</t>
  </si>
  <si>
    <t>Growth-Adjusted Normalized Data</t>
  </si>
  <si>
    <t>Growth-Adjusted Normalized Data: Factored</t>
  </si>
  <si>
    <t>Std Dev</t>
  </si>
  <si>
    <t xml:space="preserve">Max Permitted Standard Deviations: </t>
  </si>
  <si>
    <t>Data Accepted?</t>
  </si>
  <si>
    <t>OK?</t>
  </si>
  <si>
    <t>Wtd Avg</t>
  </si>
  <si>
    <t>Forecast Period</t>
  </si>
  <si>
    <t xml:space="preserve"> </t>
  </si>
  <si>
    <t>Use Std Dev?</t>
  </si>
  <si>
    <t>Growth-Adjusted</t>
  </si>
  <si>
    <t>Accepted Range</t>
  </si>
  <si>
    <t>Low</t>
  </si>
  <si>
    <t>High</t>
  </si>
  <si>
    <t>Seasonally-Adjusted: 3-Mo Avg</t>
  </si>
  <si>
    <t>Growth Rate  (Monthly Basis)</t>
  </si>
  <si>
    <t>Events</t>
  </si>
  <si>
    <t>ore0</t>
  </si>
  <si>
    <t>Initial</t>
  </si>
  <si>
    <t>Current Level (B):</t>
  </si>
  <si>
    <t>or:</t>
  </si>
  <si>
    <t>Annualized</t>
  </si>
  <si>
    <t>Growth Rate:</t>
  </si>
  <si>
    <t>Approximate</t>
  </si>
  <si>
    <t>Recent Events:</t>
  </si>
  <si>
    <t>Lift in Jan 2016</t>
  </si>
  <si>
    <t>Drop in Nov 2015</t>
  </si>
  <si>
    <t>Details</t>
  </si>
  <si>
    <t>Plan</t>
  </si>
  <si>
    <t xml:space="preserve">NYSE Activity Report: </t>
  </si>
  <si>
    <t>Month:</t>
  </si>
  <si>
    <t>YTD:</t>
  </si>
  <si>
    <t>Prior Year YTD:</t>
  </si>
  <si>
    <t>Prior Year:</t>
  </si>
  <si>
    <t>% Chg YOY:</t>
  </si>
  <si>
    <t>Billions of Shares</t>
  </si>
  <si>
    <t>Comments:</t>
  </si>
  <si>
    <t>Jan spike as China concerns rattle markets worldwide.</t>
  </si>
  <si>
    <t>History suggests decline will return in 2-3 months.</t>
  </si>
  <si>
    <t>Lift in Aug 2015</t>
  </si>
  <si>
    <t>2001-16</t>
  </si>
  <si>
    <t>None</t>
  </si>
  <si>
    <t>Indexed Cumulative Growth</t>
  </si>
  <si>
    <t xml:space="preserve">   (1 = None; 2 = Initial; 3 = Final)</t>
  </si>
  <si>
    <t>Seasonal Factors In Use:</t>
  </si>
  <si>
    <t>E.  Estimate &amp; Actual</t>
  </si>
  <si>
    <t>Actuals vs Estimate by Year</t>
  </si>
  <si>
    <t>Data</t>
  </si>
  <si>
    <t xml:space="preserve">In Use (1 = None; 2 = Initial; 3 = Final) :  </t>
  </si>
  <si>
    <t>"Final"</t>
  </si>
  <si>
    <t>Estimated (&amp; Extrapolated) Trend</t>
  </si>
  <si>
    <t>Actual (&amp; Extrapolated) Values</t>
  </si>
  <si>
    <t>2001-08</t>
  </si>
  <si>
    <t>2009-16</t>
  </si>
  <si>
    <t>Split Out Seasonal Factor Periods</t>
  </si>
  <si>
    <t>Norm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</si>
</sst>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mmm\-yy;@"/>
    <numFmt numFmtId="165" formatCode="#,##0.0_);[Red]\(#,##0.0\)"/>
    <numFmt numFmtId="166" formatCode="#,##0.000_);[Red]\(#,##0.000\)"/>
    <numFmt numFmtId="167" formatCode="0.0%"/>
    <numFmt numFmtId="168" formatCode="0.0"/>
    <numFmt numFmtId="169" formatCode="0_);[Red]\(0\)"/>
    <numFmt numFmtId="170" formatCode="mmm\ yyyy"/>
    <numFmt numFmtId="171" formatCode="0.000"/>
  </numFmts>
  <fonts count="2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33CC"/>
      <name val="Arial"/>
      <family val="2"/>
    </font>
    <font>
      <u/>
      <sz val="8"/>
      <color theme="1"/>
      <name val="Arial"/>
      <family val="2"/>
    </font>
    <font>
      <b/>
      <sz val="10"/>
      <color rgb="FF0033CC"/>
      <name val="Arial"/>
      <family val="2"/>
    </font>
    <font>
      <b/>
      <sz val="18"/>
      <color rgb="FF0033CC"/>
      <name val="Arial"/>
      <family val="2"/>
    </font>
    <font>
      <sz val="8"/>
      <color rgb="FF0033C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33CC"/>
      <name val="Arial"/>
      <family val="2"/>
    </font>
    <font>
      <b/>
      <sz val="10"/>
      <name val="Arial"/>
      <family val="2"/>
    </font>
    <font>
      <b/>
      <sz val="16"/>
      <color rgb="FF0033CC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b/>
      <u/>
      <sz val="16"/>
      <name val="Arial"/>
      <family val="2"/>
    </font>
    <font>
      <b/>
      <u/>
      <sz val="8"/>
      <color rgb="FF0033CC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0" fontId="1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0" fontId="6" fillId="0" borderId="0" xfId="0" applyFont="1" applyAlignment="1"/>
    <xf numFmtId="168" fontId="0" fillId="0" borderId="0" xfId="0" applyNumberFormat="1" applyAlignment="1">
      <alignment horizontal="center"/>
    </xf>
    <xf numFmtId="167" fontId="1" fillId="0" borderId="0" xfId="1" applyNumberFormat="1" applyFont="1" applyAlignment="1">
      <alignment horizontal="center"/>
    </xf>
    <xf numFmtId="0" fontId="7" fillId="0" borderId="0" xfId="0" applyFont="1" applyAlignment="1"/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7" fillId="6" borderId="0" xfId="0" applyFont="1" applyFill="1" applyAlignment="1"/>
    <xf numFmtId="38" fontId="9" fillId="6" borderId="0" xfId="0" applyNumberFormat="1" applyFont="1" applyFill="1" applyAlignment="1">
      <alignment horizontal="center"/>
    </xf>
    <xf numFmtId="38" fontId="9" fillId="6" borderId="0" xfId="0" applyNumberFormat="1" applyFont="1" applyFill="1" applyAlignment="1"/>
    <xf numFmtId="38" fontId="10" fillId="6" borderId="0" xfId="0" applyNumberFormat="1" applyFont="1" applyFill="1" applyAlignment="1"/>
    <xf numFmtId="165" fontId="9" fillId="6" borderId="0" xfId="0" applyNumberFormat="1" applyFont="1" applyFill="1" applyAlignment="1">
      <alignment horizontal="center"/>
    </xf>
    <xf numFmtId="165" fontId="10" fillId="6" borderId="6" xfId="0" applyNumberFormat="1" applyFont="1" applyFill="1" applyBorder="1" applyAlignment="1">
      <alignment horizontal="center"/>
    </xf>
    <xf numFmtId="38" fontId="10" fillId="6" borderId="0" xfId="0" applyNumberFormat="1" applyFont="1" applyFill="1" applyAlignment="1">
      <alignment horizontal="right"/>
    </xf>
    <xf numFmtId="167" fontId="10" fillId="6" borderId="6" xfId="1" applyNumberFormat="1" applyFont="1" applyFill="1" applyBorder="1" applyAlignment="1">
      <alignment horizontal="center"/>
    </xf>
    <xf numFmtId="38" fontId="11" fillId="6" borderId="0" xfId="0" applyNumberFormat="1" applyFont="1" applyFill="1" applyAlignment="1"/>
    <xf numFmtId="38" fontId="12" fillId="6" borderId="0" xfId="0" applyNumberFormat="1" applyFont="1" applyFill="1" applyAlignment="1">
      <alignment horizontal="center"/>
    </xf>
    <xf numFmtId="170" fontId="10" fillId="6" borderId="0" xfId="0" applyNumberFormat="1" applyFont="1" applyFill="1" applyAlignment="1"/>
    <xf numFmtId="9" fontId="9" fillId="6" borderId="0" xfId="1" applyNumberFormat="1" applyFont="1" applyFill="1" applyBorder="1" applyAlignment="1">
      <alignment horizontal="center"/>
    </xf>
    <xf numFmtId="38" fontId="0" fillId="6" borderId="0" xfId="0" applyNumberFormat="1" applyFont="1" applyFill="1" applyAlignment="1">
      <alignment horizontal="right"/>
    </xf>
    <xf numFmtId="9" fontId="0" fillId="6" borderId="0" xfId="1" applyNumberFormat="1" applyFont="1" applyFill="1" applyBorder="1" applyAlignment="1">
      <alignment horizontal="center"/>
    </xf>
    <xf numFmtId="38" fontId="9" fillId="6" borderId="6" xfId="0" applyNumberFormat="1" applyFont="1" applyFill="1" applyBorder="1" applyAlignment="1">
      <alignment horizontal="center"/>
    </xf>
    <xf numFmtId="38" fontId="9" fillId="6" borderId="6" xfId="0" applyNumberFormat="1" applyFont="1" applyFill="1" applyBorder="1" applyAlignment="1"/>
    <xf numFmtId="40" fontId="1" fillId="6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>
      <alignment horizontal="center"/>
    </xf>
    <xf numFmtId="40" fontId="13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6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66" fontId="13" fillId="0" borderId="5" xfId="0" applyNumberFormat="1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40" fontId="13" fillId="5" borderId="1" xfId="0" applyNumberFormat="1" applyFont="1" applyFill="1" applyBorder="1" applyAlignment="1">
      <alignment horizontal="center"/>
    </xf>
    <xf numFmtId="166" fontId="1" fillId="7" borderId="0" xfId="0" applyNumberFormat="1" applyFont="1" applyFill="1" applyBorder="1" applyAlignment="1">
      <alignment horizontal="center"/>
    </xf>
    <xf numFmtId="167" fontId="1" fillId="7" borderId="0" xfId="1" applyNumberFormat="1" applyFont="1" applyFill="1" applyBorder="1" applyAlignment="1">
      <alignment horizontal="center"/>
    </xf>
    <xf numFmtId="0" fontId="17" fillId="0" borderId="0" xfId="0" applyFont="1" applyAlignment="1"/>
    <xf numFmtId="0" fontId="21" fillId="0" borderId="0" xfId="0" quotePrefix="1" applyFont="1" applyAlignment="1"/>
    <xf numFmtId="0" fontId="4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68" fontId="13" fillId="3" borderId="1" xfId="0" applyNumberFormat="1" applyFont="1" applyFill="1" applyBorder="1" applyAlignment="1">
      <alignment horizontal="center"/>
    </xf>
    <xf numFmtId="0" fontId="16" fillId="0" borderId="0" xfId="0" applyFont="1" applyAlignment="1"/>
    <xf numFmtId="167" fontId="13" fillId="0" borderId="0" xfId="1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9" fontId="13" fillId="0" borderId="0" xfId="1" applyNumberFormat="1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8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/>
    </xf>
    <xf numFmtId="0" fontId="20" fillId="0" borderId="7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40" fontId="13" fillId="2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40" fontId="13" fillId="0" borderId="0" xfId="0" applyNumberFormat="1" applyFont="1" applyAlignment="1">
      <alignment horizontal="center"/>
    </xf>
    <xf numFmtId="38" fontId="13" fillId="2" borderId="1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70" fontId="7" fillId="6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137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33CC"/>
      <color rgb="FF00CC00"/>
      <color rgb="FFCCECFF"/>
      <color rgb="FF99CC00"/>
      <color rgb="FF99FF33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6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Seasonally-Adjusted</a:t>
            </a:r>
          </a:p>
        </c:rich>
      </c:tx>
      <c:layout>
        <c:manualLayout>
          <c:xMode val="edge"/>
          <c:yMode val="edge"/>
          <c:x val="0.198942413592753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812806091546249"/>
          <c:w val="0.84503837441816088"/>
          <c:h val="0.81489036947304661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Calc!$AA$10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5000"/>
              </a:srgbClr>
            </a:solidFill>
          </c:spPr>
          <c:invertIfNegative val="0"/>
          <c:cat>
            <c:numRef>
              <c:f>Calc!$A$11:$A$250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Calc!$AA$11:$AA$279</c:f>
              <c:numCache>
                <c:formatCode>0_);[Red]\(0\)</c:formatCod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9999</c:v>
                </c:pt>
                <c:pt idx="194">
                  <c:v>9999</c:v>
                </c:pt>
                <c:pt idx="195">
                  <c:v>9999</c:v>
                </c:pt>
                <c:pt idx="196">
                  <c:v>9999</c:v>
                </c:pt>
                <c:pt idx="197">
                  <c:v>9999</c:v>
                </c:pt>
                <c:pt idx="198">
                  <c:v>9999</c:v>
                </c:pt>
                <c:pt idx="199">
                  <c:v>9999</c:v>
                </c:pt>
                <c:pt idx="200">
                  <c:v>9999</c:v>
                </c:pt>
                <c:pt idx="201">
                  <c:v>9999</c:v>
                </c:pt>
                <c:pt idx="202">
                  <c:v>9999</c:v>
                </c:pt>
                <c:pt idx="203">
                  <c:v>9999</c:v>
                </c:pt>
                <c:pt idx="204">
                  <c:v>9999</c:v>
                </c:pt>
                <c:pt idx="205">
                  <c:v>9999</c:v>
                </c:pt>
                <c:pt idx="206">
                  <c:v>9999</c:v>
                </c:pt>
                <c:pt idx="207">
                  <c:v>9999</c:v>
                </c:pt>
                <c:pt idx="208">
                  <c:v>9999</c:v>
                </c:pt>
                <c:pt idx="209">
                  <c:v>9999</c:v>
                </c:pt>
                <c:pt idx="210">
                  <c:v>9999</c:v>
                </c:pt>
                <c:pt idx="211">
                  <c:v>9999</c:v>
                </c:pt>
                <c:pt idx="212">
                  <c:v>9999</c:v>
                </c:pt>
                <c:pt idx="213">
                  <c:v>9999</c:v>
                </c:pt>
                <c:pt idx="214">
                  <c:v>9999</c:v>
                </c:pt>
                <c:pt idx="215">
                  <c:v>9999</c:v>
                </c:pt>
                <c:pt idx="216">
                  <c:v>9999</c:v>
                </c:pt>
                <c:pt idx="217">
                  <c:v>9999</c:v>
                </c:pt>
                <c:pt idx="218">
                  <c:v>9999</c:v>
                </c:pt>
                <c:pt idx="219">
                  <c:v>9999</c:v>
                </c:pt>
                <c:pt idx="220">
                  <c:v>9999</c:v>
                </c:pt>
                <c:pt idx="221">
                  <c:v>9999</c:v>
                </c:pt>
                <c:pt idx="222">
                  <c:v>9999</c:v>
                </c:pt>
                <c:pt idx="223">
                  <c:v>9999</c:v>
                </c:pt>
                <c:pt idx="224">
                  <c:v>9999</c:v>
                </c:pt>
                <c:pt idx="225">
                  <c:v>9999</c:v>
                </c:pt>
                <c:pt idx="226">
                  <c:v>9999</c:v>
                </c:pt>
                <c:pt idx="227">
                  <c:v>9999</c:v>
                </c:pt>
                <c:pt idx="228">
                  <c:v>9999</c:v>
                </c:pt>
                <c:pt idx="229">
                  <c:v>9999</c:v>
                </c:pt>
                <c:pt idx="230">
                  <c:v>9999</c:v>
                </c:pt>
                <c:pt idx="231">
                  <c:v>9999</c:v>
                </c:pt>
                <c:pt idx="232">
                  <c:v>9999</c:v>
                </c:pt>
                <c:pt idx="233">
                  <c:v>9999</c:v>
                </c:pt>
                <c:pt idx="234">
                  <c:v>9999</c:v>
                </c:pt>
                <c:pt idx="235">
                  <c:v>9999</c:v>
                </c:pt>
                <c:pt idx="236">
                  <c:v>9999</c:v>
                </c:pt>
                <c:pt idx="237">
                  <c:v>9999</c:v>
                </c:pt>
                <c:pt idx="238">
                  <c:v>9999</c:v>
                </c:pt>
                <c:pt idx="239">
                  <c:v>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652160"/>
        <c:axId val="60650624"/>
      </c:barChart>
      <c:lineChart>
        <c:grouping val="standard"/>
        <c:varyColors val="0"/>
        <c:ser>
          <c:idx val="0"/>
          <c:order val="0"/>
          <c:tx>
            <c:strRef>
              <c:f>Calc!$T$10</c:f>
              <c:strCache>
                <c:ptCount val="1"/>
                <c:pt idx="0">
                  <c:v>Actual (&amp; Extrapolated) Values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Calc!$T$11:$T$251</c:f>
              <c:numCache>
                <c:formatCode>#,##0.000_);[Red]\(#,##0.000\)</c:formatCode>
                <c:ptCount val="241"/>
                <c:pt idx="0">
                  <c:v>27.844005557000003</c:v>
                </c:pt>
                <c:pt idx="1">
                  <c:v>21.631058254000003</c:v>
                </c:pt>
                <c:pt idx="2">
                  <c:v>27.970177009</c:v>
                </c:pt>
                <c:pt idx="3">
                  <c:v>25.529158376000002</c:v>
                </c:pt>
                <c:pt idx="4">
                  <c:v>24.568456264000002</c:v>
                </c:pt>
                <c:pt idx="5">
                  <c:v>24.674212853</c:v>
                </c:pt>
                <c:pt idx="6">
                  <c:v>23.878290578000001</c:v>
                </c:pt>
                <c:pt idx="7">
                  <c:v>23.590734146000003</c:v>
                </c:pt>
                <c:pt idx="8">
                  <c:v>25.416713787000003</c:v>
                </c:pt>
                <c:pt idx="9">
                  <c:v>30.228520868</c:v>
                </c:pt>
                <c:pt idx="10">
                  <c:v>26.671824069000003</c:v>
                </c:pt>
                <c:pt idx="11">
                  <c:v>25.506104132000001</c:v>
                </c:pt>
                <c:pt idx="12">
                  <c:v>29.943225121000001</c:v>
                </c:pt>
                <c:pt idx="13">
                  <c:v>26.254804264000001</c:v>
                </c:pt>
                <c:pt idx="14">
                  <c:v>26.742865285000001</c:v>
                </c:pt>
                <c:pt idx="15">
                  <c:v>28.760819087000002</c:v>
                </c:pt>
                <c:pt idx="16">
                  <c:v>27.152057629000002</c:v>
                </c:pt>
                <c:pt idx="17">
                  <c:v>31.739602182000002</c:v>
                </c:pt>
                <c:pt idx="18">
                  <c:v>41.498590228000005</c:v>
                </c:pt>
                <c:pt idx="19">
                  <c:v>29.510537263000003</c:v>
                </c:pt>
                <c:pt idx="20">
                  <c:v>28.180247865000002</c:v>
                </c:pt>
                <c:pt idx="21">
                  <c:v>38.060914050000001</c:v>
                </c:pt>
                <c:pt idx="22">
                  <c:v>29.087289734000002</c:v>
                </c:pt>
                <c:pt idx="23">
                  <c:v>26.204947813</c:v>
                </c:pt>
                <c:pt idx="24">
                  <c:v>30.969338700000002</c:v>
                </c:pt>
                <c:pt idx="25">
                  <c:v>25.391557145</c:v>
                </c:pt>
                <c:pt idx="26">
                  <c:v>30.224560674000003</c:v>
                </c:pt>
                <c:pt idx="27">
                  <c:v>29.876910724000002</c:v>
                </c:pt>
                <c:pt idx="28">
                  <c:v>31.261541159000004</c:v>
                </c:pt>
                <c:pt idx="29">
                  <c:v>31.842425762000001</c:v>
                </c:pt>
                <c:pt idx="30">
                  <c:v>31.924518728000002</c:v>
                </c:pt>
                <c:pt idx="31">
                  <c:v>25.207009621000001</c:v>
                </c:pt>
                <c:pt idx="32">
                  <c:v>30.171336113000002</c:v>
                </c:pt>
                <c:pt idx="33">
                  <c:v>32.891088624000005</c:v>
                </c:pt>
                <c:pt idx="34">
                  <c:v>24.572365351000002</c:v>
                </c:pt>
                <c:pt idx="35">
                  <c:v>28.065196767000003</c:v>
                </c:pt>
                <c:pt idx="36">
                  <c:v>33.401117984000003</c:v>
                </c:pt>
                <c:pt idx="37">
                  <c:v>28.219808424</c:v>
                </c:pt>
                <c:pt idx="38">
                  <c:v>34.114416814000002</c:v>
                </c:pt>
                <c:pt idx="39">
                  <c:v>32.174532881000005</c:v>
                </c:pt>
                <c:pt idx="40">
                  <c:v>30.105487464000003</c:v>
                </c:pt>
                <c:pt idx="41">
                  <c:v>28.935464709000001</c:v>
                </c:pt>
                <c:pt idx="42">
                  <c:v>29.927647185000001</c:v>
                </c:pt>
                <c:pt idx="43">
                  <c:v>27.512945934000001</c:v>
                </c:pt>
                <c:pt idx="44">
                  <c:v>27.997327555000002</c:v>
                </c:pt>
                <c:pt idx="45">
                  <c:v>32.784492494000006</c:v>
                </c:pt>
                <c:pt idx="46">
                  <c:v>31.802235189000001</c:v>
                </c:pt>
                <c:pt idx="47">
                  <c:v>32.656786257</c:v>
                </c:pt>
                <c:pt idx="48">
                  <c:v>32.873655599000003</c:v>
                </c:pt>
                <c:pt idx="49">
                  <c:v>30.421999961000001</c:v>
                </c:pt>
                <c:pt idx="50">
                  <c:v>37.693856019000002</c:v>
                </c:pt>
                <c:pt idx="51">
                  <c:v>36.419048048000001</c:v>
                </c:pt>
                <c:pt idx="52">
                  <c:v>32.385502707000001</c:v>
                </c:pt>
                <c:pt idx="53">
                  <c:v>34.164301307999999</c:v>
                </c:pt>
                <c:pt idx="54">
                  <c:v>30.345885188</c:v>
                </c:pt>
                <c:pt idx="55">
                  <c:v>34.061626375000003</c:v>
                </c:pt>
                <c:pt idx="56">
                  <c:v>36.412751366000002</c:v>
                </c:pt>
                <c:pt idx="57">
                  <c:v>40.391356287000001</c:v>
                </c:pt>
                <c:pt idx="58">
                  <c:v>35.945223430000006</c:v>
                </c:pt>
                <c:pt idx="59">
                  <c:v>33.962724204000004</c:v>
                </c:pt>
                <c:pt idx="60">
                  <c:v>39.137795588000003</c:v>
                </c:pt>
                <c:pt idx="61">
                  <c:v>34.488949017000003</c:v>
                </c:pt>
                <c:pt idx="62">
                  <c:v>40.026956933000001</c:v>
                </c:pt>
                <c:pt idx="63">
                  <c:v>33.735219981</c:v>
                </c:pt>
                <c:pt idx="64">
                  <c:v>43.710999824000005</c:v>
                </c:pt>
                <c:pt idx="65">
                  <c:v>44.135295573000001</c:v>
                </c:pt>
                <c:pt idx="66">
                  <c:v>35.952003054999999</c:v>
                </c:pt>
                <c:pt idx="67">
                  <c:v>37.127694174000005</c:v>
                </c:pt>
                <c:pt idx="68">
                  <c:v>35.745692179999999</c:v>
                </c:pt>
                <c:pt idx="69">
                  <c:v>40.755462551000001</c:v>
                </c:pt>
                <c:pt idx="70">
                  <c:v>39.924496251000001</c:v>
                </c:pt>
                <c:pt idx="71">
                  <c:v>33.754332155</c:v>
                </c:pt>
                <c:pt idx="72">
                  <c:v>40.126502743000003</c:v>
                </c:pt>
                <c:pt idx="73">
                  <c:v>36.808791763000002</c:v>
                </c:pt>
                <c:pt idx="74">
                  <c:v>46.829835047000003</c:v>
                </c:pt>
                <c:pt idx="75">
                  <c:v>38.30505222</c:v>
                </c:pt>
                <c:pt idx="76">
                  <c:v>43.624860264000006</c:v>
                </c:pt>
                <c:pt idx="77">
                  <c:v>45.825290047999999</c:v>
                </c:pt>
                <c:pt idx="78">
                  <c:v>47.160369625000001</c:v>
                </c:pt>
                <c:pt idx="79">
                  <c:v>61.153545837000003</c:v>
                </c:pt>
                <c:pt idx="80">
                  <c:v>37.156515068000004</c:v>
                </c:pt>
                <c:pt idx="81">
                  <c:v>45.423874467000005</c:v>
                </c:pt>
                <c:pt idx="82">
                  <c:v>51.509362646000007</c:v>
                </c:pt>
                <c:pt idx="83">
                  <c:v>38.103141452000003</c:v>
                </c:pt>
                <c:pt idx="84">
                  <c:v>59.655949482000004</c:v>
                </c:pt>
                <c:pt idx="85">
                  <c:v>45.622754623000006</c:v>
                </c:pt>
                <c:pt idx="86">
                  <c:v>53.173827761000005</c:v>
                </c:pt>
                <c:pt idx="87">
                  <c:v>46.837121466000006</c:v>
                </c:pt>
                <c:pt idx="88">
                  <c:v>42.824180106</c:v>
                </c:pt>
                <c:pt idx="89">
                  <c:v>51.190697423000003</c:v>
                </c:pt>
                <c:pt idx="90">
                  <c:v>63.770261206000001</c:v>
                </c:pt>
                <c:pt idx="91">
                  <c:v>44.843193803000005</c:v>
                </c:pt>
                <c:pt idx="92">
                  <c:v>71.140371587000004</c:v>
                </c:pt>
                <c:pt idx="93">
                  <c:v>82.979153233000005</c:v>
                </c:pt>
                <c:pt idx="94">
                  <c:v>50.601787638000005</c:v>
                </c:pt>
                <c:pt idx="95">
                  <c:v>47.647674722000005</c:v>
                </c:pt>
                <c:pt idx="96">
                  <c:v>45.408325476000002</c:v>
                </c:pt>
                <c:pt idx="97">
                  <c:v>50.307080556000003</c:v>
                </c:pt>
                <c:pt idx="98">
                  <c:v>65.563601515000002</c:v>
                </c:pt>
                <c:pt idx="99">
                  <c:v>53.852271136000006</c:v>
                </c:pt>
                <c:pt idx="100">
                  <c:v>50.357624249000004</c:v>
                </c:pt>
                <c:pt idx="101">
                  <c:v>46.401479603000006</c:v>
                </c:pt>
                <c:pt idx="102">
                  <c:v>40.897598092999999</c:v>
                </c:pt>
                <c:pt idx="103">
                  <c:v>41.685621626</c:v>
                </c:pt>
                <c:pt idx="104">
                  <c:v>43.114756221</c:v>
                </c:pt>
                <c:pt idx="105">
                  <c:v>43.28880126</c:v>
                </c:pt>
                <c:pt idx="106">
                  <c:v>32.797083036000004</c:v>
                </c:pt>
                <c:pt idx="107">
                  <c:v>35.629203521000001</c:v>
                </c:pt>
                <c:pt idx="108">
                  <c:v>33.536155913000002</c:v>
                </c:pt>
                <c:pt idx="109">
                  <c:v>32.679227636</c:v>
                </c:pt>
                <c:pt idx="110">
                  <c:v>36.704678720000004</c:v>
                </c:pt>
                <c:pt idx="111">
                  <c:v>41.460068217</c:v>
                </c:pt>
                <c:pt idx="112">
                  <c:v>51.963650398000006</c:v>
                </c:pt>
                <c:pt idx="113">
                  <c:v>46.340412007000005</c:v>
                </c:pt>
                <c:pt idx="114">
                  <c:v>37.254092281000005</c:v>
                </c:pt>
                <c:pt idx="115">
                  <c:v>34.015332260000001</c:v>
                </c:pt>
                <c:pt idx="116">
                  <c:v>32.435981539000004</c:v>
                </c:pt>
                <c:pt idx="117">
                  <c:v>33.795239459000001</c:v>
                </c:pt>
                <c:pt idx="118">
                  <c:v>33.243621249</c:v>
                </c:pt>
                <c:pt idx="119">
                  <c:v>31.224261220000002</c:v>
                </c:pt>
                <c:pt idx="120">
                  <c:v>32.872255678000002</c:v>
                </c:pt>
                <c:pt idx="121">
                  <c:v>29.293741402000002</c:v>
                </c:pt>
                <c:pt idx="122">
                  <c:v>35.639520246000004</c:v>
                </c:pt>
                <c:pt idx="123">
                  <c:v>26.609823463000001</c:v>
                </c:pt>
                <c:pt idx="124">
                  <c:v>28.704234993</c:v>
                </c:pt>
                <c:pt idx="125">
                  <c:v>31.901730440000001</c:v>
                </c:pt>
                <c:pt idx="126">
                  <c:v>26.212731249000001</c:v>
                </c:pt>
                <c:pt idx="127">
                  <c:v>48.450443359000005</c:v>
                </c:pt>
                <c:pt idx="128">
                  <c:v>35.241369472000002</c:v>
                </c:pt>
                <c:pt idx="129">
                  <c:v>34.277196833000005</c:v>
                </c:pt>
                <c:pt idx="130">
                  <c:v>29.219173196000003</c:v>
                </c:pt>
                <c:pt idx="131">
                  <c:v>25.445277771000001</c:v>
                </c:pt>
                <c:pt idx="132">
                  <c:v>24.347363291000001</c:v>
                </c:pt>
                <c:pt idx="133">
                  <c:v>23.702153069000001</c:v>
                </c:pt>
                <c:pt idx="134">
                  <c:v>26.482454224000001</c:v>
                </c:pt>
                <c:pt idx="135">
                  <c:v>23.408222414000001</c:v>
                </c:pt>
                <c:pt idx="136">
                  <c:v>27.860248963</c:v>
                </c:pt>
                <c:pt idx="137">
                  <c:v>26.812696751000001</c:v>
                </c:pt>
                <c:pt idx="138">
                  <c:v>23.607406124000001</c:v>
                </c:pt>
                <c:pt idx="139">
                  <c:v>22.290327400000002</c:v>
                </c:pt>
                <c:pt idx="140">
                  <c:v>22.034393190000003</c:v>
                </c:pt>
                <c:pt idx="141">
                  <c:v>22.082518140000001</c:v>
                </c:pt>
                <c:pt idx="142">
                  <c:v>22.804371975000002</c:v>
                </c:pt>
                <c:pt idx="143">
                  <c:v>21.363351211000001</c:v>
                </c:pt>
                <c:pt idx="144">
                  <c:v>22.593938755</c:v>
                </c:pt>
                <c:pt idx="145">
                  <c:v>20.477459356000001</c:v>
                </c:pt>
                <c:pt idx="146">
                  <c:v>21.531315067000001</c:v>
                </c:pt>
                <c:pt idx="147">
                  <c:v>23.423821078000003</c:v>
                </c:pt>
                <c:pt idx="148">
                  <c:v>23.110695875000001</c:v>
                </c:pt>
                <c:pt idx="149">
                  <c:v>25.157116545000001</c:v>
                </c:pt>
                <c:pt idx="150">
                  <c:v>20.97647989</c:v>
                </c:pt>
                <c:pt idx="151">
                  <c:v>20.093855666</c:v>
                </c:pt>
                <c:pt idx="152">
                  <c:v>21.022349770000002</c:v>
                </c:pt>
                <c:pt idx="153">
                  <c:v>22.781997409000002</c:v>
                </c:pt>
                <c:pt idx="154">
                  <c:v>18.970308171000003</c:v>
                </c:pt>
                <c:pt idx="155">
                  <c:v>20.517773031000001</c:v>
                </c:pt>
                <c:pt idx="156">
                  <c:v>21.392875492000002</c:v>
                </c:pt>
                <c:pt idx="157">
                  <c:v>20.379185041</c:v>
                </c:pt>
                <c:pt idx="158">
                  <c:v>22.363071612000002</c:v>
                </c:pt>
                <c:pt idx="159">
                  <c:v>21.909535456</c:v>
                </c:pt>
                <c:pt idx="160">
                  <c:v>19.503023943000002</c:v>
                </c:pt>
                <c:pt idx="161">
                  <c:v>21.366388478000001</c:v>
                </c:pt>
                <c:pt idx="162">
                  <c:v>20.237564618</c:v>
                </c:pt>
                <c:pt idx="163">
                  <c:v>17.851571212</c:v>
                </c:pt>
                <c:pt idx="164">
                  <c:v>21.684370048000002</c:v>
                </c:pt>
                <c:pt idx="165">
                  <c:v>29.249584918000004</c:v>
                </c:pt>
                <c:pt idx="166">
                  <c:v>19.750058294000002</c:v>
                </c:pt>
                <c:pt idx="167">
                  <c:v>26.228016083</c:v>
                </c:pt>
                <c:pt idx="168">
                  <c:v>23.906672805000003</c:v>
                </c:pt>
                <c:pt idx="169">
                  <c:v>21.358551491</c:v>
                </c:pt>
                <c:pt idx="170">
                  <c:v>25.555045952</c:v>
                </c:pt>
                <c:pt idx="171">
                  <c:v>22.757542628000003</c:v>
                </c:pt>
                <c:pt idx="172">
                  <c:v>20.907263254</c:v>
                </c:pt>
                <c:pt idx="173">
                  <c:v>26.086804999000002</c:v>
                </c:pt>
                <c:pt idx="174">
                  <c:v>24.478328673</c:v>
                </c:pt>
                <c:pt idx="175">
                  <c:v>27.811388159000003</c:v>
                </c:pt>
                <c:pt idx="176">
                  <c:v>28.009433276000003</c:v>
                </c:pt>
                <c:pt idx="177">
                  <c:v>27.676767311000003</c:v>
                </c:pt>
                <c:pt idx="178">
                  <c:v>23.540029687000001</c:v>
                </c:pt>
                <c:pt idx="179">
                  <c:v>26.998255265000001</c:v>
                </c:pt>
                <c:pt idx="180">
                  <c:v>29.393039089000002</c:v>
                </c:pt>
                <c:pt idx="181">
                  <c:v>29.856830425000002</c:v>
                </c:pt>
                <c:pt idx="182">
                  <c:v>29.946987219</c:v>
                </c:pt>
                <c:pt idx="183">
                  <c:v>26.183258089000002</c:v>
                </c:pt>
                <c:pt idx="184">
                  <c:v>25.757152402000003</c:v>
                </c:pt>
                <c:pt idx="185">
                  <c:v>30.123380679</c:v>
                </c:pt>
                <c:pt idx="186">
                  <c:v>22.328218346</c:v>
                </c:pt>
                <c:pt idx="187">
                  <c:v>23.489589950000003</c:v>
                </c:pt>
                <c:pt idx="188">
                  <c:v>25.281760924</c:v>
                </c:pt>
                <c:pt idx="189">
                  <c:v>22.795214250000001</c:v>
                </c:pt>
                <c:pt idx="190">
                  <c:v>27.327163140000003</c:v>
                </c:pt>
                <c:pt idx="191">
                  <c:v>24.012153181000002</c:v>
                </c:pt>
                <c:pt idx="192">
                  <c:v>21.876244125000003</c:v>
                </c:pt>
                <c:pt idx="193">
                  <c:v>24.375163817203969</c:v>
                </c:pt>
                <c:pt idx="194">
                  <c:v>30.006877672684812</c:v>
                </c:pt>
                <c:pt idx="195">
                  <c:v>23.884058382773215</c:v>
                </c:pt>
                <c:pt idx="196">
                  <c:v>27.688879741401085</c:v>
                </c:pt>
                <c:pt idx="197">
                  <c:v>30.645977859728088</c:v>
                </c:pt>
                <c:pt idx="198">
                  <c:v>22.272087955665508</c:v>
                </c:pt>
                <c:pt idx="199">
                  <c:v>24.608371273916472</c:v>
                </c:pt>
                <c:pt idx="200">
                  <c:v>24.387127149093935</c:v>
                </c:pt>
                <c:pt idx="201">
                  <c:v>26.118374434221842</c:v>
                </c:pt>
                <c:pt idx="202">
                  <c:v>23.478021887331188</c:v>
                </c:pt>
                <c:pt idx="203">
                  <c:v>24.197087667003629</c:v>
                </c:pt>
                <c:pt idx="204">
                  <c:v>25.658381551235486</c:v>
                </c:pt>
                <c:pt idx="205">
                  <c:v>22.158032183577216</c:v>
                </c:pt>
                <c:pt idx="206">
                  <c:v>24.718104181846723</c:v>
                </c:pt>
                <c:pt idx="207">
                  <c:v>24.119506800023014</c:v>
                </c:pt>
                <c:pt idx="208">
                  <c:v>25.226379689913937</c:v>
                </c:pt>
                <c:pt idx="209">
                  <c:v>26.613860330800485</c:v>
                </c:pt>
                <c:pt idx="210">
                  <c:v>23.270787731812209</c:v>
                </c:pt>
                <c:pt idx="211">
                  <c:v>24.763100941688673</c:v>
                </c:pt>
                <c:pt idx="212">
                  <c:v>23.496218762426203</c:v>
                </c:pt>
                <c:pt idx="213">
                  <c:v>27.62924315151464</c:v>
                </c:pt>
                <c:pt idx="214">
                  <c:v>23.716566794011818</c:v>
                </c:pt>
                <c:pt idx="215">
                  <c:v>23.913178094175546</c:v>
                </c:pt>
                <c:pt idx="216">
                  <c:v>25.424939486054321</c:v>
                </c:pt>
                <c:pt idx="217">
                  <c:v>22.380630908230319</c:v>
                </c:pt>
                <c:pt idx="218">
                  <c:v>25.114149740316766</c:v>
                </c:pt>
                <c:pt idx="219">
                  <c:v>24.197230202256637</c:v>
                </c:pt>
                <c:pt idx="220">
                  <c:v>25.498703828005119</c:v>
                </c:pt>
                <c:pt idx="221">
                  <c:v>25.575898706347978</c:v>
                </c:pt>
                <c:pt idx="222">
                  <c:v>25.016056218174857</c:v>
                </c:pt>
                <c:pt idx="223">
                  <c:v>23.902367603443668</c:v>
                </c:pt>
                <c:pt idx="224">
                  <c:v>24.899261473416903</c:v>
                </c:pt>
                <c:pt idx="225">
                  <c:v>28.01462314943419</c:v>
                </c:pt>
                <c:pt idx="226">
                  <c:v>22.63797079265013</c:v>
                </c:pt>
                <c:pt idx="227">
                  <c:v>24.871117640616884</c:v>
                </c:pt>
                <c:pt idx="228">
                  <c:v>25.852524317661324</c:v>
                </c:pt>
                <c:pt idx="229">
                  <c:v>22.605465850964833</c:v>
                </c:pt>
                <c:pt idx="230">
                  <c:v>26.474722366637749</c:v>
                </c:pt>
                <c:pt idx="231">
                  <c:v>24.559538386473367</c:v>
                </c:pt>
                <c:pt idx="232">
                  <c:v>23.347416600095226</c:v>
                </c:pt>
                <c:pt idx="233">
                  <c:v>28.337526858207674</c:v>
                </c:pt>
                <c:pt idx="234">
                  <c:v>26.285179836339484</c:v>
                </c:pt>
                <c:pt idx="235">
                  <c:v>23.035638925893451</c:v>
                </c:pt>
                <c:pt idx="236">
                  <c:v>26.393582700673548</c:v>
                </c:pt>
                <c:pt idx="237">
                  <c:v>27.042594507630938</c:v>
                </c:pt>
                <c:pt idx="238">
                  <c:v>22.881115030077666</c:v>
                </c:pt>
                <c:pt idx="239">
                  <c:v>26.362680894408239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Calc!$K$10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6350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noFill/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Calc!$K$11:$K$251</c:f>
              <c:numCache>
                <c:formatCode>#,##0.000_);[Red]\(#,##0.000\)</c:formatCode>
                <c:ptCount val="241"/>
                <c:pt idx="0">
                  <c:v>25.447879207696637</c:v>
                </c:pt>
                <c:pt idx="1">
                  <c:v>24.131804224640355</c:v>
                </c:pt>
                <c:pt idx="2">
                  <c:v>26.400329855045435</c:v>
                </c:pt>
                <c:pt idx="3">
                  <c:v>26.746043433024994</c:v>
                </c:pt>
                <c:pt idx="4">
                  <c:v>23.381008289115311</c:v>
                </c:pt>
                <c:pt idx="5">
                  <c:v>24.03718040435022</c:v>
                </c:pt>
                <c:pt idx="6">
                  <c:v>24.976015038939614</c:v>
                </c:pt>
                <c:pt idx="7">
                  <c:v>23.644855512497205</c:v>
                </c:pt>
                <c:pt idx="8">
                  <c:v>35.640536756444064</c:v>
                </c:pt>
                <c:pt idx="9">
                  <c:v>26.063788868337642</c:v>
                </c:pt>
                <c:pt idx="10">
                  <c:v>26.865958688651634</c:v>
                </c:pt>
                <c:pt idx="11">
                  <c:v>28.526229754231757</c:v>
                </c:pt>
                <c:pt idx="12">
                  <c:v>27.891296705793518</c:v>
                </c:pt>
                <c:pt idx="13">
                  <c:v>29.290097091664027</c:v>
                </c:pt>
                <c:pt idx="14">
                  <c:v>27.986780790213007</c:v>
                </c:pt>
                <c:pt idx="15">
                  <c:v>27.184846358701758</c:v>
                </c:pt>
                <c:pt idx="16">
                  <c:v>25.860411771636095</c:v>
                </c:pt>
                <c:pt idx="17">
                  <c:v>32.457600416468892</c:v>
                </c:pt>
                <c:pt idx="18">
                  <c:v>40.667117076740418</c:v>
                </c:pt>
                <c:pt idx="19">
                  <c:v>30.996929442453066</c:v>
                </c:pt>
                <c:pt idx="20">
                  <c:v>29.606356142960959</c:v>
                </c:pt>
                <c:pt idx="21">
                  <c:v>32.61888954466086</c:v>
                </c:pt>
                <c:pt idx="22">
                  <c:v>31.028167625819211</c:v>
                </c:pt>
                <c:pt idx="23">
                  <c:v>28.500762519393049</c:v>
                </c:pt>
                <c:pt idx="24">
                  <c:v>28.73254089106559</c:v>
                </c:pt>
                <c:pt idx="25">
                  <c:v>28.327050798293687</c:v>
                </c:pt>
                <c:pt idx="26">
                  <c:v>30.072499214737032</c:v>
                </c:pt>
                <c:pt idx="27">
                  <c:v>29.556477500772019</c:v>
                </c:pt>
                <c:pt idx="28">
                  <c:v>31.277831948510819</c:v>
                </c:pt>
                <c:pt idx="29">
                  <c:v>31.157196843818518</c:v>
                </c:pt>
                <c:pt idx="30">
                  <c:v>30.287985397283173</c:v>
                </c:pt>
                <c:pt idx="31">
                  <c:v>27.793522575729401</c:v>
                </c:pt>
                <c:pt idx="32">
                  <c:v>30.167095247297848</c:v>
                </c:pt>
                <c:pt idx="33">
                  <c:v>28.210025348368383</c:v>
                </c:pt>
                <c:pt idx="34">
                  <c:v>27.640991432737376</c:v>
                </c:pt>
                <c:pt idx="35">
                  <c:v>28.597172557699338</c:v>
                </c:pt>
                <c:pt idx="36">
                  <c:v>32.784574727956766</c:v>
                </c:pt>
                <c:pt idx="37">
                  <c:v>31.482273504528866</c:v>
                </c:pt>
                <c:pt idx="38">
                  <c:v>30.892265414718828</c:v>
                </c:pt>
                <c:pt idx="39">
                  <c:v>31.875792688911432</c:v>
                </c:pt>
                <c:pt idx="40">
                  <c:v>31.790815915673125</c:v>
                </c:pt>
                <c:pt idx="41">
                  <c:v>26.86729629021238</c:v>
                </c:pt>
                <c:pt idx="42">
                  <c:v>29.432456101181835</c:v>
                </c:pt>
                <c:pt idx="43">
                  <c:v>28.925398392893719</c:v>
                </c:pt>
                <c:pt idx="44">
                  <c:v>27.889782878314602</c:v>
                </c:pt>
                <c:pt idx="45">
                  <c:v>30.975558222573465</c:v>
                </c:pt>
                <c:pt idx="46">
                  <c:v>32.222783090758007</c:v>
                </c:pt>
                <c:pt idx="47">
                  <c:v>34.007160799828412</c:v>
                </c:pt>
                <c:pt idx="48">
                  <c:v>31.824748559957797</c:v>
                </c:pt>
                <c:pt idx="49">
                  <c:v>33.939058300354404</c:v>
                </c:pt>
                <c:pt idx="50">
                  <c:v>35.821059801525507</c:v>
                </c:pt>
                <c:pt idx="51">
                  <c:v>35.772155525795597</c:v>
                </c:pt>
                <c:pt idx="52">
                  <c:v>32.46273909390726</c:v>
                </c:pt>
                <c:pt idx="53">
                  <c:v>31.745825342161908</c:v>
                </c:pt>
                <c:pt idx="54">
                  <c:v>31.66567006975275</c:v>
                </c:pt>
                <c:pt idx="55">
                  <c:v>34.169839397346955</c:v>
                </c:pt>
                <c:pt idx="56">
                  <c:v>36.372514863220445</c:v>
                </c:pt>
                <c:pt idx="57">
                  <c:v>38.334465851733896</c:v>
                </c:pt>
                <c:pt idx="58">
                  <c:v>36.153079387452927</c:v>
                </c:pt>
                <c:pt idx="59">
                  <c:v>36.035416019092963</c:v>
                </c:pt>
                <c:pt idx="60">
                  <c:v>37.90338925084815</c:v>
                </c:pt>
                <c:pt idx="61">
                  <c:v>38.544072197996023</c:v>
                </c:pt>
                <c:pt idx="62">
                  <c:v>36.097704011440065</c:v>
                </c:pt>
                <c:pt idx="63">
                  <c:v>37.094565773053112</c:v>
                </c:pt>
                <c:pt idx="64">
                  <c:v>41.874801076799407</c:v>
                </c:pt>
                <c:pt idx="65">
                  <c:v>41.023584746748</c:v>
                </c:pt>
                <c:pt idx="66">
                  <c:v>38.789884263337157</c:v>
                </c:pt>
                <c:pt idx="67">
                  <c:v>37.11893524719612</c:v>
                </c:pt>
                <c:pt idx="68">
                  <c:v>37.580856613351493</c:v>
                </c:pt>
                <c:pt idx="69">
                  <c:v>36.830895558448304</c:v>
                </c:pt>
                <c:pt idx="70">
                  <c:v>40.175049666334566</c:v>
                </c:pt>
                <c:pt idx="71">
                  <c:v>36.87553520123204</c:v>
                </c:pt>
                <c:pt idx="72">
                  <c:v>36.804231546904496</c:v>
                </c:pt>
                <c:pt idx="73">
                  <c:v>41.136676172264607</c:v>
                </c:pt>
                <c:pt idx="74">
                  <c:v>44.184076911311912</c:v>
                </c:pt>
                <c:pt idx="75">
                  <c:v>40.120115050263763</c:v>
                </c:pt>
                <c:pt idx="76">
                  <c:v>41.69943475174427</c:v>
                </c:pt>
                <c:pt idx="77">
                  <c:v>44.5863628820806</c:v>
                </c:pt>
                <c:pt idx="78">
                  <c:v>49.188499740619513</c:v>
                </c:pt>
                <c:pt idx="79">
                  <c:v>61.367460867409285</c:v>
                </c:pt>
                <c:pt idx="80">
                  <c:v>40.952624591610615</c:v>
                </c:pt>
                <c:pt idx="81">
                  <c:v>39.194842081340589</c:v>
                </c:pt>
                <c:pt idx="82">
                  <c:v>51.826749567759549</c:v>
                </c:pt>
                <c:pt idx="83">
                  <c:v>42.543824797908876</c:v>
                </c:pt>
                <c:pt idx="84">
                  <c:v>55.77385635909058</c:v>
                </c:pt>
                <c:pt idx="85">
                  <c:v>48.389851780032593</c:v>
                </c:pt>
                <c:pt idx="86">
                  <c:v>56.085039568582978</c:v>
                </c:pt>
                <c:pt idx="87">
                  <c:v>43.856593343709314</c:v>
                </c:pt>
                <c:pt idx="88">
                  <c:v>42.905900564984613</c:v>
                </c:pt>
                <c:pt idx="89">
                  <c:v>50.011692508237395</c:v>
                </c:pt>
                <c:pt idx="90">
                  <c:v>60.713339041959955</c:v>
                </c:pt>
                <c:pt idx="91">
                  <c:v>49.388668226533092</c:v>
                </c:pt>
                <c:pt idx="92">
                  <c:v>71.149165288239871</c:v>
                </c:pt>
                <c:pt idx="93">
                  <c:v>71.273594150379679</c:v>
                </c:pt>
                <c:pt idx="94">
                  <c:v>56.888267615159918</c:v>
                </c:pt>
                <c:pt idx="95">
                  <c:v>48.492912122877563</c:v>
                </c:pt>
                <c:pt idx="96">
                  <c:v>46.551286043971203</c:v>
                </c:pt>
                <c:pt idx="97">
                  <c:v>55.817555257316826</c:v>
                </c:pt>
                <c:pt idx="98">
                  <c:v>62.165339016539932</c:v>
                </c:pt>
                <c:pt idx="99">
                  <c:v>55.088697505114851</c:v>
                </c:pt>
                <c:pt idx="100">
                  <c:v>54.233401209739753</c:v>
                </c:pt>
                <c:pt idx="101">
                  <c:v>41.207103382384368</c:v>
                </c:pt>
                <c:pt idx="102">
                  <c:v>39.187793808121086</c:v>
                </c:pt>
                <c:pt idx="103">
                  <c:v>45.615427069799537</c:v>
                </c:pt>
                <c:pt idx="104">
                  <c:v>41.211182468150966</c:v>
                </c:pt>
                <c:pt idx="105">
                  <c:v>40.418151906067813</c:v>
                </c:pt>
                <c:pt idx="106">
                  <c:v>36.221717959441833</c:v>
                </c:pt>
                <c:pt idx="107">
                  <c:v>34.18135794183614</c:v>
                </c:pt>
                <c:pt idx="108">
                  <c:v>35.700229215411582</c:v>
                </c:pt>
                <c:pt idx="109">
                  <c:v>36.258804410412402</c:v>
                </c:pt>
                <c:pt idx="110">
                  <c:v>33.397446054382669</c:v>
                </c:pt>
                <c:pt idx="111">
                  <c:v>42.213163256840488</c:v>
                </c:pt>
                <c:pt idx="112">
                  <c:v>56.106520109854614</c:v>
                </c:pt>
                <c:pt idx="113">
                  <c:v>41.062493770454012</c:v>
                </c:pt>
                <c:pt idx="114">
                  <c:v>37.318273736267379</c:v>
                </c:pt>
                <c:pt idx="115">
                  <c:v>35.517688964607892</c:v>
                </c:pt>
                <c:pt idx="116">
                  <c:v>30.978580684333945</c:v>
                </c:pt>
                <c:pt idx="117">
                  <c:v>33.118980704311241</c:v>
                </c:pt>
                <c:pt idx="118">
                  <c:v>34.89712926211628</c:v>
                </c:pt>
                <c:pt idx="119">
                  <c:v>30.253103089750763</c:v>
                </c:pt>
                <c:pt idx="120">
                  <c:v>33.216520137824936</c:v>
                </c:pt>
                <c:pt idx="121">
                  <c:v>32.502482977113843</c:v>
                </c:pt>
                <c:pt idx="122">
                  <c:v>32.17116718981147</c:v>
                </c:pt>
                <c:pt idx="123">
                  <c:v>28.62395776998677</c:v>
                </c:pt>
                <c:pt idx="124">
                  <c:v>29.430109763370073</c:v>
                </c:pt>
                <c:pt idx="125">
                  <c:v>28.301944268442789</c:v>
                </c:pt>
                <c:pt idx="126">
                  <c:v>27.83155096762945</c:v>
                </c:pt>
                <c:pt idx="127">
                  <c:v>48.346086808790275</c:v>
                </c:pt>
                <c:pt idx="128">
                  <c:v>33.654207277579815</c:v>
                </c:pt>
                <c:pt idx="129">
                  <c:v>33.732365791275555</c:v>
                </c:pt>
                <c:pt idx="130">
                  <c:v>30.546278793915786</c:v>
                </c:pt>
                <c:pt idx="131">
                  <c:v>25.088132093119178</c:v>
                </c:pt>
                <c:pt idx="132">
                  <c:v>24.612120982053838</c:v>
                </c:pt>
                <c:pt idx="133">
                  <c:v>24.961730910688274</c:v>
                </c:pt>
                <c:pt idx="134">
                  <c:v>24.992205059586752</c:v>
                </c:pt>
                <c:pt idx="135">
                  <c:v>25.290210196807379</c:v>
                </c:pt>
                <c:pt idx="136">
                  <c:v>27.220007083312893</c:v>
                </c:pt>
                <c:pt idx="137">
                  <c:v>24.851496917360112</c:v>
                </c:pt>
                <c:pt idx="138">
                  <c:v>25.044875573110648</c:v>
                </c:pt>
                <c:pt idx="139">
                  <c:v>22.241028803409051</c:v>
                </c:pt>
                <c:pt idx="140">
                  <c:v>23.190404945598345</c:v>
                </c:pt>
                <c:pt idx="141">
                  <c:v>19.780924403122139</c:v>
                </c:pt>
                <c:pt idx="142">
                  <c:v>23.817437415068444</c:v>
                </c:pt>
                <c:pt idx="143">
                  <c:v>22.147391385319569</c:v>
                </c:pt>
                <c:pt idx="144">
                  <c:v>22.048765528486445</c:v>
                </c:pt>
                <c:pt idx="145">
                  <c:v>22.720493944398974</c:v>
                </c:pt>
                <c:pt idx="146">
                  <c:v>22.535095950756606</c:v>
                </c:pt>
                <c:pt idx="147">
                  <c:v>22.815719886764175</c:v>
                </c:pt>
                <c:pt idx="148">
                  <c:v>22.562863873195152</c:v>
                </c:pt>
                <c:pt idx="149">
                  <c:v>24.507049337688233</c:v>
                </c:pt>
                <c:pt idx="150">
                  <c:v>20.909160379670151</c:v>
                </c:pt>
                <c:pt idx="151">
                  <c:v>20.980070655083775</c:v>
                </c:pt>
                <c:pt idx="152">
                  <c:v>21.08827918085532</c:v>
                </c:pt>
                <c:pt idx="153">
                  <c:v>20.328958319337548</c:v>
                </c:pt>
                <c:pt idx="154">
                  <c:v>20.965574340321471</c:v>
                </c:pt>
                <c:pt idx="155">
                  <c:v>20.656966934442547</c:v>
                </c:pt>
                <c:pt idx="156">
                  <c:v>20.737653054063269</c:v>
                </c:pt>
                <c:pt idx="157">
                  <c:v>22.611454979162634</c:v>
                </c:pt>
                <c:pt idx="158">
                  <c:v>22.221452326771626</c:v>
                </c:pt>
                <c:pt idx="159">
                  <c:v>22.431012518898093</c:v>
                </c:pt>
                <c:pt idx="160">
                  <c:v>19.972712046534095</c:v>
                </c:pt>
                <c:pt idx="161">
                  <c:v>19.885057874915912</c:v>
                </c:pt>
                <c:pt idx="162">
                  <c:v>19.597848746854975</c:v>
                </c:pt>
                <c:pt idx="163">
                  <c:v>19.549206781990954</c:v>
                </c:pt>
                <c:pt idx="164">
                  <c:v>20.709087431803336</c:v>
                </c:pt>
                <c:pt idx="165">
                  <c:v>26.081502809340236</c:v>
                </c:pt>
                <c:pt idx="166">
                  <c:v>23.048058697074698</c:v>
                </c:pt>
                <c:pt idx="167">
                  <c:v>24.784459208300909</c:v>
                </c:pt>
                <c:pt idx="168">
                  <c:v>24.508421141699763</c:v>
                </c:pt>
                <c:pt idx="169">
                  <c:v>23.69809805874236</c:v>
                </c:pt>
                <c:pt idx="170">
                  <c:v>24.27106314660583</c:v>
                </c:pt>
                <c:pt idx="171">
                  <c:v>23.239057985029266</c:v>
                </c:pt>
                <c:pt idx="172">
                  <c:v>22.516391771090099</c:v>
                </c:pt>
                <c:pt idx="173">
                  <c:v>23.166538647194233</c:v>
                </c:pt>
                <c:pt idx="174">
                  <c:v>23.454964142970709</c:v>
                </c:pt>
                <c:pt idx="175">
                  <c:v>30.43323570075987</c:v>
                </c:pt>
                <c:pt idx="176">
                  <c:v>26.772779594298324</c:v>
                </c:pt>
                <c:pt idx="177">
                  <c:v>25.841412857014049</c:v>
                </c:pt>
                <c:pt idx="178">
                  <c:v>25.998053398330324</c:v>
                </c:pt>
                <c:pt idx="179">
                  <c:v>25.901141081475572</c:v>
                </c:pt>
                <c:pt idx="180">
                  <c:v>31.289758895952815</c:v>
                </c:pt>
                <c:pt idx="181">
                  <c:v>31.575611031141847</c:v>
                </c:pt>
                <c:pt idx="182">
                  <c:v>28.577755215402522</c:v>
                </c:pt>
                <c:pt idx="183">
                  <c:v>26.49565789713014</c:v>
                </c:pt>
                <c:pt idx="184">
                  <c:v>26.408501134678236</c:v>
                </c:pt>
                <c:pt idx="185">
                  <c:v>26.724263210661881</c:v>
                </c:pt>
                <c:pt idx="186">
                  <c:v>23.707142190181536</c:v>
                </c:pt>
                <c:pt idx="187">
                  <c:v>23.4389961390237</c:v>
                </c:pt>
                <c:pt idx="188">
                  <c:v>24.143148669478403</c:v>
                </c:pt>
                <c:pt idx="189">
                  <c:v>22.432887645911922</c:v>
                </c:pt>
                <c:pt idx="190">
                  <c:v>28.568335535090789</c:v>
                </c:pt>
                <c:pt idx="191">
                  <c:v>23.675122601008447</c:v>
                </c:pt>
                <c:pt idx="192">
                  <c:v>22.114130413311397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Calc!$L$10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Calc!$L$11:$L$251</c:f>
              <c:numCache>
                <c:formatCode>#,##0.000_);[Red]\(#,##0.000\)</c:formatCode>
                <c:ptCount val="241"/>
                <c:pt idx="0">
                  <c:v>24.789841716168496</c:v>
                </c:pt>
                <c:pt idx="1">
                  <c:v>25.326671095794143</c:v>
                </c:pt>
                <c:pt idx="2">
                  <c:v>25.759392504236928</c:v>
                </c:pt>
                <c:pt idx="3">
                  <c:v>25.509127192395244</c:v>
                </c:pt>
                <c:pt idx="4">
                  <c:v>24.721410708830177</c:v>
                </c:pt>
                <c:pt idx="5">
                  <c:v>24.131401244135049</c:v>
                </c:pt>
                <c:pt idx="6">
                  <c:v>24.219350318595676</c:v>
                </c:pt>
                <c:pt idx="7">
                  <c:v>28.087135769293628</c:v>
                </c:pt>
                <c:pt idx="8">
                  <c:v>28.449727045759634</c:v>
                </c:pt>
                <c:pt idx="9">
                  <c:v>29.523428104477777</c:v>
                </c:pt>
                <c:pt idx="10">
                  <c:v>27.151992437073677</c:v>
                </c:pt>
                <c:pt idx="11">
                  <c:v>27.76116171622564</c:v>
                </c:pt>
                <c:pt idx="12">
                  <c:v>28.5692078505631</c:v>
                </c:pt>
                <c:pt idx="13">
                  <c:v>28.389391529223516</c:v>
                </c:pt>
                <c:pt idx="14">
                  <c:v>28.153908080192931</c:v>
                </c:pt>
                <c:pt idx="15">
                  <c:v>27.010679640183621</c:v>
                </c:pt>
                <c:pt idx="16">
                  <c:v>28.500952848935583</c:v>
                </c:pt>
                <c:pt idx="17">
                  <c:v>32.995043088281797</c:v>
                </c:pt>
                <c:pt idx="18">
                  <c:v>34.707215645220792</c:v>
                </c:pt>
                <c:pt idx="19">
                  <c:v>33.756800887384813</c:v>
                </c:pt>
                <c:pt idx="20">
                  <c:v>31.074058376691628</c:v>
                </c:pt>
                <c:pt idx="21">
                  <c:v>31.084471104480343</c:v>
                </c:pt>
                <c:pt idx="22">
                  <c:v>30.715939896624374</c:v>
                </c:pt>
                <c:pt idx="23">
                  <c:v>29.420490345425947</c:v>
                </c:pt>
                <c:pt idx="24">
                  <c:v>28.520118069584111</c:v>
                </c:pt>
                <c:pt idx="25">
                  <c:v>29.044030301365439</c:v>
                </c:pt>
                <c:pt idx="26">
                  <c:v>29.318675837934247</c:v>
                </c:pt>
                <c:pt idx="27">
                  <c:v>30.302269554673291</c:v>
                </c:pt>
                <c:pt idx="28">
                  <c:v>30.663835431033789</c:v>
                </c:pt>
                <c:pt idx="29">
                  <c:v>30.907671396537506</c:v>
                </c:pt>
                <c:pt idx="30">
                  <c:v>29.746234938943697</c:v>
                </c:pt>
                <c:pt idx="31">
                  <c:v>29.41620107343681</c:v>
                </c:pt>
                <c:pt idx="32">
                  <c:v>28.723547723798543</c:v>
                </c:pt>
                <c:pt idx="33">
                  <c:v>28.672704009467868</c:v>
                </c:pt>
                <c:pt idx="34">
                  <c:v>28.149396446268366</c:v>
                </c:pt>
                <c:pt idx="35">
                  <c:v>29.674246239464495</c:v>
                </c:pt>
                <c:pt idx="36">
                  <c:v>30.954673596728323</c:v>
                </c:pt>
                <c:pt idx="37">
                  <c:v>31.719704549068155</c:v>
                </c:pt>
                <c:pt idx="38">
                  <c:v>31.416777202719711</c:v>
                </c:pt>
                <c:pt idx="39">
                  <c:v>31.519624673101131</c:v>
                </c:pt>
                <c:pt idx="40">
                  <c:v>30.177968298265643</c:v>
                </c:pt>
                <c:pt idx="41">
                  <c:v>29.363522769022449</c:v>
                </c:pt>
                <c:pt idx="42">
                  <c:v>28.408383594762643</c:v>
                </c:pt>
                <c:pt idx="43">
                  <c:v>28.749212457463386</c:v>
                </c:pt>
                <c:pt idx="44">
                  <c:v>29.263579831260596</c:v>
                </c:pt>
                <c:pt idx="45">
                  <c:v>30.362708063882025</c:v>
                </c:pt>
                <c:pt idx="46">
                  <c:v>32.401834037719958</c:v>
                </c:pt>
                <c:pt idx="47">
                  <c:v>32.684897483514739</c:v>
                </c:pt>
                <c:pt idx="48">
                  <c:v>33.256989220046869</c:v>
                </c:pt>
                <c:pt idx="49">
                  <c:v>33.861622220612567</c:v>
                </c:pt>
                <c:pt idx="50">
                  <c:v>35.177424542558505</c:v>
                </c:pt>
                <c:pt idx="51">
                  <c:v>34.685318140409457</c:v>
                </c:pt>
                <c:pt idx="52">
                  <c:v>33.326906653954921</c:v>
                </c:pt>
                <c:pt idx="53">
                  <c:v>31.958078168607305</c:v>
                </c:pt>
                <c:pt idx="54">
                  <c:v>32.527111603087207</c:v>
                </c:pt>
                <c:pt idx="55">
                  <c:v>34.069341443440052</c:v>
                </c:pt>
                <c:pt idx="56">
                  <c:v>36.292273370767099</c:v>
                </c:pt>
                <c:pt idx="57">
                  <c:v>36.953353367469084</c:v>
                </c:pt>
                <c:pt idx="58">
                  <c:v>36.840987086093264</c:v>
                </c:pt>
                <c:pt idx="59">
                  <c:v>36.697294885798009</c:v>
                </c:pt>
                <c:pt idx="60">
                  <c:v>37.494292489312379</c:v>
                </c:pt>
                <c:pt idx="61">
                  <c:v>37.515055153428079</c:v>
                </c:pt>
                <c:pt idx="62">
                  <c:v>37.2454473274964</c:v>
                </c:pt>
                <c:pt idx="63">
                  <c:v>38.355690287097531</c:v>
                </c:pt>
                <c:pt idx="64">
                  <c:v>39.997650532200176</c:v>
                </c:pt>
                <c:pt idx="65">
                  <c:v>40.562756695628188</c:v>
                </c:pt>
                <c:pt idx="66">
                  <c:v>38.977468085760428</c:v>
                </c:pt>
                <c:pt idx="67">
                  <c:v>37.829892041294926</c:v>
                </c:pt>
                <c:pt idx="68">
                  <c:v>37.17689580633197</c:v>
                </c:pt>
                <c:pt idx="69">
                  <c:v>38.195600612711452</c:v>
                </c:pt>
                <c:pt idx="70">
                  <c:v>37.960493475338303</c:v>
                </c:pt>
                <c:pt idx="71">
                  <c:v>37.951605471490375</c:v>
                </c:pt>
                <c:pt idx="72">
                  <c:v>38.27214764013371</c:v>
                </c:pt>
                <c:pt idx="73">
                  <c:v>40.708328210160339</c:v>
                </c:pt>
                <c:pt idx="74">
                  <c:v>41.813622711280097</c:v>
                </c:pt>
                <c:pt idx="75">
                  <c:v>42.001208904439977</c:v>
                </c:pt>
                <c:pt idx="76">
                  <c:v>42.135304228029547</c:v>
                </c:pt>
                <c:pt idx="77">
                  <c:v>45.15809912481479</c:v>
                </c:pt>
                <c:pt idx="78">
                  <c:v>51.714107830036461</c:v>
                </c:pt>
                <c:pt idx="79">
                  <c:v>50.502861733213138</c:v>
                </c:pt>
                <c:pt idx="80">
                  <c:v>47.171642513453499</c:v>
                </c:pt>
                <c:pt idx="81">
                  <c:v>43.991405413570249</c:v>
                </c:pt>
                <c:pt idx="82">
                  <c:v>44.52180548233634</c:v>
                </c:pt>
                <c:pt idx="83">
                  <c:v>50.048143574919671</c:v>
                </c:pt>
                <c:pt idx="84">
                  <c:v>48.902510979010685</c:v>
                </c:pt>
                <c:pt idx="85">
                  <c:v>53.41624923590205</c:v>
                </c:pt>
                <c:pt idx="86">
                  <c:v>49.443828230774962</c:v>
                </c:pt>
                <c:pt idx="87">
                  <c:v>47.61584449242563</c:v>
                </c:pt>
                <c:pt idx="88">
                  <c:v>45.591395472310438</c:v>
                </c:pt>
                <c:pt idx="89">
                  <c:v>51.210310705060657</c:v>
                </c:pt>
                <c:pt idx="90">
                  <c:v>53.371233258910145</c:v>
                </c:pt>
                <c:pt idx="91">
                  <c:v>60.417057518910973</c:v>
                </c:pt>
                <c:pt idx="92">
                  <c:v>63.937142555050876</c:v>
                </c:pt>
                <c:pt idx="93">
                  <c:v>66.437009017926485</c:v>
                </c:pt>
                <c:pt idx="94">
                  <c:v>58.88492462947238</c:v>
                </c:pt>
                <c:pt idx="95">
                  <c:v>50.644155260669557</c:v>
                </c:pt>
                <c:pt idx="96">
                  <c:v>50.287251141388531</c:v>
                </c:pt>
                <c:pt idx="97">
                  <c:v>54.844726772609327</c:v>
                </c:pt>
                <c:pt idx="98">
                  <c:v>57.690530592990534</c:v>
                </c:pt>
                <c:pt idx="99">
                  <c:v>57.162479243798181</c:v>
                </c:pt>
                <c:pt idx="100">
                  <c:v>50.176400699079657</c:v>
                </c:pt>
                <c:pt idx="101">
                  <c:v>44.8760994667484</c:v>
                </c:pt>
                <c:pt idx="102">
                  <c:v>42.003441420101659</c:v>
                </c:pt>
                <c:pt idx="103">
                  <c:v>42.004801115357196</c:v>
                </c:pt>
                <c:pt idx="104">
                  <c:v>42.414920481339436</c:v>
                </c:pt>
                <c:pt idx="105">
                  <c:v>39.283684111220204</c:v>
                </c:pt>
                <c:pt idx="106">
                  <c:v>36.940409269115257</c:v>
                </c:pt>
                <c:pt idx="107">
                  <c:v>35.367768372229854</c:v>
                </c:pt>
                <c:pt idx="108">
                  <c:v>35.380130522553372</c:v>
                </c:pt>
                <c:pt idx="109">
                  <c:v>35.118826560068889</c:v>
                </c:pt>
                <c:pt idx="110">
                  <c:v>37.28980457387852</c:v>
                </c:pt>
                <c:pt idx="111">
                  <c:v>43.905709807025922</c:v>
                </c:pt>
                <c:pt idx="112">
                  <c:v>46.460725712383038</c:v>
                </c:pt>
                <c:pt idx="113">
                  <c:v>44.829095872191999</c:v>
                </c:pt>
                <c:pt idx="114">
                  <c:v>37.966152157109754</c:v>
                </c:pt>
                <c:pt idx="115">
                  <c:v>34.604847795069738</c:v>
                </c:pt>
                <c:pt idx="116">
                  <c:v>33.205083451084356</c:v>
                </c:pt>
                <c:pt idx="117">
                  <c:v>32.99823021692049</c:v>
                </c:pt>
                <c:pt idx="118">
                  <c:v>32.756404352059427</c:v>
                </c:pt>
                <c:pt idx="119">
                  <c:v>32.78891749656399</c:v>
                </c:pt>
                <c:pt idx="120">
                  <c:v>31.990702068229847</c:v>
                </c:pt>
                <c:pt idx="121">
                  <c:v>32.630056768250078</c:v>
                </c:pt>
                <c:pt idx="122">
                  <c:v>31.099202645637362</c:v>
                </c:pt>
                <c:pt idx="123">
                  <c:v>30.075078241056104</c:v>
                </c:pt>
                <c:pt idx="124">
                  <c:v>28.785337267266545</c:v>
                </c:pt>
                <c:pt idx="125">
                  <c:v>28.521201666480774</c:v>
                </c:pt>
                <c:pt idx="126">
                  <c:v>34.826527348287506</c:v>
                </c:pt>
                <c:pt idx="127">
                  <c:v>36.610615017999848</c:v>
                </c:pt>
                <c:pt idx="128">
                  <c:v>38.577553292548551</c:v>
                </c:pt>
                <c:pt idx="129">
                  <c:v>32.644283954257055</c:v>
                </c:pt>
                <c:pt idx="130">
                  <c:v>29.788925559436837</c:v>
                </c:pt>
                <c:pt idx="131">
                  <c:v>26.748843956362933</c:v>
                </c:pt>
                <c:pt idx="132">
                  <c:v>24.887327995287098</c:v>
                </c:pt>
                <c:pt idx="133">
                  <c:v>24.855352317442954</c:v>
                </c:pt>
                <c:pt idx="134">
                  <c:v>25.081382055694135</c:v>
                </c:pt>
                <c:pt idx="135">
                  <c:v>25.834140779902341</c:v>
                </c:pt>
                <c:pt idx="136">
                  <c:v>25.787238065826795</c:v>
                </c:pt>
                <c:pt idx="137">
                  <c:v>25.705459857927881</c:v>
                </c:pt>
                <c:pt idx="138">
                  <c:v>24.045800431293269</c:v>
                </c:pt>
                <c:pt idx="139">
                  <c:v>23.492103107372682</c:v>
                </c:pt>
                <c:pt idx="140">
                  <c:v>21.737452717376513</c:v>
                </c:pt>
                <c:pt idx="141">
                  <c:v>22.262922254596308</c:v>
                </c:pt>
                <c:pt idx="142">
                  <c:v>21.915251067836717</c:v>
                </c:pt>
                <c:pt idx="143">
                  <c:v>22.671198109624822</c:v>
                </c:pt>
                <c:pt idx="144">
                  <c:v>22.305550286068328</c:v>
                </c:pt>
                <c:pt idx="145">
                  <c:v>22.434785141214007</c:v>
                </c:pt>
                <c:pt idx="146">
                  <c:v>22.690436593973249</c:v>
                </c:pt>
                <c:pt idx="147">
                  <c:v>22.637893236905313</c:v>
                </c:pt>
                <c:pt idx="148">
                  <c:v>23.295211032549187</c:v>
                </c:pt>
                <c:pt idx="149">
                  <c:v>22.659691196851181</c:v>
                </c:pt>
                <c:pt idx="150">
                  <c:v>22.132093457480721</c:v>
                </c:pt>
                <c:pt idx="151">
                  <c:v>20.992503405203081</c:v>
                </c:pt>
                <c:pt idx="152">
                  <c:v>20.799102718425548</c:v>
                </c:pt>
                <c:pt idx="153">
                  <c:v>20.794270613504779</c:v>
                </c:pt>
                <c:pt idx="154">
                  <c:v>20.650499864700521</c:v>
                </c:pt>
                <c:pt idx="155">
                  <c:v>20.786731442942429</c:v>
                </c:pt>
                <c:pt idx="156">
                  <c:v>21.33535832255615</c:v>
                </c:pt>
                <c:pt idx="157">
                  <c:v>21.856853453332509</c:v>
                </c:pt>
                <c:pt idx="158">
                  <c:v>22.421306608277451</c:v>
                </c:pt>
                <c:pt idx="159">
                  <c:v>21.541725630734604</c:v>
                </c:pt>
                <c:pt idx="160">
                  <c:v>20.762927480116034</c:v>
                </c:pt>
                <c:pt idx="161">
                  <c:v>19.818539556101658</c:v>
                </c:pt>
                <c:pt idx="162">
                  <c:v>19.677371134587279</c:v>
                </c:pt>
                <c:pt idx="163">
                  <c:v>19.952047653549755</c:v>
                </c:pt>
                <c:pt idx="164">
                  <c:v>22.113265674378173</c:v>
                </c:pt>
                <c:pt idx="165">
                  <c:v>23.279549646072756</c:v>
                </c:pt>
                <c:pt idx="166">
                  <c:v>24.638006904905279</c:v>
                </c:pt>
                <c:pt idx="167">
                  <c:v>24.113646349025128</c:v>
                </c:pt>
                <c:pt idx="168">
                  <c:v>24.330326136247677</c:v>
                </c:pt>
                <c:pt idx="169">
                  <c:v>24.159194115682652</c:v>
                </c:pt>
                <c:pt idx="170">
                  <c:v>23.736073063459148</c:v>
                </c:pt>
                <c:pt idx="171">
                  <c:v>23.342170967575061</c:v>
                </c:pt>
                <c:pt idx="172">
                  <c:v>22.973996134437865</c:v>
                </c:pt>
                <c:pt idx="173">
                  <c:v>23.045964853751681</c:v>
                </c:pt>
                <c:pt idx="174">
                  <c:v>25.684912830308267</c:v>
                </c:pt>
                <c:pt idx="175">
                  <c:v>26.886993146009633</c:v>
                </c:pt>
                <c:pt idx="176">
                  <c:v>27.682476050690749</c:v>
                </c:pt>
                <c:pt idx="177">
                  <c:v>26.204081949880901</c:v>
                </c:pt>
                <c:pt idx="178">
                  <c:v>25.913535778939984</c:v>
                </c:pt>
                <c:pt idx="179">
                  <c:v>27.729651125252904</c:v>
                </c:pt>
                <c:pt idx="180">
                  <c:v>29.588837002856746</c:v>
                </c:pt>
                <c:pt idx="181">
                  <c:v>30.481041714165727</c:v>
                </c:pt>
                <c:pt idx="182">
                  <c:v>28.883008047891504</c:v>
                </c:pt>
                <c:pt idx="183">
                  <c:v>27.160638082403633</c:v>
                </c:pt>
                <c:pt idx="184">
                  <c:v>26.542807414156755</c:v>
                </c:pt>
                <c:pt idx="185">
                  <c:v>25.613302178507222</c:v>
                </c:pt>
                <c:pt idx="186">
                  <c:v>24.623467179955707</c:v>
                </c:pt>
                <c:pt idx="187">
                  <c:v>23.76309566622788</c:v>
                </c:pt>
                <c:pt idx="188">
                  <c:v>23.338344151471343</c:v>
                </c:pt>
                <c:pt idx="189">
                  <c:v>25.048123950160374</c:v>
                </c:pt>
                <c:pt idx="190">
                  <c:v>24.892115260670391</c:v>
                </c:pt>
                <c:pt idx="191">
                  <c:v>24.785862849803546</c:v>
                </c:pt>
                <c:pt idx="192">
                  <c:v>22.89462650715992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Calc!$S$10</c:f>
              <c:strCache>
                <c:ptCount val="1"/>
                <c:pt idx="0">
                  <c:v>Estimated (&amp; Extrapolated) Trend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7"/>
            <c:bubble3D val="0"/>
          </c:dPt>
          <c:dPt>
            <c:idx val="19"/>
            <c:bubble3D val="0"/>
          </c:dPt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Calc!$S$11:$S$251</c:f>
              <c:numCache>
                <c:formatCode>#,##0.000_);[Red]\(#,##0.000\)</c:formatCode>
                <c:ptCount val="241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25.5</c:v>
                </c:pt>
                <c:pt idx="4">
                  <c:v>24.224999999999998</c:v>
                </c:pt>
                <c:pt idx="5">
                  <c:v>24.224999999999998</c:v>
                </c:pt>
                <c:pt idx="6">
                  <c:v>24.224999999999998</c:v>
                </c:pt>
                <c:pt idx="7">
                  <c:v>24.224999999999998</c:v>
                </c:pt>
                <c:pt idx="8">
                  <c:v>35.610749999999996</c:v>
                </c:pt>
                <c:pt idx="9">
                  <c:v>27.776384999999998</c:v>
                </c:pt>
                <c:pt idx="10">
                  <c:v>27.776384999999998</c:v>
                </c:pt>
                <c:pt idx="11">
                  <c:v>27.776384999999998</c:v>
                </c:pt>
                <c:pt idx="12">
                  <c:v>27.776384999999998</c:v>
                </c:pt>
                <c:pt idx="13">
                  <c:v>27.776384999999998</c:v>
                </c:pt>
                <c:pt idx="14">
                  <c:v>27.776384999999998</c:v>
                </c:pt>
                <c:pt idx="15">
                  <c:v>27.776384999999998</c:v>
                </c:pt>
                <c:pt idx="16">
                  <c:v>27.776384999999998</c:v>
                </c:pt>
                <c:pt idx="17">
                  <c:v>31.665078900000001</c:v>
                </c:pt>
                <c:pt idx="18">
                  <c:v>40.890171886200001</c:v>
                </c:pt>
                <c:pt idx="19">
                  <c:v>31.244285184839999</c:v>
                </c:pt>
                <c:pt idx="20">
                  <c:v>31.035989950274399</c:v>
                </c:pt>
                <c:pt idx="21">
                  <c:v>30.829083350605902</c:v>
                </c:pt>
                <c:pt idx="22">
                  <c:v>30.623556128268529</c:v>
                </c:pt>
                <c:pt idx="23">
                  <c:v>28.898429133042733</c:v>
                </c:pt>
                <c:pt idx="24">
                  <c:v>28.705772938822445</c:v>
                </c:pt>
                <c:pt idx="25">
                  <c:v>28.514401119230293</c:v>
                </c:pt>
                <c:pt idx="26">
                  <c:v>29.81505801238816</c:v>
                </c:pt>
                <c:pt idx="27">
                  <c:v>29.61629095897224</c:v>
                </c:pt>
                <c:pt idx="28">
                  <c:v>31.183979960400503</c:v>
                </c:pt>
                <c:pt idx="29">
                  <c:v>30.976086760664497</c:v>
                </c:pt>
                <c:pt idx="30">
                  <c:v>30.769579515593399</c:v>
                </c:pt>
                <c:pt idx="31">
                  <c:v>28.883404291287523</c:v>
                </c:pt>
                <c:pt idx="32">
                  <c:v>28.690848262678937</c:v>
                </c:pt>
                <c:pt idx="33">
                  <c:v>28.499575940927745</c:v>
                </c:pt>
                <c:pt idx="34">
                  <c:v>28.309578767988224</c:v>
                </c:pt>
                <c:pt idx="35">
                  <c:v>28.120848242868302</c:v>
                </c:pt>
                <c:pt idx="36">
                  <c:v>31.63595427322684</c:v>
                </c:pt>
                <c:pt idx="37">
                  <c:v>31.63595427322684</c:v>
                </c:pt>
                <c:pt idx="38">
                  <c:v>31.63595427322684</c:v>
                </c:pt>
                <c:pt idx="39">
                  <c:v>31.63595427322684</c:v>
                </c:pt>
                <c:pt idx="40">
                  <c:v>31.63595427322684</c:v>
                </c:pt>
                <c:pt idx="41">
                  <c:v>28.472358845904157</c:v>
                </c:pt>
                <c:pt idx="42">
                  <c:v>28.472358845904157</c:v>
                </c:pt>
                <c:pt idx="43">
                  <c:v>28.472358845904157</c:v>
                </c:pt>
                <c:pt idx="44">
                  <c:v>28.472358845904157</c:v>
                </c:pt>
                <c:pt idx="45">
                  <c:v>31.461956524724094</c:v>
                </c:pt>
                <c:pt idx="46">
                  <c:v>32.117413952322508</c:v>
                </c:pt>
                <c:pt idx="47">
                  <c:v>32.786526742995889</c:v>
                </c:pt>
                <c:pt idx="48">
                  <c:v>33.469579383474965</c:v>
                </c:pt>
                <c:pt idx="49">
                  <c:v>34.166862287297356</c:v>
                </c:pt>
                <c:pt idx="50">
                  <c:v>34.878671918282713</c:v>
                </c:pt>
                <c:pt idx="51">
                  <c:v>35.605310916580265</c:v>
                </c:pt>
                <c:pt idx="52">
                  <c:v>31.803702198924562</c:v>
                </c:pt>
                <c:pt idx="53">
                  <c:v>32.095236135748038</c:v>
                </c:pt>
                <c:pt idx="54">
                  <c:v>32.389442466992399</c:v>
                </c:pt>
                <c:pt idx="55">
                  <c:v>32.686345689606497</c:v>
                </c:pt>
                <c:pt idx="56">
                  <c:v>36.284567577604015</c:v>
                </c:pt>
                <c:pt idx="57">
                  <c:v>36.617176113732057</c:v>
                </c:pt>
                <c:pt idx="58">
                  <c:v>36.952833561441274</c:v>
                </c:pt>
                <c:pt idx="59">
                  <c:v>37.291567869087821</c:v>
                </c:pt>
                <c:pt idx="60">
                  <c:v>37.633407241221128</c:v>
                </c:pt>
                <c:pt idx="61">
                  <c:v>37.978380140932323</c:v>
                </c:pt>
                <c:pt idx="62">
                  <c:v>38.326515292224208</c:v>
                </c:pt>
                <c:pt idx="63">
                  <c:v>38.677841682402935</c:v>
                </c:pt>
                <c:pt idx="64">
                  <c:v>39.032388564491633</c:v>
                </c:pt>
                <c:pt idx="65">
                  <c:v>39.390185459666142</c:v>
                </c:pt>
                <c:pt idx="66">
                  <c:v>39.751262159713086</c:v>
                </c:pt>
                <c:pt idx="67">
                  <c:v>36.906396831149628</c:v>
                </c:pt>
                <c:pt idx="68">
                  <c:v>37.244705468768501</c:v>
                </c:pt>
                <c:pt idx="69">
                  <c:v>37.58611526889888</c:v>
                </c:pt>
                <c:pt idx="70">
                  <c:v>37.930654658863787</c:v>
                </c:pt>
                <c:pt idx="71">
                  <c:v>38.278352326570044</c:v>
                </c:pt>
                <c:pt idx="72">
                  <c:v>38.62923722289694</c:v>
                </c:pt>
                <c:pt idx="73">
                  <c:v>40.932505492312174</c:v>
                </c:pt>
                <c:pt idx="74">
                  <c:v>41.307720125991708</c:v>
                </c:pt>
                <c:pt idx="75">
                  <c:v>41.686374227146636</c:v>
                </c:pt>
                <c:pt idx="76">
                  <c:v>42.068499324228817</c:v>
                </c:pt>
                <c:pt idx="77">
                  <c:v>42.45412723470092</c:v>
                </c:pt>
                <c:pt idx="78">
                  <c:v>49.269783577838524</c:v>
                </c:pt>
                <c:pt idx="79">
                  <c:v>61.654564843187877</c:v>
                </c:pt>
                <c:pt idx="80">
                  <c:v>43.553812181308636</c:v>
                </c:pt>
                <c:pt idx="81">
                  <c:v>43.953055459637305</c:v>
                </c:pt>
                <c:pt idx="82">
                  <c:v>44.35595846801732</c:v>
                </c:pt>
                <c:pt idx="83">
                  <c:v>44.76255475397415</c:v>
                </c:pt>
                <c:pt idx="84">
                  <c:v>51.045352334984038</c:v>
                </c:pt>
                <c:pt idx="85">
                  <c:v>51.513268064721395</c:v>
                </c:pt>
                <c:pt idx="86">
                  <c:v>51.985473021981349</c:v>
                </c:pt>
                <c:pt idx="87">
                  <c:v>46.426554446621992</c:v>
                </c:pt>
                <c:pt idx="88">
                  <c:v>46.852131195716034</c:v>
                </c:pt>
                <c:pt idx="89">
                  <c:v>47.281609065010102</c:v>
                </c:pt>
                <c:pt idx="90">
                  <c:v>54.395127148840885</c:v>
                </c:pt>
                <c:pt idx="91">
                  <c:v>54.893749147705265</c:v>
                </c:pt>
                <c:pt idx="92">
                  <c:v>70.354116147246899</c:v>
                </c:pt>
                <c:pt idx="93">
                  <c:v>70.999028878596675</c:v>
                </c:pt>
                <c:pt idx="94">
                  <c:v>58.75287971418674</c:v>
                </c:pt>
                <c:pt idx="95">
                  <c:v>48.358516078085202</c:v>
                </c:pt>
                <c:pt idx="96">
                  <c:v>47.955528444101162</c:v>
                </c:pt>
                <c:pt idx="97">
                  <c:v>56.591519858076381</c:v>
                </c:pt>
                <c:pt idx="98">
                  <c:v>56.119923859259082</c:v>
                </c:pt>
                <c:pt idx="99">
                  <c:v>55.652257827098587</c:v>
                </c:pt>
                <c:pt idx="100">
                  <c:v>55.188489011872768</c:v>
                </c:pt>
                <c:pt idx="101">
                  <c:v>42.688296250683585</c:v>
                </c:pt>
                <c:pt idx="102">
                  <c:v>42.332560448594556</c:v>
                </c:pt>
                <c:pt idx="103">
                  <c:v>41.979789111522933</c:v>
                </c:pt>
                <c:pt idx="104">
                  <c:v>41.629957535593576</c:v>
                </c:pt>
                <c:pt idx="105">
                  <c:v>41.283041222796967</c:v>
                </c:pt>
                <c:pt idx="106">
                  <c:v>36.43572413255356</c:v>
                </c:pt>
                <c:pt idx="107">
                  <c:v>36.132093098115611</c:v>
                </c:pt>
                <c:pt idx="108">
                  <c:v>35.83099232229798</c:v>
                </c:pt>
                <c:pt idx="109">
                  <c:v>35.532400719612163</c:v>
                </c:pt>
                <c:pt idx="110">
                  <c:v>35.23629738028206</c:v>
                </c:pt>
                <c:pt idx="111">
                  <c:v>40.184060804096667</c:v>
                </c:pt>
                <c:pt idx="112">
                  <c:v>55.788871083020872</c:v>
                </c:pt>
                <c:pt idx="113">
                  <c:v>39.517117017139782</c:v>
                </c:pt>
                <c:pt idx="114">
                  <c:v>39.18780770866362</c:v>
                </c:pt>
                <c:pt idx="115">
                  <c:v>34.003587313871662</c:v>
                </c:pt>
                <c:pt idx="116">
                  <c:v>33.720224086256067</c:v>
                </c:pt>
                <c:pt idx="117">
                  <c:v>33.439222218870604</c:v>
                </c:pt>
                <c:pt idx="118">
                  <c:v>33.160562033713347</c:v>
                </c:pt>
                <c:pt idx="119">
                  <c:v>32.884224016765735</c:v>
                </c:pt>
                <c:pt idx="120">
                  <c:v>32.610188816626021</c:v>
                </c:pt>
                <c:pt idx="121">
                  <c:v>32.338437243154139</c:v>
                </c:pt>
                <c:pt idx="122">
                  <c:v>32.068950266127857</c:v>
                </c:pt>
                <c:pt idx="123">
                  <c:v>29.416580837866867</c:v>
                </c:pt>
                <c:pt idx="124">
                  <c:v>29.171442664217977</c:v>
                </c:pt>
                <c:pt idx="125">
                  <c:v>28.928347308682827</c:v>
                </c:pt>
                <c:pt idx="126">
                  <c:v>28.687277747777138</c:v>
                </c:pt>
                <c:pt idx="127">
                  <c:v>48.361969069794291</c:v>
                </c:pt>
                <c:pt idx="128">
                  <c:v>34.050856389224329</c:v>
                </c:pt>
                <c:pt idx="129">
                  <c:v>33.767099252647462</c:v>
                </c:pt>
                <c:pt idx="130">
                  <c:v>29.132564880221601</c:v>
                </c:pt>
                <c:pt idx="131">
                  <c:v>25.423018285473383</c:v>
                </c:pt>
                <c:pt idx="132">
                  <c:v>25.380646588330926</c:v>
                </c:pt>
                <c:pt idx="133">
                  <c:v>25.338345510683705</c:v>
                </c:pt>
                <c:pt idx="134">
                  <c:v>25.296114934832566</c:v>
                </c:pt>
                <c:pt idx="135">
                  <c:v>25.253954743274512</c:v>
                </c:pt>
                <c:pt idx="136">
                  <c:v>25.211864818702388</c:v>
                </c:pt>
                <c:pt idx="137">
                  <c:v>25.16984504400455</c:v>
                </c:pt>
                <c:pt idx="138">
                  <c:v>25.127895302264541</c:v>
                </c:pt>
                <c:pt idx="139">
                  <c:v>22.075693619549476</c:v>
                </c:pt>
                <c:pt idx="140">
                  <c:v>22.075693619549476</c:v>
                </c:pt>
                <c:pt idx="141">
                  <c:v>22.075693619549476</c:v>
                </c:pt>
                <c:pt idx="142">
                  <c:v>22.075693619549476</c:v>
                </c:pt>
                <c:pt idx="143">
                  <c:v>22.517207491940464</c:v>
                </c:pt>
                <c:pt idx="144">
                  <c:v>22.517207491940464</c:v>
                </c:pt>
                <c:pt idx="145">
                  <c:v>22.517207491940464</c:v>
                </c:pt>
                <c:pt idx="146">
                  <c:v>22.517207491940464</c:v>
                </c:pt>
                <c:pt idx="147">
                  <c:v>22.517207491940464</c:v>
                </c:pt>
                <c:pt idx="148">
                  <c:v>22.517207491940464</c:v>
                </c:pt>
                <c:pt idx="149">
                  <c:v>24.543756166215108</c:v>
                </c:pt>
                <c:pt idx="150">
                  <c:v>20.86219274128284</c:v>
                </c:pt>
                <c:pt idx="151">
                  <c:v>20.86219274128284</c:v>
                </c:pt>
                <c:pt idx="152">
                  <c:v>20.86219274128284</c:v>
                </c:pt>
                <c:pt idx="153">
                  <c:v>20.86219274128284</c:v>
                </c:pt>
                <c:pt idx="154">
                  <c:v>20.86219274128284</c:v>
                </c:pt>
                <c:pt idx="155">
                  <c:v>20.86219274128284</c:v>
                </c:pt>
                <c:pt idx="156">
                  <c:v>20.86219274128284</c:v>
                </c:pt>
                <c:pt idx="157">
                  <c:v>22.531168160585469</c:v>
                </c:pt>
                <c:pt idx="158">
                  <c:v>22.531168160585469</c:v>
                </c:pt>
                <c:pt idx="159">
                  <c:v>22.531168160585469</c:v>
                </c:pt>
                <c:pt idx="160">
                  <c:v>19.827427981315214</c:v>
                </c:pt>
                <c:pt idx="161">
                  <c:v>19.827427981315214</c:v>
                </c:pt>
                <c:pt idx="162">
                  <c:v>19.827427981315214</c:v>
                </c:pt>
                <c:pt idx="163">
                  <c:v>19.827427981315214</c:v>
                </c:pt>
                <c:pt idx="164">
                  <c:v>22.008445059259891</c:v>
                </c:pt>
                <c:pt idx="165">
                  <c:v>24.229463973156868</c:v>
                </c:pt>
                <c:pt idx="166">
                  <c:v>24.249655193134497</c:v>
                </c:pt>
                <c:pt idx="167">
                  <c:v>24.269863239128775</c:v>
                </c:pt>
                <c:pt idx="168">
                  <c:v>24.290088125161379</c:v>
                </c:pt>
                <c:pt idx="169">
                  <c:v>24.310329865265679</c:v>
                </c:pt>
                <c:pt idx="170">
                  <c:v>24.330588473486731</c:v>
                </c:pt>
                <c:pt idx="171">
                  <c:v>22.889812126048422</c:v>
                </c:pt>
                <c:pt idx="172">
                  <c:v>22.908886969486794</c:v>
                </c:pt>
                <c:pt idx="173">
                  <c:v>22.927977708628031</c:v>
                </c:pt>
                <c:pt idx="174">
                  <c:v>22.947084356718552</c:v>
                </c:pt>
                <c:pt idx="175">
                  <c:v>30.315393143660877</c:v>
                </c:pt>
                <c:pt idx="176">
                  <c:v>26.092964135301308</c:v>
                </c:pt>
                <c:pt idx="177">
                  <c:v>26.114708272080723</c:v>
                </c:pt>
                <c:pt idx="178">
                  <c:v>26.136470528974122</c:v>
                </c:pt>
                <c:pt idx="179">
                  <c:v>26.158250921081599</c:v>
                </c:pt>
                <c:pt idx="180">
                  <c:v>31.416059356218998</c:v>
                </c:pt>
                <c:pt idx="181">
                  <c:v>31.442239405682511</c:v>
                </c:pt>
                <c:pt idx="182">
                  <c:v>28.32159714466852</c:v>
                </c:pt>
                <c:pt idx="183">
                  <c:v>26.502760574706951</c:v>
                </c:pt>
                <c:pt idx="184">
                  <c:v>26.524846208519204</c:v>
                </c:pt>
                <c:pt idx="185">
                  <c:v>26.546950247026302</c:v>
                </c:pt>
                <c:pt idx="186">
                  <c:v>23.380783980897629</c:v>
                </c:pt>
                <c:pt idx="187">
                  <c:v>23.400267967548373</c:v>
                </c:pt>
                <c:pt idx="188">
                  <c:v>23.419768190854661</c:v>
                </c:pt>
                <c:pt idx="189">
                  <c:v>23.439284664347039</c:v>
                </c:pt>
                <c:pt idx="190">
                  <c:v>28.619757229912139</c:v>
                </c:pt>
                <c:pt idx="191">
                  <c:v>23.478366416068631</c:v>
                </c:pt>
                <c:pt idx="192">
                  <c:v>23.497931721415352</c:v>
                </c:pt>
                <c:pt idx="193">
                  <c:v>27.045140330860672</c:v>
                </c:pt>
                <c:pt idx="194">
                  <c:v>27.067677947803052</c:v>
                </c:pt>
                <c:pt idx="195">
                  <c:v>27.090234346092885</c:v>
                </c:pt>
                <c:pt idx="196">
                  <c:v>27.112809541381292</c:v>
                </c:pt>
                <c:pt idx="197">
                  <c:v>27.135403549332441</c:v>
                </c:pt>
                <c:pt idx="198">
                  <c:v>24.442214747061193</c:v>
                </c:pt>
                <c:pt idx="199">
                  <c:v>24.46258325935041</c:v>
                </c:pt>
                <c:pt idx="200">
                  <c:v>24.482968745399866</c:v>
                </c:pt>
                <c:pt idx="201">
                  <c:v>24.503371219354364</c:v>
                </c:pt>
                <c:pt idx="202">
                  <c:v>24.52379069537049</c:v>
                </c:pt>
                <c:pt idx="203">
                  <c:v>24.544227187616631</c:v>
                </c:pt>
                <c:pt idx="204">
                  <c:v>24.564680710272977</c:v>
                </c:pt>
                <c:pt idx="205">
                  <c:v>24.585151277531537</c:v>
                </c:pt>
                <c:pt idx="206">
                  <c:v>24.605638903596144</c:v>
                </c:pt>
                <c:pt idx="207">
                  <c:v>24.626143602682472</c:v>
                </c:pt>
                <c:pt idx="208">
                  <c:v>24.64666538901804</c:v>
                </c:pt>
                <c:pt idx="209">
                  <c:v>24.66720427684222</c:v>
                </c:pt>
                <c:pt idx="210">
                  <c:v>24.687760280406252</c:v>
                </c:pt>
                <c:pt idx="211">
                  <c:v>24.708333413973254</c:v>
                </c:pt>
                <c:pt idx="212">
                  <c:v>24.728923691818228</c:v>
                </c:pt>
                <c:pt idx="213">
                  <c:v>24.749531128228075</c:v>
                </c:pt>
                <c:pt idx="214">
                  <c:v>24.770155737501597</c:v>
                </c:pt>
                <c:pt idx="215">
                  <c:v>24.790797533949512</c:v>
                </c:pt>
                <c:pt idx="216">
                  <c:v>24.811456531894468</c:v>
                </c:pt>
                <c:pt idx="217">
                  <c:v>24.832132745671043</c:v>
                </c:pt>
                <c:pt idx="218">
                  <c:v>24.852826189625766</c:v>
                </c:pt>
                <c:pt idx="219">
                  <c:v>24.873536878117118</c:v>
                </c:pt>
                <c:pt idx="220">
                  <c:v>24.894264825515545</c:v>
                </c:pt>
                <c:pt idx="221">
                  <c:v>24.915010046203474</c:v>
                </c:pt>
                <c:pt idx="222">
                  <c:v>24.935772554575308</c:v>
                </c:pt>
                <c:pt idx="223">
                  <c:v>24.956552365037453</c:v>
                </c:pt>
                <c:pt idx="224">
                  <c:v>24.977349492008315</c:v>
                </c:pt>
                <c:pt idx="225">
                  <c:v>24.998163949918318</c:v>
                </c:pt>
                <c:pt idx="226">
                  <c:v>25.018995753209914</c:v>
                </c:pt>
                <c:pt idx="227">
                  <c:v>25.039844916337586</c:v>
                </c:pt>
                <c:pt idx="228">
                  <c:v>25.060711453767865</c:v>
                </c:pt>
                <c:pt idx="229">
                  <c:v>25.081595379979337</c:v>
                </c:pt>
                <c:pt idx="230">
                  <c:v>25.102496709462653</c:v>
                </c:pt>
                <c:pt idx="231">
                  <c:v>25.123415456720537</c:v>
                </c:pt>
                <c:pt idx="232">
                  <c:v>25.1443516362678</c:v>
                </c:pt>
                <c:pt idx="233">
                  <c:v>25.165305262631353</c:v>
                </c:pt>
                <c:pt idx="234">
                  <c:v>25.186276350350209</c:v>
                </c:pt>
                <c:pt idx="235">
                  <c:v>25.207264913975497</c:v>
                </c:pt>
                <c:pt idx="236">
                  <c:v>25.228270968070476</c:v>
                </c:pt>
                <c:pt idx="237">
                  <c:v>25.24929452721053</c:v>
                </c:pt>
                <c:pt idx="238">
                  <c:v>25.270335605983202</c:v>
                </c:pt>
                <c:pt idx="239">
                  <c:v>25.291394218988184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8624"/>
        <c:axId val="60637568"/>
      </c:lineChart>
      <c:dateAx>
        <c:axId val="60618624"/>
        <c:scaling>
          <c:orientation val="minMax"/>
          <c:max val="43101"/>
          <c:min val="41640"/>
        </c:scaling>
        <c:delete val="0"/>
        <c:axPos val="b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0637568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60637568"/>
        <c:scaling>
          <c:orientation val="minMax"/>
          <c:max val="32"/>
          <c:min val="18"/>
        </c:scaling>
        <c:delete val="0"/>
        <c:axPos val="l"/>
        <c:majorGridlines>
          <c:spPr>
            <a:ln w="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Sales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Volumes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05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2.7820578668036295E-2"/>
              <c:y val="7.3367832720046874E-4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0618624"/>
        <c:crosses val="autoZero"/>
        <c:crossBetween val="midCat"/>
      </c:valAx>
      <c:valAx>
        <c:axId val="60650624"/>
        <c:scaling>
          <c:orientation val="minMax"/>
          <c:max val="100"/>
          <c:min val="0"/>
        </c:scaling>
        <c:delete val="0"/>
        <c:axPos val="r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0652160"/>
        <c:crosses val="max"/>
        <c:crossBetween val="between"/>
        <c:majorUnit val="1000"/>
      </c:valAx>
      <c:dateAx>
        <c:axId val="6065216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60650624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9150464365031293"/>
          <c:y val="0.76758250289136398"/>
          <c:w val="0.42272663032505553"/>
          <c:h val="0.1506094836736957"/>
        </c:manualLayout>
      </c:layout>
      <c:overlay val="0"/>
      <c:spPr>
        <a:solidFill>
          <a:schemeClr val="bg1">
            <a:alpha val="60000"/>
          </a:schemeClr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33CC"/>
                </a:solidFill>
              </a:defRPr>
            </a:pPr>
            <a:r>
              <a:rPr lang="en-US" sz="900">
                <a:solidFill>
                  <a:srgbClr val="0033CC"/>
                </a:solidFill>
              </a:rPr>
              <a:t>Seasonality</a:t>
            </a:r>
          </a:p>
        </c:rich>
      </c:tx>
      <c:layout>
        <c:manualLayout>
          <c:xMode val="edge"/>
          <c:yMode val="edge"/>
          <c:x val="9.4033918837068423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31758530183728E-2"/>
          <c:y val="0.12406578083989502"/>
          <c:w val="0.81737058674117347"/>
          <c:h val="0.73971620734908139"/>
        </c:manualLayout>
      </c:layout>
      <c:lineChart>
        <c:grouping val="standard"/>
        <c:varyColors val="0"/>
        <c:ser>
          <c:idx val="0"/>
          <c:order val="0"/>
          <c:tx>
            <c:strRef>
              <c:f>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Trend!$C$201:$C$212</c:f>
            </c:numRef>
          </c:val>
          <c:smooth val="0"/>
        </c:ser>
        <c:ser>
          <c:idx val="1"/>
          <c:order val="1"/>
          <c:tx>
            <c:strRef>
              <c:f>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Trend!$D$201:$D$212</c:f>
            </c:numRef>
          </c:val>
          <c:smooth val="0"/>
        </c:ser>
        <c:ser>
          <c:idx val="2"/>
          <c:order val="2"/>
          <c:tx>
            <c:strRef>
              <c:f>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Trend!$E$201:$E$212</c:f>
            </c:numRef>
          </c:val>
          <c:smooth val="0"/>
        </c:ser>
        <c:ser>
          <c:idx val="3"/>
          <c:order val="3"/>
          <c:tx>
            <c:strRef>
              <c:f>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Trend!$F$201:$F$212</c:f>
            </c:numRef>
          </c:val>
          <c:smooth val="0"/>
        </c:ser>
        <c:ser>
          <c:idx val="4"/>
          <c:order val="4"/>
          <c:tx>
            <c:strRef>
              <c:f>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Trend!$G$201:$G$212</c:f>
            </c:numRef>
          </c:val>
          <c:smooth val="0"/>
        </c:ser>
        <c:ser>
          <c:idx val="5"/>
          <c:order val="5"/>
          <c:tx>
            <c:strRef>
              <c:f>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Trend!$H$201:$H$212</c:f>
            </c:numRef>
          </c:val>
          <c:smooth val="0"/>
        </c:ser>
        <c:ser>
          <c:idx val="6"/>
          <c:order val="6"/>
          <c:tx>
            <c:strRef>
              <c:f>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Trend!$I$201:$I$212</c:f>
            </c:numRef>
          </c:val>
          <c:smooth val="0"/>
        </c:ser>
        <c:ser>
          <c:idx val="7"/>
          <c:order val="7"/>
          <c:tx>
            <c:strRef>
              <c:f>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Trend!$J$201:$J$212</c:f>
            </c:numRef>
          </c:val>
          <c:smooth val="0"/>
        </c:ser>
        <c:ser>
          <c:idx val="8"/>
          <c:order val="8"/>
          <c:tx>
            <c:strRef>
              <c:f>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Trend!$K$201:$K$212</c:f>
            </c:numRef>
          </c:val>
          <c:smooth val="0"/>
        </c:ser>
        <c:ser>
          <c:idx val="9"/>
          <c:order val="9"/>
          <c:tx>
            <c:strRef>
              <c:f>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Trend!$L$201:$L$212</c:f>
            </c:numRef>
          </c:val>
          <c:smooth val="0"/>
        </c:ser>
        <c:ser>
          <c:idx val="10"/>
          <c:order val="10"/>
          <c:tx>
            <c:strRef>
              <c:f>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Trend!$M$201:$M$212</c:f>
            </c:numRef>
          </c:val>
          <c:smooth val="0"/>
        </c:ser>
        <c:ser>
          <c:idx val="11"/>
          <c:order val="11"/>
          <c:tx>
            <c:strRef>
              <c:f>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Trend!$N$201:$N$212</c:f>
            </c:numRef>
          </c:val>
          <c:smooth val="0"/>
        </c:ser>
        <c:ser>
          <c:idx val="12"/>
          <c:order val="12"/>
          <c:tx>
            <c:strRef>
              <c:f>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Trend!$O$201:$O$212</c:f>
              <c:numCache>
                <c:formatCode>0.00</c:formatCode>
                <c:ptCount val="12"/>
                <c:pt idx="0">
                  <c:v>0.97864254689091179</c:v>
                </c:pt>
                <c:pt idx="1">
                  <c:v>0.98939018438527204</c:v>
                </c:pt>
                <c:pt idx="2">
                  <c:v>0.99546636946908285</c:v>
                </c:pt>
                <c:pt idx="3">
                  <c:v>0.98561576030067077</c:v>
                </c:pt>
                <c:pt idx="4">
                  <c:v>0.97304188227097821</c:v>
                </c:pt>
                <c:pt idx="5">
                  <c:v>1.0604176662848535</c:v>
                </c:pt>
                <c:pt idx="6">
                  <c:v>0.98307647957156197</c:v>
                </c:pt>
                <c:pt idx="7">
                  <c:v>0.90833118741247643</c:v>
                </c:pt>
                <c:pt idx="8">
                  <c:v>1.0456173916436988</c:v>
                </c:pt>
                <c:pt idx="9">
                  <c:v>0.99867668842073365</c:v>
                </c:pt>
                <c:pt idx="10">
                  <c:v>0.97626231550652398</c:v>
                </c:pt>
                <c:pt idx="11">
                  <c:v>1.1054615278432369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Trend!$P$201:$P$212</c:f>
              <c:numCache>
                <c:formatCode>0.00</c:formatCode>
                <c:ptCount val="12"/>
                <c:pt idx="0">
                  <c:v>0.99593972956477173</c:v>
                </c:pt>
                <c:pt idx="1">
                  <c:v>0.98647985571721841</c:v>
                </c:pt>
                <c:pt idx="2">
                  <c:v>0.98344370408997295</c:v>
                </c:pt>
                <c:pt idx="3">
                  <c:v>0.97080549198454891</c:v>
                </c:pt>
                <c:pt idx="4">
                  <c:v>0.98062184317218282</c:v>
                </c:pt>
                <c:pt idx="5">
                  <c:v>1.0677424225607905</c:v>
                </c:pt>
                <c:pt idx="6">
                  <c:v>0.97192275142744966</c:v>
                </c:pt>
                <c:pt idx="7">
                  <c:v>0.89276890411716092</c:v>
                </c:pt>
                <c:pt idx="8">
                  <c:v>0.9757583441988561</c:v>
                </c:pt>
                <c:pt idx="9">
                  <c:v>1.1059553877588362</c:v>
                </c:pt>
                <c:pt idx="10">
                  <c:v>0.92560898391535318</c:v>
                </c:pt>
                <c:pt idx="11">
                  <c:v>1.1429525814928578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Trend!$Q$201:$Q$212</c:f>
              <c:numCache>
                <c:formatCode>0.00</c:formatCode>
                <c:ptCount val="12"/>
                <c:pt idx="0">
                  <c:v>1.0060577332408644</c:v>
                </c:pt>
                <c:pt idx="1">
                  <c:v>0.95360674658039379</c:v>
                </c:pt>
                <c:pt idx="2">
                  <c:v>0.98992026244493803</c:v>
                </c:pt>
                <c:pt idx="3">
                  <c:v>0.98525035583819531</c:v>
                </c:pt>
                <c:pt idx="4">
                  <c:v>0.95220172411077231</c:v>
                </c:pt>
                <c:pt idx="5">
                  <c:v>1.0705443706880118</c:v>
                </c:pt>
                <c:pt idx="6">
                  <c:v>1.0002308433878944</c:v>
                </c:pt>
                <c:pt idx="7">
                  <c:v>0.90461643506059297</c:v>
                </c:pt>
                <c:pt idx="8">
                  <c:v>1.0588732344541716</c:v>
                </c:pt>
                <c:pt idx="9">
                  <c:v>1.0117731089813569</c:v>
                </c:pt>
                <c:pt idx="10">
                  <c:v>0.96404192718318593</c:v>
                </c:pt>
                <c:pt idx="11">
                  <c:v>1.1028832580296208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Trend!$R$201:$R$212</c:f>
              <c:numCache>
                <c:formatCode>0.00</c:formatCode>
                <c:ptCount val="12"/>
                <c:pt idx="0">
                  <c:v>0.99259014252015787</c:v>
                </c:pt>
                <c:pt idx="1">
                  <c:v>0.9819011263471551</c:v>
                </c:pt>
                <c:pt idx="2">
                  <c:v>1.0008227942479371</c:v>
                </c:pt>
                <c:pt idx="3">
                  <c:v>0.96969843279940138</c:v>
                </c:pt>
                <c:pt idx="4">
                  <c:v>0.96406834896479521</c:v>
                </c:pt>
                <c:pt idx="5">
                  <c:v>1.0660637301629468</c:v>
                </c:pt>
                <c:pt idx="6">
                  <c:v>0.99173560785500015</c:v>
                </c:pt>
                <c:pt idx="7">
                  <c:v>0.90215366119060358</c:v>
                </c:pt>
                <c:pt idx="8">
                  <c:v>1.0633299148749957</c:v>
                </c:pt>
                <c:pt idx="9">
                  <c:v>0.97808291904354216</c:v>
                </c:pt>
                <c:pt idx="10">
                  <c:v>0.96694954560674407</c:v>
                </c:pt>
                <c:pt idx="11">
                  <c:v>1.1226037763867212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Trend!$Y$201:$Y$212</c:f>
              <c:numCache>
                <c:formatCode>0.00</c:formatCode>
                <c:ptCount val="12"/>
                <c:pt idx="0">
                  <c:v>1.020015850406345</c:v>
                </c:pt>
                <c:pt idx="1">
                  <c:v>0.97291316555129503</c:v>
                </c:pt>
                <c:pt idx="2">
                  <c:v>1.0065003034727673</c:v>
                </c:pt>
                <c:pt idx="3">
                  <c:v>0.98453335009623655</c:v>
                </c:pt>
                <c:pt idx="4">
                  <c:v>0.97993606947438761</c:v>
                </c:pt>
                <c:pt idx="5">
                  <c:v>1.0428769376539364</c:v>
                </c:pt>
                <c:pt idx="6">
                  <c:v>0.9884038304404672</c:v>
                </c:pt>
                <c:pt idx="7">
                  <c:v>0.9024463015521238</c:v>
                </c:pt>
                <c:pt idx="8">
                  <c:v>1.0051732886693445</c:v>
                </c:pt>
                <c:pt idx="9">
                  <c:v>1.0285726196719609</c:v>
                </c:pt>
                <c:pt idx="10">
                  <c:v>1.0059199085565209</c:v>
                </c:pt>
                <c:pt idx="11">
                  <c:v>1.0627083744546153</c:v>
                </c:pt>
              </c:numCache>
            </c:numRef>
          </c:val>
          <c:smooth val="0"/>
        </c:ser>
        <c:ser>
          <c:idx val="24"/>
          <c:order val="17"/>
          <c:tx>
            <c:v>Final</c:v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Trend!$AC$201:$AC$212</c:f>
              <c:numCache>
                <c:formatCode>0.00</c:formatCode>
                <c:ptCount val="12"/>
                <c:pt idx="0">
                  <c:v>1.0041638230561172</c:v>
                </c:pt>
                <c:pt idx="1">
                  <c:v>0.98259298818610963</c:v>
                </c:pt>
                <c:pt idx="2">
                  <c:v>0.99222400787885978</c:v>
                </c:pt>
                <c:pt idx="3">
                  <c:v>0.98472308723872692</c:v>
                </c:pt>
                <c:pt idx="4">
                  <c:v>0.98090500272220138</c:v>
                </c:pt>
                <c:pt idx="5">
                  <c:v>1.0513397999565481</c:v>
                </c:pt>
                <c:pt idx="6">
                  <c:v>0.9761464288626398</c:v>
                </c:pt>
                <c:pt idx="7">
                  <c:v>0.9060112716127271</c:v>
                </c:pt>
                <c:pt idx="8">
                  <c:v>1.0175292255894679</c:v>
                </c:pt>
                <c:pt idx="9">
                  <c:v>1.034625209005704</c:v>
                </c:pt>
                <c:pt idx="10">
                  <c:v>0.99165518603014802</c:v>
                </c:pt>
                <c:pt idx="11">
                  <c:v>1.0780839698607505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Inputs!$H$10</c:f>
              <c:strCache>
                <c:ptCount val="1"/>
                <c:pt idx="0">
                  <c:v>Initial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Inputs!$H$11:$H$22</c:f>
              <c:numCache>
                <c:formatCode>#,##0.00_);[Red]\(#,##0.00\)</c:formatCode>
                <c:ptCount val="12"/>
                <c:pt idx="0">
                  <c:v>1.0191985816817977</c:v>
                </c:pt>
                <c:pt idx="1">
                  <c:v>0.97653681027111605</c:v>
                </c:pt>
                <c:pt idx="2">
                  <c:v>1.0014521922898212</c:v>
                </c:pt>
                <c:pt idx="3">
                  <c:v>1.0000947701330221</c:v>
                </c:pt>
                <c:pt idx="4">
                  <c:v>1.0106904669192065</c:v>
                </c:pt>
                <c:pt idx="5">
                  <c:v>1.0343886689259887</c:v>
                </c:pt>
                <c:pt idx="6">
                  <c:v>0.96951797319619015</c:v>
                </c:pt>
                <c:pt idx="7">
                  <c:v>0.89332480927924729</c:v>
                </c:pt>
                <c:pt idx="8">
                  <c:v>1.0029809185046754</c:v>
                </c:pt>
                <c:pt idx="9">
                  <c:v>1.0214433497938034</c:v>
                </c:pt>
                <c:pt idx="10">
                  <c:v>1.0028846231230606</c:v>
                </c:pt>
                <c:pt idx="11">
                  <c:v>1.0674868358820715</c:v>
                </c:pt>
              </c:numCache>
            </c:numRef>
          </c:val>
          <c:smooth val="0"/>
        </c:ser>
        <c:ser>
          <c:idx val="17"/>
          <c:order val="19"/>
          <c:tx>
            <c:strRef>
              <c:f>Trend!$AA$200</c:f>
              <c:strCache>
                <c:ptCount val="1"/>
                <c:pt idx="0">
                  <c:v>Low</c:v>
                </c:pt>
              </c:strCache>
            </c:strRef>
          </c:tx>
          <c:spPr>
            <a:ln w="9525"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Trend!$AA$201:$AA$212</c:f>
              <c:numCache>
                <c:formatCode>0.00</c:formatCode>
                <c:ptCount val="12"/>
                <c:pt idx="0">
                  <c:v>0.93229737332436335</c:v>
                </c:pt>
                <c:pt idx="1">
                  <c:v>0.91752014589423525</c:v>
                </c:pt>
                <c:pt idx="2">
                  <c:v>0.91595998737345041</c:v>
                </c:pt>
                <c:pt idx="3">
                  <c:v>0.92472503829217834</c:v>
                </c:pt>
                <c:pt idx="4">
                  <c:v>0.90127441904419392</c:v>
                </c:pt>
                <c:pt idx="5">
                  <c:v>0.97030711075320975</c:v>
                </c:pt>
                <c:pt idx="6">
                  <c:v>0.90118754545278779</c:v>
                </c:pt>
                <c:pt idx="7">
                  <c:v>0.82446662900510093</c:v>
                </c:pt>
                <c:pt idx="8">
                  <c:v>0.91354870353862272</c:v>
                </c:pt>
                <c:pt idx="9">
                  <c:v>0.91552706898675318</c:v>
                </c:pt>
                <c:pt idx="10">
                  <c:v>0.8895725194145282</c:v>
                </c:pt>
                <c:pt idx="11">
                  <c:v>0.9676054544521866</c:v>
                </c:pt>
              </c:numCache>
            </c:numRef>
          </c:val>
          <c:smooth val="0"/>
        </c:ser>
        <c:ser>
          <c:idx val="16"/>
          <c:order val="20"/>
          <c:tx>
            <c:strRef>
              <c:f>Trend!$AB$200</c:f>
              <c:strCache>
                <c:ptCount val="1"/>
                <c:pt idx="0">
                  <c:v>High</c:v>
                </c:pt>
              </c:strCache>
            </c:strRef>
          </c:tx>
          <c:spPr>
            <a:ln w="9525">
              <a:solidFill>
                <a:srgbClr val="0033CC"/>
              </a:solidFill>
              <a:prstDash val="lgDash"/>
            </a:ln>
          </c:spPr>
          <c:marker>
            <c:symbol val="none"/>
          </c:marker>
          <c:val>
            <c:numRef>
              <c:f>Trend!$AB$201:$AB$212</c:f>
              <c:numCache>
                <c:formatCode>0.00</c:formatCode>
                <c:ptCount val="12"/>
                <c:pt idx="0">
                  <c:v>1.1077343274883267</c:v>
                </c:pt>
                <c:pt idx="1">
                  <c:v>1.0283061852083548</c:v>
                </c:pt>
                <c:pt idx="2">
                  <c:v>1.0970406195720841</c:v>
                </c:pt>
                <c:pt idx="3">
                  <c:v>1.0443416619002948</c:v>
                </c:pt>
                <c:pt idx="4">
                  <c:v>1.0585977199045813</c:v>
                </c:pt>
                <c:pt idx="5">
                  <c:v>1.1154467645546631</c:v>
                </c:pt>
                <c:pt idx="6">
                  <c:v>1.0756201154281466</c:v>
                </c:pt>
                <c:pt idx="7">
                  <c:v>0.98042597409914667</c:v>
                </c:pt>
                <c:pt idx="8">
                  <c:v>1.0967978738000663</c:v>
                </c:pt>
                <c:pt idx="9">
                  <c:v>1.1416181703571686</c:v>
                </c:pt>
                <c:pt idx="10">
                  <c:v>1.1222672976985137</c:v>
                </c:pt>
                <c:pt idx="11">
                  <c:v>1.157811294457044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7872"/>
        <c:axId val="102210560"/>
      </c:lineChart>
      <c:catAx>
        <c:axId val="102207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2210560"/>
        <c:crosses val="autoZero"/>
        <c:auto val="1"/>
        <c:lblAlgn val="ctr"/>
        <c:lblOffset val="100"/>
        <c:noMultiLvlLbl val="0"/>
      </c:catAx>
      <c:valAx>
        <c:axId val="102210560"/>
        <c:scaling>
          <c:orientation val="minMax"/>
          <c:max val="1.3"/>
          <c:min val="0.70000000000000007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2207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8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Seasonally-Adjusted</a:t>
            </a:r>
          </a:p>
        </c:rich>
      </c:tx>
      <c:layout>
        <c:manualLayout>
          <c:xMode val="edge"/>
          <c:yMode val="edge"/>
          <c:x val="0.35080593815230621"/>
          <c:y val="3.154574132492113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474251694147979E-2"/>
          <c:y val="9.4203659984443022E-2"/>
          <c:w val="0.94630914428379376"/>
          <c:h val="0.85873333424309828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Calc!$AA$10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5000"/>
              </a:srgbClr>
            </a:solidFill>
          </c:spPr>
          <c:invertIfNegative val="0"/>
          <c:cat>
            <c:numRef>
              <c:f>Calc!$A$11:$A$250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Calc!$AA$11:$AA$279</c:f>
              <c:numCache>
                <c:formatCode>0_);[Red]\(0\)</c:formatCod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9999</c:v>
                </c:pt>
                <c:pt idx="194">
                  <c:v>9999</c:v>
                </c:pt>
                <c:pt idx="195">
                  <c:v>9999</c:v>
                </c:pt>
                <c:pt idx="196">
                  <c:v>9999</c:v>
                </c:pt>
                <c:pt idx="197">
                  <c:v>9999</c:v>
                </c:pt>
                <c:pt idx="198">
                  <c:v>9999</c:v>
                </c:pt>
                <c:pt idx="199">
                  <c:v>9999</c:v>
                </c:pt>
                <c:pt idx="200">
                  <c:v>9999</c:v>
                </c:pt>
                <c:pt idx="201">
                  <c:v>9999</c:v>
                </c:pt>
                <c:pt idx="202">
                  <c:v>9999</c:v>
                </c:pt>
                <c:pt idx="203">
                  <c:v>9999</c:v>
                </c:pt>
                <c:pt idx="204">
                  <c:v>9999</c:v>
                </c:pt>
                <c:pt idx="205">
                  <c:v>9999</c:v>
                </c:pt>
                <c:pt idx="206">
                  <c:v>9999</c:v>
                </c:pt>
                <c:pt idx="207">
                  <c:v>9999</c:v>
                </c:pt>
                <c:pt idx="208">
                  <c:v>9999</c:v>
                </c:pt>
                <c:pt idx="209">
                  <c:v>9999</c:v>
                </c:pt>
                <c:pt idx="210">
                  <c:v>9999</c:v>
                </c:pt>
                <c:pt idx="211">
                  <c:v>9999</c:v>
                </c:pt>
                <c:pt idx="212">
                  <c:v>9999</c:v>
                </c:pt>
                <c:pt idx="213">
                  <c:v>9999</c:v>
                </c:pt>
                <c:pt idx="214">
                  <c:v>9999</c:v>
                </c:pt>
                <c:pt idx="215">
                  <c:v>9999</c:v>
                </c:pt>
                <c:pt idx="216">
                  <c:v>9999</c:v>
                </c:pt>
                <c:pt idx="217">
                  <c:v>9999</c:v>
                </c:pt>
                <c:pt idx="218">
                  <c:v>9999</c:v>
                </c:pt>
                <c:pt idx="219">
                  <c:v>9999</c:v>
                </c:pt>
                <c:pt idx="220">
                  <c:v>9999</c:v>
                </c:pt>
                <c:pt idx="221">
                  <c:v>9999</c:v>
                </c:pt>
                <c:pt idx="222">
                  <c:v>9999</c:v>
                </c:pt>
                <c:pt idx="223">
                  <c:v>9999</c:v>
                </c:pt>
                <c:pt idx="224">
                  <c:v>9999</c:v>
                </c:pt>
                <c:pt idx="225">
                  <c:v>9999</c:v>
                </c:pt>
                <c:pt idx="226">
                  <c:v>9999</c:v>
                </c:pt>
                <c:pt idx="227">
                  <c:v>9999</c:v>
                </c:pt>
                <c:pt idx="228">
                  <c:v>9999</c:v>
                </c:pt>
                <c:pt idx="229">
                  <c:v>9999</c:v>
                </c:pt>
                <c:pt idx="230">
                  <c:v>9999</c:v>
                </c:pt>
                <c:pt idx="231">
                  <c:v>9999</c:v>
                </c:pt>
                <c:pt idx="232">
                  <c:v>9999</c:v>
                </c:pt>
                <c:pt idx="233">
                  <c:v>9999</c:v>
                </c:pt>
                <c:pt idx="234">
                  <c:v>9999</c:v>
                </c:pt>
                <c:pt idx="235">
                  <c:v>9999</c:v>
                </c:pt>
                <c:pt idx="236">
                  <c:v>9999</c:v>
                </c:pt>
                <c:pt idx="237">
                  <c:v>9999</c:v>
                </c:pt>
                <c:pt idx="238">
                  <c:v>9999</c:v>
                </c:pt>
                <c:pt idx="239">
                  <c:v>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4591744"/>
        <c:axId val="104246656"/>
      </c:barChart>
      <c:lineChart>
        <c:grouping val="standard"/>
        <c:varyColors val="0"/>
        <c:ser>
          <c:idx val="0"/>
          <c:order val="0"/>
          <c:tx>
            <c:strRef>
              <c:f>Calc!$T$10</c:f>
              <c:strCache>
                <c:ptCount val="1"/>
                <c:pt idx="0">
                  <c:v>Actual (&amp; Extrapolated) Values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Calc!$T$11:$T$251</c:f>
              <c:numCache>
                <c:formatCode>#,##0.000_);[Red]\(#,##0.000\)</c:formatCode>
                <c:ptCount val="241"/>
                <c:pt idx="0">
                  <c:v>27.844005557000003</c:v>
                </c:pt>
                <c:pt idx="1">
                  <c:v>21.631058254000003</c:v>
                </c:pt>
                <c:pt idx="2">
                  <c:v>27.970177009</c:v>
                </c:pt>
                <c:pt idx="3">
                  <c:v>25.529158376000002</c:v>
                </c:pt>
                <c:pt idx="4">
                  <c:v>24.568456264000002</c:v>
                </c:pt>
                <c:pt idx="5">
                  <c:v>24.674212853</c:v>
                </c:pt>
                <c:pt idx="6">
                  <c:v>23.878290578000001</c:v>
                </c:pt>
                <c:pt idx="7">
                  <c:v>23.590734146000003</c:v>
                </c:pt>
                <c:pt idx="8">
                  <c:v>25.416713787000003</c:v>
                </c:pt>
                <c:pt idx="9">
                  <c:v>30.228520868</c:v>
                </c:pt>
                <c:pt idx="10">
                  <c:v>26.671824069000003</c:v>
                </c:pt>
                <c:pt idx="11">
                  <c:v>25.506104132000001</c:v>
                </c:pt>
                <c:pt idx="12">
                  <c:v>29.943225121000001</c:v>
                </c:pt>
                <c:pt idx="13">
                  <c:v>26.254804264000001</c:v>
                </c:pt>
                <c:pt idx="14">
                  <c:v>26.742865285000001</c:v>
                </c:pt>
                <c:pt idx="15">
                  <c:v>28.760819087000002</c:v>
                </c:pt>
                <c:pt idx="16">
                  <c:v>27.152057629000002</c:v>
                </c:pt>
                <c:pt idx="17">
                  <c:v>31.739602182000002</c:v>
                </c:pt>
                <c:pt idx="18">
                  <c:v>41.498590228000005</c:v>
                </c:pt>
                <c:pt idx="19">
                  <c:v>29.510537263000003</c:v>
                </c:pt>
                <c:pt idx="20">
                  <c:v>28.180247865000002</c:v>
                </c:pt>
                <c:pt idx="21">
                  <c:v>38.060914050000001</c:v>
                </c:pt>
                <c:pt idx="22">
                  <c:v>29.087289734000002</c:v>
                </c:pt>
                <c:pt idx="23">
                  <c:v>26.204947813</c:v>
                </c:pt>
                <c:pt idx="24">
                  <c:v>30.969338700000002</c:v>
                </c:pt>
                <c:pt idx="25">
                  <c:v>25.391557145</c:v>
                </c:pt>
                <c:pt idx="26">
                  <c:v>30.224560674000003</c:v>
                </c:pt>
                <c:pt idx="27">
                  <c:v>29.876910724000002</c:v>
                </c:pt>
                <c:pt idx="28">
                  <c:v>31.261541159000004</c:v>
                </c:pt>
                <c:pt idx="29">
                  <c:v>31.842425762000001</c:v>
                </c:pt>
                <c:pt idx="30">
                  <c:v>31.924518728000002</c:v>
                </c:pt>
                <c:pt idx="31">
                  <c:v>25.207009621000001</c:v>
                </c:pt>
                <c:pt idx="32">
                  <c:v>30.171336113000002</c:v>
                </c:pt>
                <c:pt idx="33">
                  <c:v>32.891088624000005</c:v>
                </c:pt>
                <c:pt idx="34">
                  <c:v>24.572365351000002</c:v>
                </c:pt>
                <c:pt idx="35">
                  <c:v>28.065196767000003</c:v>
                </c:pt>
                <c:pt idx="36">
                  <c:v>33.401117984000003</c:v>
                </c:pt>
                <c:pt idx="37">
                  <c:v>28.219808424</c:v>
                </c:pt>
                <c:pt idx="38">
                  <c:v>34.114416814000002</c:v>
                </c:pt>
                <c:pt idx="39">
                  <c:v>32.174532881000005</c:v>
                </c:pt>
                <c:pt idx="40">
                  <c:v>30.105487464000003</c:v>
                </c:pt>
                <c:pt idx="41">
                  <c:v>28.935464709000001</c:v>
                </c:pt>
                <c:pt idx="42">
                  <c:v>29.927647185000001</c:v>
                </c:pt>
                <c:pt idx="43">
                  <c:v>27.512945934000001</c:v>
                </c:pt>
                <c:pt idx="44">
                  <c:v>27.997327555000002</c:v>
                </c:pt>
                <c:pt idx="45">
                  <c:v>32.784492494000006</c:v>
                </c:pt>
                <c:pt idx="46">
                  <c:v>31.802235189000001</c:v>
                </c:pt>
                <c:pt idx="47">
                  <c:v>32.656786257</c:v>
                </c:pt>
                <c:pt idx="48">
                  <c:v>32.873655599000003</c:v>
                </c:pt>
                <c:pt idx="49">
                  <c:v>30.421999961000001</c:v>
                </c:pt>
                <c:pt idx="50">
                  <c:v>37.693856019000002</c:v>
                </c:pt>
                <c:pt idx="51">
                  <c:v>36.419048048000001</c:v>
                </c:pt>
                <c:pt idx="52">
                  <c:v>32.385502707000001</c:v>
                </c:pt>
                <c:pt idx="53">
                  <c:v>34.164301307999999</c:v>
                </c:pt>
                <c:pt idx="54">
                  <c:v>30.345885188</c:v>
                </c:pt>
                <c:pt idx="55">
                  <c:v>34.061626375000003</c:v>
                </c:pt>
                <c:pt idx="56">
                  <c:v>36.412751366000002</c:v>
                </c:pt>
                <c:pt idx="57">
                  <c:v>40.391356287000001</c:v>
                </c:pt>
                <c:pt idx="58">
                  <c:v>35.945223430000006</c:v>
                </c:pt>
                <c:pt idx="59">
                  <c:v>33.962724204000004</c:v>
                </c:pt>
                <c:pt idx="60">
                  <c:v>39.137795588000003</c:v>
                </c:pt>
                <c:pt idx="61">
                  <c:v>34.488949017000003</c:v>
                </c:pt>
                <c:pt idx="62">
                  <c:v>40.026956933000001</c:v>
                </c:pt>
                <c:pt idx="63">
                  <c:v>33.735219981</c:v>
                </c:pt>
                <c:pt idx="64">
                  <c:v>43.710999824000005</c:v>
                </c:pt>
                <c:pt idx="65">
                  <c:v>44.135295573000001</c:v>
                </c:pt>
                <c:pt idx="66">
                  <c:v>35.952003054999999</c:v>
                </c:pt>
                <c:pt idx="67">
                  <c:v>37.127694174000005</c:v>
                </c:pt>
                <c:pt idx="68">
                  <c:v>35.745692179999999</c:v>
                </c:pt>
                <c:pt idx="69">
                  <c:v>40.755462551000001</c:v>
                </c:pt>
                <c:pt idx="70">
                  <c:v>39.924496251000001</c:v>
                </c:pt>
                <c:pt idx="71">
                  <c:v>33.754332155</c:v>
                </c:pt>
                <c:pt idx="72">
                  <c:v>40.126502743000003</c:v>
                </c:pt>
                <c:pt idx="73">
                  <c:v>36.808791763000002</c:v>
                </c:pt>
                <c:pt idx="74">
                  <c:v>46.829835047000003</c:v>
                </c:pt>
                <c:pt idx="75">
                  <c:v>38.30505222</c:v>
                </c:pt>
                <c:pt idx="76">
                  <c:v>43.624860264000006</c:v>
                </c:pt>
                <c:pt idx="77">
                  <c:v>45.825290047999999</c:v>
                </c:pt>
                <c:pt idx="78">
                  <c:v>47.160369625000001</c:v>
                </c:pt>
                <c:pt idx="79">
                  <c:v>61.153545837000003</c:v>
                </c:pt>
                <c:pt idx="80">
                  <c:v>37.156515068000004</c:v>
                </c:pt>
                <c:pt idx="81">
                  <c:v>45.423874467000005</c:v>
                </c:pt>
                <c:pt idx="82">
                  <c:v>51.509362646000007</c:v>
                </c:pt>
                <c:pt idx="83">
                  <c:v>38.103141452000003</c:v>
                </c:pt>
                <c:pt idx="84">
                  <c:v>59.655949482000004</c:v>
                </c:pt>
                <c:pt idx="85">
                  <c:v>45.622754623000006</c:v>
                </c:pt>
                <c:pt idx="86">
                  <c:v>53.173827761000005</c:v>
                </c:pt>
                <c:pt idx="87">
                  <c:v>46.837121466000006</c:v>
                </c:pt>
                <c:pt idx="88">
                  <c:v>42.824180106</c:v>
                </c:pt>
                <c:pt idx="89">
                  <c:v>51.190697423000003</c:v>
                </c:pt>
                <c:pt idx="90">
                  <c:v>63.770261206000001</c:v>
                </c:pt>
                <c:pt idx="91">
                  <c:v>44.843193803000005</c:v>
                </c:pt>
                <c:pt idx="92">
                  <c:v>71.140371587000004</c:v>
                </c:pt>
                <c:pt idx="93">
                  <c:v>82.979153233000005</c:v>
                </c:pt>
                <c:pt idx="94">
                  <c:v>50.601787638000005</c:v>
                </c:pt>
                <c:pt idx="95">
                  <c:v>47.647674722000005</c:v>
                </c:pt>
                <c:pt idx="96">
                  <c:v>45.408325476000002</c:v>
                </c:pt>
                <c:pt idx="97">
                  <c:v>50.307080556000003</c:v>
                </c:pt>
                <c:pt idx="98">
                  <c:v>65.563601515000002</c:v>
                </c:pt>
                <c:pt idx="99">
                  <c:v>53.852271136000006</c:v>
                </c:pt>
                <c:pt idx="100">
                  <c:v>50.357624249000004</c:v>
                </c:pt>
                <c:pt idx="101">
                  <c:v>46.401479603000006</c:v>
                </c:pt>
                <c:pt idx="102">
                  <c:v>40.897598092999999</c:v>
                </c:pt>
                <c:pt idx="103">
                  <c:v>41.685621626</c:v>
                </c:pt>
                <c:pt idx="104">
                  <c:v>43.114756221</c:v>
                </c:pt>
                <c:pt idx="105">
                  <c:v>43.28880126</c:v>
                </c:pt>
                <c:pt idx="106">
                  <c:v>32.797083036000004</c:v>
                </c:pt>
                <c:pt idx="107">
                  <c:v>35.629203521000001</c:v>
                </c:pt>
                <c:pt idx="108">
                  <c:v>33.536155913000002</c:v>
                </c:pt>
                <c:pt idx="109">
                  <c:v>32.679227636</c:v>
                </c:pt>
                <c:pt idx="110">
                  <c:v>36.704678720000004</c:v>
                </c:pt>
                <c:pt idx="111">
                  <c:v>41.460068217</c:v>
                </c:pt>
                <c:pt idx="112">
                  <c:v>51.963650398000006</c:v>
                </c:pt>
                <c:pt idx="113">
                  <c:v>46.340412007000005</c:v>
                </c:pt>
                <c:pt idx="114">
                  <c:v>37.254092281000005</c:v>
                </c:pt>
                <c:pt idx="115">
                  <c:v>34.015332260000001</c:v>
                </c:pt>
                <c:pt idx="116">
                  <c:v>32.435981539000004</c:v>
                </c:pt>
                <c:pt idx="117">
                  <c:v>33.795239459000001</c:v>
                </c:pt>
                <c:pt idx="118">
                  <c:v>33.243621249</c:v>
                </c:pt>
                <c:pt idx="119">
                  <c:v>31.224261220000002</c:v>
                </c:pt>
                <c:pt idx="120">
                  <c:v>32.872255678000002</c:v>
                </c:pt>
                <c:pt idx="121">
                  <c:v>29.293741402000002</c:v>
                </c:pt>
                <c:pt idx="122">
                  <c:v>35.639520246000004</c:v>
                </c:pt>
                <c:pt idx="123">
                  <c:v>26.609823463000001</c:v>
                </c:pt>
                <c:pt idx="124">
                  <c:v>28.704234993</c:v>
                </c:pt>
                <c:pt idx="125">
                  <c:v>31.901730440000001</c:v>
                </c:pt>
                <c:pt idx="126">
                  <c:v>26.212731249000001</c:v>
                </c:pt>
                <c:pt idx="127">
                  <c:v>48.450443359000005</c:v>
                </c:pt>
                <c:pt idx="128">
                  <c:v>35.241369472000002</c:v>
                </c:pt>
                <c:pt idx="129">
                  <c:v>34.277196833000005</c:v>
                </c:pt>
                <c:pt idx="130">
                  <c:v>29.219173196000003</c:v>
                </c:pt>
                <c:pt idx="131">
                  <c:v>25.445277771000001</c:v>
                </c:pt>
                <c:pt idx="132">
                  <c:v>24.347363291000001</c:v>
                </c:pt>
                <c:pt idx="133">
                  <c:v>23.702153069000001</c:v>
                </c:pt>
                <c:pt idx="134">
                  <c:v>26.482454224000001</c:v>
                </c:pt>
                <c:pt idx="135">
                  <c:v>23.408222414000001</c:v>
                </c:pt>
                <c:pt idx="136">
                  <c:v>27.860248963</c:v>
                </c:pt>
                <c:pt idx="137">
                  <c:v>26.812696751000001</c:v>
                </c:pt>
                <c:pt idx="138">
                  <c:v>23.607406124000001</c:v>
                </c:pt>
                <c:pt idx="139">
                  <c:v>22.290327400000002</c:v>
                </c:pt>
                <c:pt idx="140">
                  <c:v>22.034393190000003</c:v>
                </c:pt>
                <c:pt idx="141">
                  <c:v>22.082518140000001</c:v>
                </c:pt>
                <c:pt idx="142">
                  <c:v>22.804371975000002</c:v>
                </c:pt>
                <c:pt idx="143">
                  <c:v>21.363351211000001</c:v>
                </c:pt>
                <c:pt idx="144">
                  <c:v>22.593938755</c:v>
                </c:pt>
                <c:pt idx="145">
                  <c:v>20.477459356000001</c:v>
                </c:pt>
                <c:pt idx="146">
                  <c:v>21.531315067000001</c:v>
                </c:pt>
                <c:pt idx="147">
                  <c:v>23.423821078000003</c:v>
                </c:pt>
                <c:pt idx="148">
                  <c:v>23.110695875000001</c:v>
                </c:pt>
                <c:pt idx="149">
                  <c:v>25.157116545000001</c:v>
                </c:pt>
                <c:pt idx="150">
                  <c:v>20.97647989</c:v>
                </c:pt>
                <c:pt idx="151">
                  <c:v>20.093855666</c:v>
                </c:pt>
                <c:pt idx="152">
                  <c:v>21.022349770000002</c:v>
                </c:pt>
                <c:pt idx="153">
                  <c:v>22.781997409000002</c:v>
                </c:pt>
                <c:pt idx="154">
                  <c:v>18.970308171000003</c:v>
                </c:pt>
                <c:pt idx="155">
                  <c:v>20.517773031000001</c:v>
                </c:pt>
                <c:pt idx="156">
                  <c:v>21.392875492000002</c:v>
                </c:pt>
                <c:pt idx="157">
                  <c:v>20.379185041</c:v>
                </c:pt>
                <c:pt idx="158">
                  <c:v>22.363071612000002</c:v>
                </c:pt>
                <c:pt idx="159">
                  <c:v>21.909535456</c:v>
                </c:pt>
                <c:pt idx="160">
                  <c:v>19.503023943000002</c:v>
                </c:pt>
                <c:pt idx="161">
                  <c:v>21.366388478000001</c:v>
                </c:pt>
                <c:pt idx="162">
                  <c:v>20.237564618</c:v>
                </c:pt>
                <c:pt idx="163">
                  <c:v>17.851571212</c:v>
                </c:pt>
                <c:pt idx="164">
                  <c:v>21.684370048000002</c:v>
                </c:pt>
                <c:pt idx="165">
                  <c:v>29.249584918000004</c:v>
                </c:pt>
                <c:pt idx="166">
                  <c:v>19.750058294000002</c:v>
                </c:pt>
                <c:pt idx="167">
                  <c:v>26.228016083</c:v>
                </c:pt>
                <c:pt idx="168">
                  <c:v>23.906672805000003</c:v>
                </c:pt>
                <c:pt idx="169">
                  <c:v>21.358551491</c:v>
                </c:pt>
                <c:pt idx="170">
                  <c:v>25.555045952</c:v>
                </c:pt>
                <c:pt idx="171">
                  <c:v>22.757542628000003</c:v>
                </c:pt>
                <c:pt idx="172">
                  <c:v>20.907263254</c:v>
                </c:pt>
                <c:pt idx="173">
                  <c:v>26.086804999000002</c:v>
                </c:pt>
                <c:pt idx="174">
                  <c:v>24.478328673</c:v>
                </c:pt>
                <c:pt idx="175">
                  <c:v>27.811388159000003</c:v>
                </c:pt>
                <c:pt idx="176">
                  <c:v>28.009433276000003</c:v>
                </c:pt>
                <c:pt idx="177">
                  <c:v>27.676767311000003</c:v>
                </c:pt>
                <c:pt idx="178">
                  <c:v>23.540029687000001</c:v>
                </c:pt>
                <c:pt idx="179">
                  <c:v>26.998255265000001</c:v>
                </c:pt>
                <c:pt idx="180">
                  <c:v>29.393039089000002</c:v>
                </c:pt>
                <c:pt idx="181">
                  <c:v>29.856830425000002</c:v>
                </c:pt>
                <c:pt idx="182">
                  <c:v>29.946987219</c:v>
                </c:pt>
                <c:pt idx="183">
                  <c:v>26.183258089000002</c:v>
                </c:pt>
                <c:pt idx="184">
                  <c:v>25.757152402000003</c:v>
                </c:pt>
                <c:pt idx="185">
                  <c:v>30.123380679</c:v>
                </c:pt>
                <c:pt idx="186">
                  <c:v>22.328218346</c:v>
                </c:pt>
                <c:pt idx="187">
                  <c:v>23.489589950000003</c:v>
                </c:pt>
                <c:pt idx="188">
                  <c:v>25.281760924</c:v>
                </c:pt>
                <c:pt idx="189">
                  <c:v>22.795214250000001</c:v>
                </c:pt>
                <c:pt idx="190">
                  <c:v>27.327163140000003</c:v>
                </c:pt>
                <c:pt idx="191">
                  <c:v>24.012153181000002</c:v>
                </c:pt>
                <c:pt idx="192">
                  <c:v>21.876244125000003</c:v>
                </c:pt>
                <c:pt idx="193">
                  <c:v>24.375163817203969</c:v>
                </c:pt>
                <c:pt idx="194">
                  <c:v>30.006877672684812</c:v>
                </c:pt>
                <c:pt idx="195">
                  <c:v>23.884058382773215</c:v>
                </c:pt>
                <c:pt idx="196">
                  <c:v>27.688879741401085</c:v>
                </c:pt>
                <c:pt idx="197">
                  <c:v>30.645977859728088</c:v>
                </c:pt>
                <c:pt idx="198">
                  <c:v>22.272087955665508</c:v>
                </c:pt>
                <c:pt idx="199">
                  <c:v>24.608371273916472</c:v>
                </c:pt>
                <c:pt idx="200">
                  <c:v>24.387127149093935</c:v>
                </c:pt>
                <c:pt idx="201">
                  <c:v>26.118374434221842</c:v>
                </c:pt>
                <c:pt idx="202">
                  <c:v>23.478021887331188</c:v>
                </c:pt>
                <c:pt idx="203">
                  <c:v>24.197087667003629</c:v>
                </c:pt>
                <c:pt idx="204">
                  <c:v>25.658381551235486</c:v>
                </c:pt>
                <c:pt idx="205">
                  <c:v>22.158032183577216</c:v>
                </c:pt>
                <c:pt idx="206">
                  <c:v>24.718104181846723</c:v>
                </c:pt>
                <c:pt idx="207">
                  <c:v>24.119506800023014</c:v>
                </c:pt>
                <c:pt idx="208">
                  <c:v>25.226379689913937</c:v>
                </c:pt>
                <c:pt idx="209">
                  <c:v>26.613860330800485</c:v>
                </c:pt>
                <c:pt idx="210">
                  <c:v>23.270787731812209</c:v>
                </c:pt>
                <c:pt idx="211">
                  <c:v>24.763100941688673</c:v>
                </c:pt>
                <c:pt idx="212">
                  <c:v>23.496218762426203</c:v>
                </c:pt>
                <c:pt idx="213">
                  <c:v>27.62924315151464</c:v>
                </c:pt>
                <c:pt idx="214">
                  <c:v>23.716566794011818</c:v>
                </c:pt>
                <c:pt idx="215">
                  <c:v>23.913178094175546</c:v>
                </c:pt>
                <c:pt idx="216">
                  <c:v>25.424939486054321</c:v>
                </c:pt>
                <c:pt idx="217">
                  <c:v>22.380630908230319</c:v>
                </c:pt>
                <c:pt idx="218">
                  <c:v>25.114149740316766</c:v>
                </c:pt>
                <c:pt idx="219">
                  <c:v>24.197230202256637</c:v>
                </c:pt>
                <c:pt idx="220">
                  <c:v>25.498703828005119</c:v>
                </c:pt>
                <c:pt idx="221">
                  <c:v>25.575898706347978</c:v>
                </c:pt>
                <c:pt idx="222">
                  <c:v>25.016056218174857</c:v>
                </c:pt>
                <c:pt idx="223">
                  <c:v>23.902367603443668</c:v>
                </c:pt>
                <c:pt idx="224">
                  <c:v>24.899261473416903</c:v>
                </c:pt>
                <c:pt idx="225">
                  <c:v>28.01462314943419</c:v>
                </c:pt>
                <c:pt idx="226">
                  <c:v>22.63797079265013</c:v>
                </c:pt>
                <c:pt idx="227">
                  <c:v>24.871117640616884</c:v>
                </c:pt>
                <c:pt idx="228">
                  <c:v>25.852524317661324</c:v>
                </c:pt>
                <c:pt idx="229">
                  <c:v>22.605465850964833</c:v>
                </c:pt>
                <c:pt idx="230">
                  <c:v>26.474722366637749</c:v>
                </c:pt>
                <c:pt idx="231">
                  <c:v>24.559538386473367</c:v>
                </c:pt>
                <c:pt idx="232">
                  <c:v>23.347416600095226</c:v>
                </c:pt>
                <c:pt idx="233">
                  <c:v>28.337526858207674</c:v>
                </c:pt>
                <c:pt idx="234">
                  <c:v>26.285179836339484</c:v>
                </c:pt>
                <c:pt idx="235">
                  <c:v>23.035638925893451</c:v>
                </c:pt>
                <c:pt idx="236">
                  <c:v>26.393582700673548</c:v>
                </c:pt>
                <c:pt idx="237">
                  <c:v>27.042594507630938</c:v>
                </c:pt>
                <c:pt idx="238">
                  <c:v>22.881115030077666</c:v>
                </c:pt>
                <c:pt idx="239">
                  <c:v>26.362680894408239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Calc!$K$10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6350">
              <a:solidFill>
                <a:srgbClr val="0033CC"/>
              </a:solidFill>
              <a:prstDash val="sysDash"/>
            </a:ln>
          </c:spPr>
          <c:marker>
            <c:symbol val="square"/>
            <c:size val="5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Calc!$K$11:$K$251</c:f>
              <c:numCache>
                <c:formatCode>#,##0.000_);[Red]\(#,##0.000\)</c:formatCode>
                <c:ptCount val="241"/>
                <c:pt idx="0">
                  <c:v>25.447879207696637</c:v>
                </c:pt>
                <c:pt idx="1">
                  <c:v>24.131804224640355</c:v>
                </c:pt>
                <c:pt idx="2">
                  <c:v>26.400329855045435</c:v>
                </c:pt>
                <c:pt idx="3">
                  <c:v>26.746043433024994</c:v>
                </c:pt>
                <c:pt idx="4">
                  <c:v>23.381008289115311</c:v>
                </c:pt>
                <c:pt idx="5">
                  <c:v>24.03718040435022</c:v>
                </c:pt>
                <c:pt idx="6">
                  <c:v>24.976015038939614</c:v>
                </c:pt>
                <c:pt idx="7">
                  <c:v>23.644855512497205</c:v>
                </c:pt>
                <c:pt idx="8">
                  <c:v>35.640536756444064</c:v>
                </c:pt>
                <c:pt idx="9">
                  <c:v>26.063788868337642</c:v>
                </c:pt>
                <c:pt idx="10">
                  <c:v>26.865958688651634</c:v>
                </c:pt>
                <c:pt idx="11">
                  <c:v>28.526229754231757</c:v>
                </c:pt>
                <c:pt idx="12">
                  <c:v>27.891296705793518</c:v>
                </c:pt>
                <c:pt idx="13">
                  <c:v>29.290097091664027</c:v>
                </c:pt>
                <c:pt idx="14">
                  <c:v>27.986780790213007</c:v>
                </c:pt>
                <c:pt idx="15">
                  <c:v>27.184846358701758</c:v>
                </c:pt>
                <c:pt idx="16">
                  <c:v>25.860411771636095</c:v>
                </c:pt>
                <c:pt idx="17">
                  <c:v>32.457600416468892</c:v>
                </c:pt>
                <c:pt idx="18">
                  <c:v>40.667117076740418</c:v>
                </c:pt>
                <c:pt idx="19">
                  <c:v>30.996929442453066</c:v>
                </c:pt>
                <c:pt idx="20">
                  <c:v>29.606356142960959</c:v>
                </c:pt>
                <c:pt idx="21">
                  <c:v>32.61888954466086</c:v>
                </c:pt>
                <c:pt idx="22">
                  <c:v>31.028167625819211</c:v>
                </c:pt>
                <c:pt idx="23">
                  <c:v>28.500762519393049</c:v>
                </c:pt>
                <c:pt idx="24">
                  <c:v>28.73254089106559</c:v>
                </c:pt>
                <c:pt idx="25">
                  <c:v>28.327050798293687</c:v>
                </c:pt>
                <c:pt idx="26">
                  <c:v>30.072499214737032</c:v>
                </c:pt>
                <c:pt idx="27">
                  <c:v>29.556477500772019</c:v>
                </c:pt>
                <c:pt idx="28">
                  <c:v>31.277831948510819</c:v>
                </c:pt>
                <c:pt idx="29">
                  <c:v>31.157196843818518</c:v>
                </c:pt>
                <c:pt idx="30">
                  <c:v>30.287985397283173</c:v>
                </c:pt>
                <c:pt idx="31">
                  <c:v>27.793522575729401</c:v>
                </c:pt>
                <c:pt idx="32">
                  <c:v>30.167095247297848</c:v>
                </c:pt>
                <c:pt idx="33">
                  <c:v>28.210025348368383</c:v>
                </c:pt>
                <c:pt idx="34">
                  <c:v>27.640991432737376</c:v>
                </c:pt>
                <c:pt idx="35">
                  <c:v>28.597172557699338</c:v>
                </c:pt>
                <c:pt idx="36">
                  <c:v>32.784574727956766</c:v>
                </c:pt>
                <c:pt idx="37">
                  <c:v>31.482273504528866</c:v>
                </c:pt>
                <c:pt idx="38">
                  <c:v>30.892265414718828</c:v>
                </c:pt>
                <c:pt idx="39">
                  <c:v>31.875792688911432</c:v>
                </c:pt>
                <c:pt idx="40">
                  <c:v>31.790815915673125</c:v>
                </c:pt>
                <c:pt idx="41">
                  <c:v>26.86729629021238</c:v>
                </c:pt>
                <c:pt idx="42">
                  <c:v>29.432456101181835</c:v>
                </c:pt>
                <c:pt idx="43">
                  <c:v>28.925398392893719</c:v>
                </c:pt>
                <c:pt idx="44">
                  <c:v>27.889782878314602</c:v>
                </c:pt>
                <c:pt idx="45">
                  <c:v>30.975558222573465</c:v>
                </c:pt>
                <c:pt idx="46">
                  <c:v>32.222783090758007</c:v>
                </c:pt>
                <c:pt idx="47">
                  <c:v>34.007160799828412</c:v>
                </c:pt>
                <c:pt idx="48">
                  <c:v>31.824748559957797</c:v>
                </c:pt>
                <c:pt idx="49">
                  <c:v>33.939058300354404</c:v>
                </c:pt>
                <c:pt idx="50">
                  <c:v>35.821059801525507</c:v>
                </c:pt>
                <c:pt idx="51">
                  <c:v>35.772155525795597</c:v>
                </c:pt>
                <c:pt idx="52">
                  <c:v>32.46273909390726</c:v>
                </c:pt>
                <c:pt idx="53">
                  <c:v>31.745825342161908</c:v>
                </c:pt>
                <c:pt idx="54">
                  <c:v>31.66567006975275</c:v>
                </c:pt>
                <c:pt idx="55">
                  <c:v>34.169839397346955</c:v>
                </c:pt>
                <c:pt idx="56">
                  <c:v>36.372514863220445</c:v>
                </c:pt>
                <c:pt idx="57">
                  <c:v>38.334465851733896</c:v>
                </c:pt>
                <c:pt idx="58">
                  <c:v>36.153079387452927</c:v>
                </c:pt>
                <c:pt idx="59">
                  <c:v>36.035416019092963</c:v>
                </c:pt>
                <c:pt idx="60">
                  <c:v>37.90338925084815</c:v>
                </c:pt>
                <c:pt idx="61">
                  <c:v>38.544072197996023</c:v>
                </c:pt>
                <c:pt idx="62">
                  <c:v>36.097704011440065</c:v>
                </c:pt>
                <c:pt idx="63">
                  <c:v>37.094565773053112</c:v>
                </c:pt>
                <c:pt idx="64">
                  <c:v>41.874801076799407</c:v>
                </c:pt>
                <c:pt idx="65">
                  <c:v>41.023584746748</c:v>
                </c:pt>
                <c:pt idx="66">
                  <c:v>38.789884263337157</c:v>
                </c:pt>
                <c:pt idx="67">
                  <c:v>37.11893524719612</c:v>
                </c:pt>
                <c:pt idx="68">
                  <c:v>37.580856613351493</c:v>
                </c:pt>
                <c:pt idx="69">
                  <c:v>36.830895558448304</c:v>
                </c:pt>
                <c:pt idx="70">
                  <c:v>40.175049666334566</c:v>
                </c:pt>
                <c:pt idx="71">
                  <c:v>36.87553520123204</c:v>
                </c:pt>
                <c:pt idx="72">
                  <c:v>36.804231546904496</c:v>
                </c:pt>
                <c:pt idx="73">
                  <c:v>41.136676172264607</c:v>
                </c:pt>
                <c:pt idx="74">
                  <c:v>44.184076911311912</c:v>
                </c:pt>
                <c:pt idx="75">
                  <c:v>40.120115050263763</c:v>
                </c:pt>
                <c:pt idx="76">
                  <c:v>41.69943475174427</c:v>
                </c:pt>
                <c:pt idx="77">
                  <c:v>44.5863628820806</c:v>
                </c:pt>
                <c:pt idx="78">
                  <c:v>49.188499740619513</c:v>
                </c:pt>
                <c:pt idx="79">
                  <c:v>61.367460867409285</c:v>
                </c:pt>
                <c:pt idx="80">
                  <c:v>40.952624591610615</c:v>
                </c:pt>
                <c:pt idx="81">
                  <c:v>39.194842081340589</c:v>
                </c:pt>
                <c:pt idx="82">
                  <c:v>51.826749567759549</c:v>
                </c:pt>
                <c:pt idx="83">
                  <c:v>42.543824797908876</c:v>
                </c:pt>
                <c:pt idx="84">
                  <c:v>55.77385635909058</c:v>
                </c:pt>
                <c:pt idx="85">
                  <c:v>48.389851780032593</c:v>
                </c:pt>
                <c:pt idx="86">
                  <c:v>56.085039568582978</c:v>
                </c:pt>
                <c:pt idx="87">
                  <c:v>43.856593343709314</c:v>
                </c:pt>
                <c:pt idx="88">
                  <c:v>42.905900564984613</c:v>
                </c:pt>
                <c:pt idx="89">
                  <c:v>50.011692508237395</c:v>
                </c:pt>
                <c:pt idx="90">
                  <c:v>60.713339041959955</c:v>
                </c:pt>
                <c:pt idx="91">
                  <c:v>49.388668226533092</c:v>
                </c:pt>
                <c:pt idx="92">
                  <c:v>71.149165288239871</c:v>
                </c:pt>
                <c:pt idx="93">
                  <c:v>71.273594150379679</c:v>
                </c:pt>
                <c:pt idx="94">
                  <c:v>56.888267615159918</c:v>
                </c:pt>
                <c:pt idx="95">
                  <c:v>48.492912122877563</c:v>
                </c:pt>
                <c:pt idx="96">
                  <c:v>46.551286043971203</c:v>
                </c:pt>
                <c:pt idx="97">
                  <c:v>55.817555257316826</c:v>
                </c:pt>
                <c:pt idx="98">
                  <c:v>62.165339016539932</c:v>
                </c:pt>
                <c:pt idx="99">
                  <c:v>55.088697505114851</c:v>
                </c:pt>
                <c:pt idx="100">
                  <c:v>54.233401209739753</c:v>
                </c:pt>
                <c:pt idx="101">
                  <c:v>41.207103382384368</c:v>
                </c:pt>
                <c:pt idx="102">
                  <c:v>39.187793808121086</c:v>
                </c:pt>
                <c:pt idx="103">
                  <c:v>45.615427069799537</c:v>
                </c:pt>
                <c:pt idx="104">
                  <c:v>41.211182468150966</c:v>
                </c:pt>
                <c:pt idx="105">
                  <c:v>40.418151906067813</c:v>
                </c:pt>
                <c:pt idx="106">
                  <c:v>36.221717959441833</c:v>
                </c:pt>
                <c:pt idx="107">
                  <c:v>34.18135794183614</c:v>
                </c:pt>
                <c:pt idx="108">
                  <c:v>35.700229215411582</c:v>
                </c:pt>
                <c:pt idx="109">
                  <c:v>36.258804410412402</c:v>
                </c:pt>
                <c:pt idx="110">
                  <c:v>33.397446054382669</c:v>
                </c:pt>
                <c:pt idx="111">
                  <c:v>42.213163256840488</c:v>
                </c:pt>
                <c:pt idx="112">
                  <c:v>56.106520109854614</c:v>
                </c:pt>
                <c:pt idx="113">
                  <c:v>41.062493770454012</c:v>
                </c:pt>
                <c:pt idx="114">
                  <c:v>37.318273736267379</c:v>
                </c:pt>
                <c:pt idx="115">
                  <c:v>35.517688964607892</c:v>
                </c:pt>
                <c:pt idx="116">
                  <c:v>30.978580684333945</c:v>
                </c:pt>
                <c:pt idx="117">
                  <c:v>33.118980704311241</c:v>
                </c:pt>
                <c:pt idx="118">
                  <c:v>34.89712926211628</c:v>
                </c:pt>
                <c:pt idx="119">
                  <c:v>30.253103089750763</c:v>
                </c:pt>
                <c:pt idx="120">
                  <c:v>33.216520137824936</c:v>
                </c:pt>
                <c:pt idx="121">
                  <c:v>32.502482977113843</c:v>
                </c:pt>
                <c:pt idx="122">
                  <c:v>32.17116718981147</c:v>
                </c:pt>
                <c:pt idx="123">
                  <c:v>28.62395776998677</c:v>
                </c:pt>
                <c:pt idx="124">
                  <c:v>29.430109763370073</c:v>
                </c:pt>
                <c:pt idx="125">
                  <c:v>28.301944268442789</c:v>
                </c:pt>
                <c:pt idx="126">
                  <c:v>27.83155096762945</c:v>
                </c:pt>
                <c:pt idx="127">
                  <c:v>48.346086808790275</c:v>
                </c:pt>
                <c:pt idx="128">
                  <c:v>33.654207277579815</c:v>
                </c:pt>
                <c:pt idx="129">
                  <c:v>33.732365791275555</c:v>
                </c:pt>
                <c:pt idx="130">
                  <c:v>30.546278793915786</c:v>
                </c:pt>
                <c:pt idx="131">
                  <c:v>25.088132093119178</c:v>
                </c:pt>
                <c:pt idx="132">
                  <c:v>24.612120982053838</c:v>
                </c:pt>
                <c:pt idx="133">
                  <c:v>24.961730910688274</c:v>
                </c:pt>
                <c:pt idx="134">
                  <c:v>24.992205059586752</c:v>
                </c:pt>
                <c:pt idx="135">
                  <c:v>25.290210196807379</c:v>
                </c:pt>
                <c:pt idx="136">
                  <c:v>27.220007083312893</c:v>
                </c:pt>
                <c:pt idx="137">
                  <c:v>24.851496917360112</c:v>
                </c:pt>
                <c:pt idx="138">
                  <c:v>25.044875573110648</c:v>
                </c:pt>
                <c:pt idx="139">
                  <c:v>22.241028803409051</c:v>
                </c:pt>
                <c:pt idx="140">
                  <c:v>23.190404945598345</c:v>
                </c:pt>
                <c:pt idx="141">
                  <c:v>19.780924403122139</c:v>
                </c:pt>
                <c:pt idx="142">
                  <c:v>23.817437415068444</c:v>
                </c:pt>
                <c:pt idx="143">
                  <c:v>22.147391385319569</c:v>
                </c:pt>
                <c:pt idx="144">
                  <c:v>22.048765528486445</c:v>
                </c:pt>
                <c:pt idx="145">
                  <c:v>22.720493944398974</c:v>
                </c:pt>
                <c:pt idx="146">
                  <c:v>22.535095950756606</c:v>
                </c:pt>
                <c:pt idx="147">
                  <c:v>22.815719886764175</c:v>
                </c:pt>
                <c:pt idx="148">
                  <c:v>22.562863873195152</c:v>
                </c:pt>
                <c:pt idx="149">
                  <c:v>24.507049337688233</c:v>
                </c:pt>
                <c:pt idx="150">
                  <c:v>20.909160379670151</c:v>
                </c:pt>
                <c:pt idx="151">
                  <c:v>20.980070655083775</c:v>
                </c:pt>
                <c:pt idx="152">
                  <c:v>21.08827918085532</c:v>
                </c:pt>
                <c:pt idx="153">
                  <c:v>20.328958319337548</c:v>
                </c:pt>
                <c:pt idx="154">
                  <c:v>20.965574340321471</c:v>
                </c:pt>
                <c:pt idx="155">
                  <c:v>20.656966934442547</c:v>
                </c:pt>
                <c:pt idx="156">
                  <c:v>20.737653054063269</c:v>
                </c:pt>
                <c:pt idx="157">
                  <c:v>22.611454979162634</c:v>
                </c:pt>
                <c:pt idx="158">
                  <c:v>22.221452326771626</c:v>
                </c:pt>
                <c:pt idx="159">
                  <c:v>22.431012518898093</c:v>
                </c:pt>
                <c:pt idx="160">
                  <c:v>19.972712046534095</c:v>
                </c:pt>
                <c:pt idx="161">
                  <c:v>19.885057874915912</c:v>
                </c:pt>
                <c:pt idx="162">
                  <c:v>19.597848746854975</c:v>
                </c:pt>
                <c:pt idx="163">
                  <c:v>19.549206781990954</c:v>
                </c:pt>
                <c:pt idx="164">
                  <c:v>20.709087431803336</c:v>
                </c:pt>
                <c:pt idx="165">
                  <c:v>26.081502809340236</c:v>
                </c:pt>
                <c:pt idx="166">
                  <c:v>23.048058697074698</c:v>
                </c:pt>
                <c:pt idx="167">
                  <c:v>24.784459208300909</c:v>
                </c:pt>
                <c:pt idx="168">
                  <c:v>24.508421141699763</c:v>
                </c:pt>
                <c:pt idx="169">
                  <c:v>23.69809805874236</c:v>
                </c:pt>
                <c:pt idx="170">
                  <c:v>24.27106314660583</c:v>
                </c:pt>
                <c:pt idx="171">
                  <c:v>23.239057985029266</c:v>
                </c:pt>
                <c:pt idx="172">
                  <c:v>22.516391771090099</c:v>
                </c:pt>
                <c:pt idx="173">
                  <c:v>23.166538647194233</c:v>
                </c:pt>
                <c:pt idx="174">
                  <c:v>23.454964142970709</c:v>
                </c:pt>
                <c:pt idx="175">
                  <c:v>30.43323570075987</c:v>
                </c:pt>
                <c:pt idx="176">
                  <c:v>26.772779594298324</c:v>
                </c:pt>
                <c:pt idx="177">
                  <c:v>25.841412857014049</c:v>
                </c:pt>
                <c:pt idx="178">
                  <c:v>25.998053398330324</c:v>
                </c:pt>
                <c:pt idx="179">
                  <c:v>25.901141081475572</c:v>
                </c:pt>
                <c:pt idx="180">
                  <c:v>31.289758895952815</c:v>
                </c:pt>
                <c:pt idx="181">
                  <c:v>31.575611031141847</c:v>
                </c:pt>
                <c:pt idx="182">
                  <c:v>28.577755215402522</c:v>
                </c:pt>
                <c:pt idx="183">
                  <c:v>26.49565789713014</c:v>
                </c:pt>
                <c:pt idx="184">
                  <c:v>26.408501134678236</c:v>
                </c:pt>
                <c:pt idx="185">
                  <c:v>26.724263210661881</c:v>
                </c:pt>
                <c:pt idx="186">
                  <c:v>23.707142190181536</c:v>
                </c:pt>
                <c:pt idx="187">
                  <c:v>23.4389961390237</c:v>
                </c:pt>
                <c:pt idx="188">
                  <c:v>24.143148669478403</c:v>
                </c:pt>
                <c:pt idx="189">
                  <c:v>22.432887645911922</c:v>
                </c:pt>
                <c:pt idx="190">
                  <c:v>28.568335535090789</c:v>
                </c:pt>
                <c:pt idx="191">
                  <c:v>23.675122601008447</c:v>
                </c:pt>
                <c:pt idx="192">
                  <c:v>22.114130413311397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Calc!$L$10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Calc!$L$11:$L$251</c:f>
              <c:numCache>
                <c:formatCode>#,##0.000_);[Red]\(#,##0.000\)</c:formatCode>
                <c:ptCount val="241"/>
                <c:pt idx="0">
                  <c:v>24.789841716168496</c:v>
                </c:pt>
                <c:pt idx="1">
                  <c:v>25.326671095794143</c:v>
                </c:pt>
                <c:pt idx="2">
                  <c:v>25.759392504236928</c:v>
                </c:pt>
                <c:pt idx="3">
                  <c:v>25.509127192395244</c:v>
                </c:pt>
                <c:pt idx="4">
                  <c:v>24.721410708830177</c:v>
                </c:pt>
                <c:pt idx="5">
                  <c:v>24.131401244135049</c:v>
                </c:pt>
                <c:pt idx="6">
                  <c:v>24.219350318595676</c:v>
                </c:pt>
                <c:pt idx="7">
                  <c:v>28.087135769293628</c:v>
                </c:pt>
                <c:pt idx="8">
                  <c:v>28.449727045759634</c:v>
                </c:pt>
                <c:pt idx="9">
                  <c:v>29.523428104477777</c:v>
                </c:pt>
                <c:pt idx="10">
                  <c:v>27.151992437073677</c:v>
                </c:pt>
                <c:pt idx="11">
                  <c:v>27.76116171622564</c:v>
                </c:pt>
                <c:pt idx="12">
                  <c:v>28.5692078505631</c:v>
                </c:pt>
                <c:pt idx="13">
                  <c:v>28.389391529223516</c:v>
                </c:pt>
                <c:pt idx="14">
                  <c:v>28.153908080192931</c:v>
                </c:pt>
                <c:pt idx="15">
                  <c:v>27.010679640183621</c:v>
                </c:pt>
                <c:pt idx="16">
                  <c:v>28.500952848935583</c:v>
                </c:pt>
                <c:pt idx="17">
                  <c:v>32.995043088281797</c:v>
                </c:pt>
                <c:pt idx="18">
                  <c:v>34.707215645220792</c:v>
                </c:pt>
                <c:pt idx="19">
                  <c:v>33.756800887384813</c:v>
                </c:pt>
                <c:pt idx="20">
                  <c:v>31.074058376691628</c:v>
                </c:pt>
                <c:pt idx="21">
                  <c:v>31.084471104480343</c:v>
                </c:pt>
                <c:pt idx="22">
                  <c:v>30.715939896624374</c:v>
                </c:pt>
                <c:pt idx="23">
                  <c:v>29.420490345425947</c:v>
                </c:pt>
                <c:pt idx="24">
                  <c:v>28.520118069584111</c:v>
                </c:pt>
                <c:pt idx="25">
                  <c:v>29.044030301365439</c:v>
                </c:pt>
                <c:pt idx="26">
                  <c:v>29.318675837934247</c:v>
                </c:pt>
                <c:pt idx="27">
                  <c:v>30.302269554673291</c:v>
                </c:pt>
                <c:pt idx="28">
                  <c:v>30.663835431033789</c:v>
                </c:pt>
                <c:pt idx="29">
                  <c:v>30.907671396537506</c:v>
                </c:pt>
                <c:pt idx="30">
                  <c:v>29.746234938943697</c:v>
                </c:pt>
                <c:pt idx="31">
                  <c:v>29.41620107343681</c:v>
                </c:pt>
                <c:pt idx="32">
                  <c:v>28.723547723798543</c:v>
                </c:pt>
                <c:pt idx="33">
                  <c:v>28.672704009467868</c:v>
                </c:pt>
                <c:pt idx="34">
                  <c:v>28.149396446268366</c:v>
                </c:pt>
                <c:pt idx="35">
                  <c:v>29.674246239464495</c:v>
                </c:pt>
                <c:pt idx="36">
                  <c:v>30.954673596728323</c:v>
                </c:pt>
                <c:pt idx="37">
                  <c:v>31.719704549068155</c:v>
                </c:pt>
                <c:pt idx="38">
                  <c:v>31.416777202719711</c:v>
                </c:pt>
                <c:pt idx="39">
                  <c:v>31.519624673101131</c:v>
                </c:pt>
                <c:pt idx="40">
                  <c:v>30.177968298265643</c:v>
                </c:pt>
                <c:pt idx="41">
                  <c:v>29.363522769022449</c:v>
                </c:pt>
                <c:pt idx="42">
                  <c:v>28.408383594762643</c:v>
                </c:pt>
                <c:pt idx="43">
                  <c:v>28.749212457463386</c:v>
                </c:pt>
                <c:pt idx="44">
                  <c:v>29.263579831260596</c:v>
                </c:pt>
                <c:pt idx="45">
                  <c:v>30.362708063882025</c:v>
                </c:pt>
                <c:pt idx="46">
                  <c:v>32.401834037719958</c:v>
                </c:pt>
                <c:pt idx="47">
                  <c:v>32.684897483514739</c:v>
                </c:pt>
                <c:pt idx="48">
                  <c:v>33.256989220046869</c:v>
                </c:pt>
                <c:pt idx="49">
                  <c:v>33.861622220612567</c:v>
                </c:pt>
                <c:pt idx="50">
                  <c:v>35.177424542558505</c:v>
                </c:pt>
                <c:pt idx="51">
                  <c:v>34.685318140409457</c:v>
                </c:pt>
                <c:pt idx="52">
                  <c:v>33.326906653954921</c:v>
                </c:pt>
                <c:pt idx="53">
                  <c:v>31.958078168607305</c:v>
                </c:pt>
                <c:pt idx="54">
                  <c:v>32.527111603087207</c:v>
                </c:pt>
                <c:pt idx="55">
                  <c:v>34.069341443440052</c:v>
                </c:pt>
                <c:pt idx="56">
                  <c:v>36.292273370767099</c:v>
                </c:pt>
                <c:pt idx="57">
                  <c:v>36.953353367469084</c:v>
                </c:pt>
                <c:pt idx="58">
                  <c:v>36.840987086093264</c:v>
                </c:pt>
                <c:pt idx="59">
                  <c:v>36.697294885798009</c:v>
                </c:pt>
                <c:pt idx="60">
                  <c:v>37.494292489312379</c:v>
                </c:pt>
                <c:pt idx="61">
                  <c:v>37.515055153428079</c:v>
                </c:pt>
                <c:pt idx="62">
                  <c:v>37.2454473274964</c:v>
                </c:pt>
                <c:pt idx="63">
                  <c:v>38.355690287097531</c:v>
                </c:pt>
                <c:pt idx="64">
                  <c:v>39.997650532200176</c:v>
                </c:pt>
                <c:pt idx="65">
                  <c:v>40.562756695628188</c:v>
                </c:pt>
                <c:pt idx="66">
                  <c:v>38.977468085760428</c:v>
                </c:pt>
                <c:pt idx="67">
                  <c:v>37.829892041294926</c:v>
                </c:pt>
                <c:pt idx="68">
                  <c:v>37.17689580633197</c:v>
                </c:pt>
                <c:pt idx="69">
                  <c:v>38.195600612711452</c:v>
                </c:pt>
                <c:pt idx="70">
                  <c:v>37.960493475338303</c:v>
                </c:pt>
                <c:pt idx="71">
                  <c:v>37.951605471490375</c:v>
                </c:pt>
                <c:pt idx="72">
                  <c:v>38.27214764013371</c:v>
                </c:pt>
                <c:pt idx="73">
                  <c:v>40.708328210160339</c:v>
                </c:pt>
                <c:pt idx="74">
                  <c:v>41.813622711280097</c:v>
                </c:pt>
                <c:pt idx="75">
                  <c:v>42.001208904439977</c:v>
                </c:pt>
                <c:pt idx="76">
                  <c:v>42.135304228029547</c:v>
                </c:pt>
                <c:pt idx="77">
                  <c:v>45.15809912481479</c:v>
                </c:pt>
                <c:pt idx="78">
                  <c:v>51.714107830036461</c:v>
                </c:pt>
                <c:pt idx="79">
                  <c:v>50.502861733213138</c:v>
                </c:pt>
                <c:pt idx="80">
                  <c:v>47.171642513453499</c:v>
                </c:pt>
                <c:pt idx="81">
                  <c:v>43.991405413570249</c:v>
                </c:pt>
                <c:pt idx="82">
                  <c:v>44.52180548233634</c:v>
                </c:pt>
                <c:pt idx="83">
                  <c:v>50.048143574919671</c:v>
                </c:pt>
                <c:pt idx="84">
                  <c:v>48.902510979010685</c:v>
                </c:pt>
                <c:pt idx="85">
                  <c:v>53.41624923590205</c:v>
                </c:pt>
                <c:pt idx="86">
                  <c:v>49.443828230774962</c:v>
                </c:pt>
                <c:pt idx="87">
                  <c:v>47.61584449242563</c:v>
                </c:pt>
                <c:pt idx="88">
                  <c:v>45.591395472310438</c:v>
                </c:pt>
                <c:pt idx="89">
                  <c:v>51.210310705060657</c:v>
                </c:pt>
                <c:pt idx="90">
                  <c:v>53.371233258910145</c:v>
                </c:pt>
                <c:pt idx="91">
                  <c:v>60.417057518910973</c:v>
                </c:pt>
                <c:pt idx="92">
                  <c:v>63.937142555050876</c:v>
                </c:pt>
                <c:pt idx="93">
                  <c:v>66.437009017926485</c:v>
                </c:pt>
                <c:pt idx="94">
                  <c:v>58.88492462947238</c:v>
                </c:pt>
                <c:pt idx="95">
                  <c:v>50.644155260669557</c:v>
                </c:pt>
                <c:pt idx="96">
                  <c:v>50.287251141388531</c:v>
                </c:pt>
                <c:pt idx="97">
                  <c:v>54.844726772609327</c:v>
                </c:pt>
                <c:pt idx="98">
                  <c:v>57.690530592990534</c:v>
                </c:pt>
                <c:pt idx="99">
                  <c:v>57.162479243798181</c:v>
                </c:pt>
                <c:pt idx="100">
                  <c:v>50.176400699079657</c:v>
                </c:pt>
                <c:pt idx="101">
                  <c:v>44.8760994667484</c:v>
                </c:pt>
                <c:pt idx="102">
                  <c:v>42.003441420101659</c:v>
                </c:pt>
                <c:pt idx="103">
                  <c:v>42.004801115357196</c:v>
                </c:pt>
                <c:pt idx="104">
                  <c:v>42.414920481339436</c:v>
                </c:pt>
                <c:pt idx="105">
                  <c:v>39.283684111220204</c:v>
                </c:pt>
                <c:pt idx="106">
                  <c:v>36.940409269115257</c:v>
                </c:pt>
                <c:pt idx="107">
                  <c:v>35.367768372229854</c:v>
                </c:pt>
                <c:pt idx="108">
                  <c:v>35.380130522553372</c:v>
                </c:pt>
                <c:pt idx="109">
                  <c:v>35.118826560068889</c:v>
                </c:pt>
                <c:pt idx="110">
                  <c:v>37.28980457387852</c:v>
                </c:pt>
                <c:pt idx="111">
                  <c:v>43.905709807025922</c:v>
                </c:pt>
                <c:pt idx="112">
                  <c:v>46.460725712383038</c:v>
                </c:pt>
                <c:pt idx="113">
                  <c:v>44.829095872191999</c:v>
                </c:pt>
                <c:pt idx="114">
                  <c:v>37.966152157109754</c:v>
                </c:pt>
                <c:pt idx="115">
                  <c:v>34.604847795069738</c:v>
                </c:pt>
                <c:pt idx="116">
                  <c:v>33.205083451084356</c:v>
                </c:pt>
                <c:pt idx="117">
                  <c:v>32.99823021692049</c:v>
                </c:pt>
                <c:pt idx="118">
                  <c:v>32.756404352059427</c:v>
                </c:pt>
                <c:pt idx="119">
                  <c:v>32.78891749656399</c:v>
                </c:pt>
                <c:pt idx="120">
                  <c:v>31.990702068229847</c:v>
                </c:pt>
                <c:pt idx="121">
                  <c:v>32.630056768250078</c:v>
                </c:pt>
                <c:pt idx="122">
                  <c:v>31.099202645637362</c:v>
                </c:pt>
                <c:pt idx="123">
                  <c:v>30.075078241056104</c:v>
                </c:pt>
                <c:pt idx="124">
                  <c:v>28.785337267266545</c:v>
                </c:pt>
                <c:pt idx="125">
                  <c:v>28.521201666480774</c:v>
                </c:pt>
                <c:pt idx="126">
                  <c:v>34.826527348287506</c:v>
                </c:pt>
                <c:pt idx="127">
                  <c:v>36.610615017999848</c:v>
                </c:pt>
                <c:pt idx="128">
                  <c:v>38.577553292548551</c:v>
                </c:pt>
                <c:pt idx="129">
                  <c:v>32.644283954257055</c:v>
                </c:pt>
                <c:pt idx="130">
                  <c:v>29.788925559436837</c:v>
                </c:pt>
                <c:pt idx="131">
                  <c:v>26.748843956362933</c:v>
                </c:pt>
                <c:pt idx="132">
                  <c:v>24.887327995287098</c:v>
                </c:pt>
                <c:pt idx="133">
                  <c:v>24.855352317442954</c:v>
                </c:pt>
                <c:pt idx="134">
                  <c:v>25.081382055694135</c:v>
                </c:pt>
                <c:pt idx="135">
                  <c:v>25.834140779902341</c:v>
                </c:pt>
                <c:pt idx="136">
                  <c:v>25.787238065826795</c:v>
                </c:pt>
                <c:pt idx="137">
                  <c:v>25.705459857927881</c:v>
                </c:pt>
                <c:pt idx="138">
                  <c:v>24.045800431293269</c:v>
                </c:pt>
                <c:pt idx="139">
                  <c:v>23.492103107372682</c:v>
                </c:pt>
                <c:pt idx="140">
                  <c:v>21.737452717376513</c:v>
                </c:pt>
                <c:pt idx="141">
                  <c:v>22.262922254596308</c:v>
                </c:pt>
                <c:pt idx="142">
                  <c:v>21.915251067836717</c:v>
                </c:pt>
                <c:pt idx="143">
                  <c:v>22.671198109624822</c:v>
                </c:pt>
                <c:pt idx="144">
                  <c:v>22.305550286068328</c:v>
                </c:pt>
                <c:pt idx="145">
                  <c:v>22.434785141214007</c:v>
                </c:pt>
                <c:pt idx="146">
                  <c:v>22.690436593973249</c:v>
                </c:pt>
                <c:pt idx="147">
                  <c:v>22.637893236905313</c:v>
                </c:pt>
                <c:pt idx="148">
                  <c:v>23.295211032549187</c:v>
                </c:pt>
                <c:pt idx="149">
                  <c:v>22.659691196851181</c:v>
                </c:pt>
                <c:pt idx="150">
                  <c:v>22.132093457480721</c:v>
                </c:pt>
                <c:pt idx="151">
                  <c:v>20.992503405203081</c:v>
                </c:pt>
                <c:pt idx="152">
                  <c:v>20.799102718425548</c:v>
                </c:pt>
                <c:pt idx="153">
                  <c:v>20.794270613504779</c:v>
                </c:pt>
                <c:pt idx="154">
                  <c:v>20.650499864700521</c:v>
                </c:pt>
                <c:pt idx="155">
                  <c:v>20.786731442942429</c:v>
                </c:pt>
                <c:pt idx="156">
                  <c:v>21.33535832255615</c:v>
                </c:pt>
                <c:pt idx="157">
                  <c:v>21.856853453332509</c:v>
                </c:pt>
                <c:pt idx="158">
                  <c:v>22.421306608277451</c:v>
                </c:pt>
                <c:pt idx="159">
                  <c:v>21.541725630734604</c:v>
                </c:pt>
                <c:pt idx="160">
                  <c:v>20.762927480116034</c:v>
                </c:pt>
                <c:pt idx="161">
                  <c:v>19.818539556101658</c:v>
                </c:pt>
                <c:pt idx="162">
                  <c:v>19.677371134587279</c:v>
                </c:pt>
                <c:pt idx="163">
                  <c:v>19.952047653549755</c:v>
                </c:pt>
                <c:pt idx="164">
                  <c:v>22.113265674378173</c:v>
                </c:pt>
                <c:pt idx="165">
                  <c:v>23.279549646072756</c:v>
                </c:pt>
                <c:pt idx="166">
                  <c:v>24.638006904905279</c:v>
                </c:pt>
                <c:pt idx="167">
                  <c:v>24.113646349025128</c:v>
                </c:pt>
                <c:pt idx="168">
                  <c:v>24.330326136247677</c:v>
                </c:pt>
                <c:pt idx="169">
                  <c:v>24.159194115682652</c:v>
                </c:pt>
                <c:pt idx="170">
                  <c:v>23.736073063459148</c:v>
                </c:pt>
                <c:pt idx="171">
                  <c:v>23.342170967575061</c:v>
                </c:pt>
                <c:pt idx="172">
                  <c:v>22.973996134437865</c:v>
                </c:pt>
                <c:pt idx="173">
                  <c:v>23.045964853751681</c:v>
                </c:pt>
                <c:pt idx="174">
                  <c:v>25.684912830308267</c:v>
                </c:pt>
                <c:pt idx="175">
                  <c:v>26.886993146009633</c:v>
                </c:pt>
                <c:pt idx="176">
                  <c:v>27.682476050690749</c:v>
                </c:pt>
                <c:pt idx="177">
                  <c:v>26.204081949880901</c:v>
                </c:pt>
                <c:pt idx="178">
                  <c:v>25.913535778939984</c:v>
                </c:pt>
                <c:pt idx="179">
                  <c:v>27.729651125252904</c:v>
                </c:pt>
                <c:pt idx="180">
                  <c:v>29.588837002856746</c:v>
                </c:pt>
                <c:pt idx="181">
                  <c:v>30.481041714165727</c:v>
                </c:pt>
                <c:pt idx="182">
                  <c:v>28.883008047891504</c:v>
                </c:pt>
                <c:pt idx="183">
                  <c:v>27.160638082403633</c:v>
                </c:pt>
                <c:pt idx="184">
                  <c:v>26.542807414156755</c:v>
                </c:pt>
                <c:pt idx="185">
                  <c:v>25.613302178507222</c:v>
                </c:pt>
                <c:pt idx="186">
                  <c:v>24.623467179955707</c:v>
                </c:pt>
                <c:pt idx="187">
                  <c:v>23.76309566622788</c:v>
                </c:pt>
                <c:pt idx="188">
                  <c:v>23.338344151471343</c:v>
                </c:pt>
                <c:pt idx="189">
                  <c:v>25.048123950160374</c:v>
                </c:pt>
                <c:pt idx="190">
                  <c:v>24.892115260670391</c:v>
                </c:pt>
                <c:pt idx="191">
                  <c:v>24.785862849803546</c:v>
                </c:pt>
                <c:pt idx="192">
                  <c:v>22.89462650715992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Calc!$S$10</c:f>
              <c:strCache>
                <c:ptCount val="1"/>
                <c:pt idx="0">
                  <c:v>Estimated (&amp; Extrapolated) Trend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Calc!$S$11:$S$251</c:f>
              <c:numCache>
                <c:formatCode>#,##0.000_);[Red]\(#,##0.000\)</c:formatCode>
                <c:ptCount val="241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25.5</c:v>
                </c:pt>
                <c:pt idx="4">
                  <c:v>24.224999999999998</c:v>
                </c:pt>
                <c:pt idx="5">
                  <c:v>24.224999999999998</c:v>
                </c:pt>
                <c:pt idx="6">
                  <c:v>24.224999999999998</c:v>
                </c:pt>
                <c:pt idx="7">
                  <c:v>24.224999999999998</c:v>
                </c:pt>
                <c:pt idx="8">
                  <c:v>35.610749999999996</c:v>
                </c:pt>
                <c:pt idx="9">
                  <c:v>27.776384999999998</c:v>
                </c:pt>
                <c:pt idx="10">
                  <c:v>27.776384999999998</c:v>
                </c:pt>
                <c:pt idx="11">
                  <c:v>27.776384999999998</c:v>
                </c:pt>
                <c:pt idx="12">
                  <c:v>27.776384999999998</c:v>
                </c:pt>
                <c:pt idx="13">
                  <c:v>27.776384999999998</c:v>
                </c:pt>
                <c:pt idx="14">
                  <c:v>27.776384999999998</c:v>
                </c:pt>
                <c:pt idx="15">
                  <c:v>27.776384999999998</c:v>
                </c:pt>
                <c:pt idx="16">
                  <c:v>27.776384999999998</c:v>
                </c:pt>
                <c:pt idx="17">
                  <c:v>31.665078900000001</c:v>
                </c:pt>
                <c:pt idx="18">
                  <c:v>40.890171886200001</c:v>
                </c:pt>
                <c:pt idx="19">
                  <c:v>31.244285184839999</c:v>
                </c:pt>
                <c:pt idx="20">
                  <c:v>31.035989950274399</c:v>
                </c:pt>
                <c:pt idx="21">
                  <c:v>30.829083350605902</c:v>
                </c:pt>
                <c:pt idx="22">
                  <c:v>30.623556128268529</c:v>
                </c:pt>
                <c:pt idx="23">
                  <c:v>28.898429133042733</c:v>
                </c:pt>
                <c:pt idx="24">
                  <c:v>28.705772938822445</c:v>
                </c:pt>
                <c:pt idx="25">
                  <c:v>28.514401119230293</c:v>
                </c:pt>
                <c:pt idx="26">
                  <c:v>29.81505801238816</c:v>
                </c:pt>
                <c:pt idx="27">
                  <c:v>29.61629095897224</c:v>
                </c:pt>
                <c:pt idx="28">
                  <c:v>31.183979960400503</c:v>
                </c:pt>
                <c:pt idx="29">
                  <c:v>30.976086760664497</c:v>
                </c:pt>
                <c:pt idx="30">
                  <c:v>30.769579515593399</c:v>
                </c:pt>
                <c:pt idx="31">
                  <c:v>28.883404291287523</c:v>
                </c:pt>
                <c:pt idx="32">
                  <c:v>28.690848262678937</c:v>
                </c:pt>
                <c:pt idx="33">
                  <c:v>28.499575940927745</c:v>
                </c:pt>
                <c:pt idx="34">
                  <c:v>28.309578767988224</c:v>
                </c:pt>
                <c:pt idx="35">
                  <c:v>28.120848242868302</c:v>
                </c:pt>
                <c:pt idx="36">
                  <c:v>31.63595427322684</c:v>
                </c:pt>
                <c:pt idx="37">
                  <c:v>31.63595427322684</c:v>
                </c:pt>
                <c:pt idx="38">
                  <c:v>31.63595427322684</c:v>
                </c:pt>
                <c:pt idx="39">
                  <c:v>31.63595427322684</c:v>
                </c:pt>
                <c:pt idx="40">
                  <c:v>31.63595427322684</c:v>
                </c:pt>
                <c:pt idx="41">
                  <c:v>28.472358845904157</c:v>
                </c:pt>
                <c:pt idx="42">
                  <c:v>28.472358845904157</c:v>
                </c:pt>
                <c:pt idx="43">
                  <c:v>28.472358845904157</c:v>
                </c:pt>
                <c:pt idx="44">
                  <c:v>28.472358845904157</c:v>
                </c:pt>
                <c:pt idx="45">
                  <c:v>31.461956524724094</c:v>
                </c:pt>
                <c:pt idx="46">
                  <c:v>32.117413952322508</c:v>
                </c:pt>
                <c:pt idx="47">
                  <c:v>32.786526742995889</c:v>
                </c:pt>
                <c:pt idx="48">
                  <c:v>33.469579383474965</c:v>
                </c:pt>
                <c:pt idx="49">
                  <c:v>34.166862287297356</c:v>
                </c:pt>
                <c:pt idx="50">
                  <c:v>34.878671918282713</c:v>
                </c:pt>
                <c:pt idx="51">
                  <c:v>35.605310916580265</c:v>
                </c:pt>
                <c:pt idx="52">
                  <c:v>31.803702198924562</c:v>
                </c:pt>
                <c:pt idx="53">
                  <c:v>32.095236135748038</c:v>
                </c:pt>
                <c:pt idx="54">
                  <c:v>32.389442466992399</c:v>
                </c:pt>
                <c:pt idx="55">
                  <c:v>32.686345689606497</c:v>
                </c:pt>
                <c:pt idx="56">
                  <c:v>36.284567577604015</c:v>
                </c:pt>
                <c:pt idx="57">
                  <c:v>36.617176113732057</c:v>
                </c:pt>
                <c:pt idx="58">
                  <c:v>36.952833561441274</c:v>
                </c:pt>
                <c:pt idx="59">
                  <c:v>37.291567869087821</c:v>
                </c:pt>
                <c:pt idx="60">
                  <c:v>37.633407241221128</c:v>
                </c:pt>
                <c:pt idx="61">
                  <c:v>37.978380140932323</c:v>
                </c:pt>
                <c:pt idx="62">
                  <c:v>38.326515292224208</c:v>
                </c:pt>
                <c:pt idx="63">
                  <c:v>38.677841682402935</c:v>
                </c:pt>
                <c:pt idx="64">
                  <c:v>39.032388564491633</c:v>
                </c:pt>
                <c:pt idx="65">
                  <c:v>39.390185459666142</c:v>
                </c:pt>
                <c:pt idx="66">
                  <c:v>39.751262159713086</c:v>
                </c:pt>
                <c:pt idx="67">
                  <c:v>36.906396831149628</c:v>
                </c:pt>
                <c:pt idx="68">
                  <c:v>37.244705468768501</c:v>
                </c:pt>
                <c:pt idx="69">
                  <c:v>37.58611526889888</c:v>
                </c:pt>
                <c:pt idx="70">
                  <c:v>37.930654658863787</c:v>
                </c:pt>
                <c:pt idx="71">
                  <c:v>38.278352326570044</c:v>
                </c:pt>
                <c:pt idx="72">
                  <c:v>38.62923722289694</c:v>
                </c:pt>
                <c:pt idx="73">
                  <c:v>40.932505492312174</c:v>
                </c:pt>
                <c:pt idx="74">
                  <c:v>41.307720125991708</c:v>
                </c:pt>
                <c:pt idx="75">
                  <c:v>41.686374227146636</c:v>
                </c:pt>
                <c:pt idx="76">
                  <c:v>42.068499324228817</c:v>
                </c:pt>
                <c:pt idx="77">
                  <c:v>42.45412723470092</c:v>
                </c:pt>
                <c:pt idx="78">
                  <c:v>49.269783577838524</c:v>
                </c:pt>
                <c:pt idx="79">
                  <c:v>61.654564843187877</c:v>
                </c:pt>
                <c:pt idx="80">
                  <c:v>43.553812181308636</c:v>
                </c:pt>
                <c:pt idx="81">
                  <c:v>43.953055459637305</c:v>
                </c:pt>
                <c:pt idx="82">
                  <c:v>44.35595846801732</c:v>
                </c:pt>
                <c:pt idx="83">
                  <c:v>44.76255475397415</c:v>
                </c:pt>
                <c:pt idx="84">
                  <c:v>51.045352334984038</c:v>
                </c:pt>
                <c:pt idx="85">
                  <c:v>51.513268064721395</c:v>
                </c:pt>
                <c:pt idx="86">
                  <c:v>51.985473021981349</c:v>
                </c:pt>
                <c:pt idx="87">
                  <c:v>46.426554446621992</c:v>
                </c:pt>
                <c:pt idx="88">
                  <c:v>46.852131195716034</c:v>
                </c:pt>
                <c:pt idx="89">
                  <c:v>47.281609065010102</c:v>
                </c:pt>
                <c:pt idx="90">
                  <c:v>54.395127148840885</c:v>
                </c:pt>
                <c:pt idx="91">
                  <c:v>54.893749147705265</c:v>
                </c:pt>
                <c:pt idx="92">
                  <c:v>70.354116147246899</c:v>
                </c:pt>
                <c:pt idx="93">
                  <c:v>70.999028878596675</c:v>
                </c:pt>
                <c:pt idx="94">
                  <c:v>58.75287971418674</c:v>
                </c:pt>
                <c:pt idx="95">
                  <c:v>48.358516078085202</c:v>
                </c:pt>
                <c:pt idx="96">
                  <c:v>47.955528444101162</c:v>
                </c:pt>
                <c:pt idx="97">
                  <c:v>56.591519858076381</c:v>
                </c:pt>
                <c:pt idx="98">
                  <c:v>56.119923859259082</c:v>
                </c:pt>
                <c:pt idx="99">
                  <c:v>55.652257827098587</c:v>
                </c:pt>
                <c:pt idx="100">
                  <c:v>55.188489011872768</c:v>
                </c:pt>
                <c:pt idx="101">
                  <c:v>42.688296250683585</c:v>
                </c:pt>
                <c:pt idx="102">
                  <c:v>42.332560448594556</c:v>
                </c:pt>
                <c:pt idx="103">
                  <c:v>41.979789111522933</c:v>
                </c:pt>
                <c:pt idx="104">
                  <c:v>41.629957535593576</c:v>
                </c:pt>
                <c:pt idx="105">
                  <c:v>41.283041222796967</c:v>
                </c:pt>
                <c:pt idx="106">
                  <c:v>36.43572413255356</c:v>
                </c:pt>
                <c:pt idx="107">
                  <c:v>36.132093098115611</c:v>
                </c:pt>
                <c:pt idx="108">
                  <c:v>35.83099232229798</c:v>
                </c:pt>
                <c:pt idx="109">
                  <c:v>35.532400719612163</c:v>
                </c:pt>
                <c:pt idx="110">
                  <c:v>35.23629738028206</c:v>
                </c:pt>
                <c:pt idx="111">
                  <c:v>40.184060804096667</c:v>
                </c:pt>
                <c:pt idx="112">
                  <c:v>55.788871083020872</c:v>
                </c:pt>
                <c:pt idx="113">
                  <c:v>39.517117017139782</c:v>
                </c:pt>
                <c:pt idx="114">
                  <c:v>39.18780770866362</c:v>
                </c:pt>
                <c:pt idx="115">
                  <c:v>34.003587313871662</c:v>
                </c:pt>
                <c:pt idx="116">
                  <c:v>33.720224086256067</c:v>
                </c:pt>
                <c:pt idx="117">
                  <c:v>33.439222218870604</c:v>
                </c:pt>
                <c:pt idx="118">
                  <c:v>33.160562033713347</c:v>
                </c:pt>
                <c:pt idx="119">
                  <c:v>32.884224016765735</c:v>
                </c:pt>
                <c:pt idx="120">
                  <c:v>32.610188816626021</c:v>
                </c:pt>
                <c:pt idx="121">
                  <c:v>32.338437243154139</c:v>
                </c:pt>
                <c:pt idx="122">
                  <c:v>32.068950266127857</c:v>
                </c:pt>
                <c:pt idx="123">
                  <c:v>29.416580837866867</c:v>
                </c:pt>
                <c:pt idx="124">
                  <c:v>29.171442664217977</c:v>
                </c:pt>
                <c:pt idx="125">
                  <c:v>28.928347308682827</c:v>
                </c:pt>
                <c:pt idx="126">
                  <c:v>28.687277747777138</c:v>
                </c:pt>
                <c:pt idx="127">
                  <c:v>48.361969069794291</c:v>
                </c:pt>
                <c:pt idx="128">
                  <c:v>34.050856389224329</c:v>
                </c:pt>
                <c:pt idx="129">
                  <c:v>33.767099252647462</c:v>
                </c:pt>
                <c:pt idx="130">
                  <c:v>29.132564880221601</c:v>
                </c:pt>
                <c:pt idx="131">
                  <c:v>25.423018285473383</c:v>
                </c:pt>
                <c:pt idx="132">
                  <c:v>25.380646588330926</c:v>
                </c:pt>
                <c:pt idx="133">
                  <c:v>25.338345510683705</c:v>
                </c:pt>
                <c:pt idx="134">
                  <c:v>25.296114934832566</c:v>
                </c:pt>
                <c:pt idx="135">
                  <c:v>25.253954743274512</c:v>
                </c:pt>
                <c:pt idx="136">
                  <c:v>25.211864818702388</c:v>
                </c:pt>
                <c:pt idx="137">
                  <c:v>25.16984504400455</c:v>
                </c:pt>
                <c:pt idx="138">
                  <c:v>25.127895302264541</c:v>
                </c:pt>
                <c:pt idx="139">
                  <c:v>22.075693619549476</c:v>
                </c:pt>
                <c:pt idx="140">
                  <c:v>22.075693619549476</c:v>
                </c:pt>
                <c:pt idx="141">
                  <c:v>22.075693619549476</c:v>
                </c:pt>
                <c:pt idx="142">
                  <c:v>22.075693619549476</c:v>
                </c:pt>
                <c:pt idx="143">
                  <c:v>22.517207491940464</c:v>
                </c:pt>
                <c:pt idx="144">
                  <c:v>22.517207491940464</c:v>
                </c:pt>
                <c:pt idx="145">
                  <c:v>22.517207491940464</c:v>
                </c:pt>
                <c:pt idx="146">
                  <c:v>22.517207491940464</c:v>
                </c:pt>
                <c:pt idx="147">
                  <c:v>22.517207491940464</c:v>
                </c:pt>
                <c:pt idx="148">
                  <c:v>22.517207491940464</c:v>
                </c:pt>
                <c:pt idx="149">
                  <c:v>24.543756166215108</c:v>
                </c:pt>
                <c:pt idx="150">
                  <c:v>20.86219274128284</c:v>
                </c:pt>
                <c:pt idx="151">
                  <c:v>20.86219274128284</c:v>
                </c:pt>
                <c:pt idx="152">
                  <c:v>20.86219274128284</c:v>
                </c:pt>
                <c:pt idx="153">
                  <c:v>20.86219274128284</c:v>
                </c:pt>
                <c:pt idx="154">
                  <c:v>20.86219274128284</c:v>
                </c:pt>
                <c:pt idx="155">
                  <c:v>20.86219274128284</c:v>
                </c:pt>
                <c:pt idx="156">
                  <c:v>20.86219274128284</c:v>
                </c:pt>
                <c:pt idx="157">
                  <c:v>22.531168160585469</c:v>
                </c:pt>
                <c:pt idx="158">
                  <c:v>22.531168160585469</c:v>
                </c:pt>
                <c:pt idx="159">
                  <c:v>22.531168160585469</c:v>
                </c:pt>
                <c:pt idx="160">
                  <c:v>19.827427981315214</c:v>
                </c:pt>
                <c:pt idx="161">
                  <c:v>19.827427981315214</c:v>
                </c:pt>
                <c:pt idx="162">
                  <c:v>19.827427981315214</c:v>
                </c:pt>
                <c:pt idx="163">
                  <c:v>19.827427981315214</c:v>
                </c:pt>
                <c:pt idx="164">
                  <c:v>22.008445059259891</c:v>
                </c:pt>
                <c:pt idx="165">
                  <c:v>24.229463973156868</c:v>
                </c:pt>
                <c:pt idx="166">
                  <c:v>24.249655193134497</c:v>
                </c:pt>
                <c:pt idx="167">
                  <c:v>24.269863239128775</c:v>
                </c:pt>
                <c:pt idx="168">
                  <c:v>24.290088125161379</c:v>
                </c:pt>
                <c:pt idx="169">
                  <c:v>24.310329865265679</c:v>
                </c:pt>
                <c:pt idx="170">
                  <c:v>24.330588473486731</c:v>
                </c:pt>
                <c:pt idx="171">
                  <c:v>22.889812126048422</c:v>
                </c:pt>
                <c:pt idx="172">
                  <c:v>22.908886969486794</c:v>
                </c:pt>
                <c:pt idx="173">
                  <c:v>22.927977708628031</c:v>
                </c:pt>
                <c:pt idx="174">
                  <c:v>22.947084356718552</c:v>
                </c:pt>
                <c:pt idx="175">
                  <c:v>30.315393143660877</c:v>
                </c:pt>
                <c:pt idx="176">
                  <c:v>26.092964135301308</c:v>
                </c:pt>
                <c:pt idx="177">
                  <c:v>26.114708272080723</c:v>
                </c:pt>
                <c:pt idx="178">
                  <c:v>26.136470528974122</c:v>
                </c:pt>
                <c:pt idx="179">
                  <c:v>26.158250921081599</c:v>
                </c:pt>
                <c:pt idx="180">
                  <c:v>31.416059356218998</c:v>
                </c:pt>
                <c:pt idx="181">
                  <c:v>31.442239405682511</c:v>
                </c:pt>
                <c:pt idx="182">
                  <c:v>28.32159714466852</c:v>
                </c:pt>
                <c:pt idx="183">
                  <c:v>26.502760574706951</c:v>
                </c:pt>
                <c:pt idx="184">
                  <c:v>26.524846208519204</c:v>
                </c:pt>
                <c:pt idx="185">
                  <c:v>26.546950247026302</c:v>
                </c:pt>
                <c:pt idx="186">
                  <c:v>23.380783980897629</c:v>
                </c:pt>
                <c:pt idx="187">
                  <c:v>23.400267967548373</c:v>
                </c:pt>
                <c:pt idx="188">
                  <c:v>23.419768190854661</c:v>
                </c:pt>
                <c:pt idx="189">
                  <c:v>23.439284664347039</c:v>
                </c:pt>
                <c:pt idx="190">
                  <c:v>28.619757229912139</c:v>
                </c:pt>
                <c:pt idx="191">
                  <c:v>23.478366416068631</c:v>
                </c:pt>
                <c:pt idx="192">
                  <c:v>23.497931721415352</c:v>
                </c:pt>
                <c:pt idx="193">
                  <c:v>27.045140330860672</c:v>
                </c:pt>
                <c:pt idx="194">
                  <c:v>27.067677947803052</c:v>
                </c:pt>
                <c:pt idx="195">
                  <c:v>27.090234346092885</c:v>
                </c:pt>
                <c:pt idx="196">
                  <c:v>27.112809541381292</c:v>
                </c:pt>
                <c:pt idx="197">
                  <c:v>27.135403549332441</c:v>
                </c:pt>
                <c:pt idx="198">
                  <c:v>24.442214747061193</c:v>
                </c:pt>
                <c:pt idx="199">
                  <c:v>24.46258325935041</c:v>
                </c:pt>
                <c:pt idx="200">
                  <c:v>24.482968745399866</c:v>
                </c:pt>
                <c:pt idx="201">
                  <c:v>24.503371219354364</c:v>
                </c:pt>
                <c:pt idx="202">
                  <c:v>24.52379069537049</c:v>
                </c:pt>
                <c:pt idx="203">
                  <c:v>24.544227187616631</c:v>
                </c:pt>
                <c:pt idx="204">
                  <c:v>24.564680710272977</c:v>
                </c:pt>
                <c:pt idx="205">
                  <c:v>24.585151277531537</c:v>
                </c:pt>
                <c:pt idx="206">
                  <c:v>24.605638903596144</c:v>
                </c:pt>
                <c:pt idx="207">
                  <c:v>24.626143602682472</c:v>
                </c:pt>
                <c:pt idx="208">
                  <c:v>24.64666538901804</c:v>
                </c:pt>
                <c:pt idx="209">
                  <c:v>24.66720427684222</c:v>
                </c:pt>
                <c:pt idx="210">
                  <c:v>24.687760280406252</c:v>
                </c:pt>
                <c:pt idx="211">
                  <c:v>24.708333413973254</c:v>
                </c:pt>
                <c:pt idx="212">
                  <c:v>24.728923691818228</c:v>
                </c:pt>
                <c:pt idx="213">
                  <c:v>24.749531128228075</c:v>
                </c:pt>
                <c:pt idx="214">
                  <c:v>24.770155737501597</c:v>
                </c:pt>
                <c:pt idx="215">
                  <c:v>24.790797533949512</c:v>
                </c:pt>
                <c:pt idx="216">
                  <c:v>24.811456531894468</c:v>
                </c:pt>
                <c:pt idx="217">
                  <c:v>24.832132745671043</c:v>
                </c:pt>
                <c:pt idx="218">
                  <c:v>24.852826189625766</c:v>
                </c:pt>
                <c:pt idx="219">
                  <c:v>24.873536878117118</c:v>
                </c:pt>
                <c:pt idx="220">
                  <c:v>24.894264825515545</c:v>
                </c:pt>
                <c:pt idx="221">
                  <c:v>24.915010046203474</c:v>
                </c:pt>
                <c:pt idx="222">
                  <c:v>24.935772554575308</c:v>
                </c:pt>
                <c:pt idx="223">
                  <c:v>24.956552365037453</c:v>
                </c:pt>
                <c:pt idx="224">
                  <c:v>24.977349492008315</c:v>
                </c:pt>
                <c:pt idx="225">
                  <c:v>24.998163949918318</c:v>
                </c:pt>
                <c:pt idx="226">
                  <c:v>25.018995753209914</c:v>
                </c:pt>
                <c:pt idx="227">
                  <c:v>25.039844916337586</c:v>
                </c:pt>
                <c:pt idx="228">
                  <c:v>25.060711453767865</c:v>
                </c:pt>
                <c:pt idx="229">
                  <c:v>25.081595379979337</c:v>
                </c:pt>
                <c:pt idx="230">
                  <c:v>25.102496709462653</c:v>
                </c:pt>
                <c:pt idx="231">
                  <c:v>25.123415456720537</c:v>
                </c:pt>
                <c:pt idx="232">
                  <c:v>25.1443516362678</c:v>
                </c:pt>
                <c:pt idx="233">
                  <c:v>25.165305262631353</c:v>
                </c:pt>
                <c:pt idx="234">
                  <c:v>25.186276350350209</c:v>
                </c:pt>
                <c:pt idx="235">
                  <c:v>25.207264913975497</c:v>
                </c:pt>
                <c:pt idx="236">
                  <c:v>25.228270968070476</c:v>
                </c:pt>
                <c:pt idx="237">
                  <c:v>25.24929452721053</c:v>
                </c:pt>
                <c:pt idx="238">
                  <c:v>25.270335605983202</c:v>
                </c:pt>
                <c:pt idx="239">
                  <c:v>25.291394218988184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1120"/>
        <c:axId val="104244352"/>
      </c:lineChart>
      <c:dateAx>
        <c:axId val="104181120"/>
        <c:scaling>
          <c:orientation val="minMax"/>
          <c:max val="43101"/>
          <c:min val="3689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244352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04244352"/>
        <c:scaling>
          <c:orientation val="minMax"/>
          <c:max val="7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Volumes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2.3490679325268581E-3"/>
              <c:y val="2.3400978663156064E-2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181120"/>
        <c:crosses val="autoZero"/>
        <c:crossBetween val="midCat"/>
        <c:majorUnit val="5"/>
      </c:valAx>
      <c:valAx>
        <c:axId val="104246656"/>
        <c:scaling>
          <c:orientation val="minMax"/>
          <c:max val="100"/>
          <c:min val="0"/>
        </c:scaling>
        <c:delete val="0"/>
        <c:axPos val="r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04591744"/>
        <c:crosses val="max"/>
        <c:crossBetween val="between"/>
        <c:majorUnit val="1000"/>
      </c:valAx>
      <c:dateAx>
        <c:axId val="10459174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04246656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5.9391204148261954E-2"/>
          <c:y val="0.11736582104013428"/>
          <c:w val="0.19073686925265354"/>
          <c:h val="0.1460076321517830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 vertic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CC"/>
                </a:solidFill>
              </a:defRPr>
            </a:pPr>
            <a:r>
              <a:rPr lang="en-US" sz="1400">
                <a:solidFill>
                  <a:srgbClr val="0033CC"/>
                </a:solidFill>
              </a:rPr>
              <a:t>Seasonal</a:t>
            </a:r>
            <a:r>
              <a:rPr lang="en-US" sz="1400" baseline="0">
                <a:solidFill>
                  <a:srgbClr val="0033CC"/>
                </a:solidFill>
              </a:rPr>
              <a:t> Factors</a:t>
            </a:r>
            <a:endParaRPr lang="en-US" sz="1400">
              <a:solidFill>
                <a:srgbClr val="0033CC"/>
              </a:solidFill>
            </a:endParaRPr>
          </a:p>
        </c:rich>
      </c:tx>
      <c:layout>
        <c:manualLayout>
          <c:xMode val="edge"/>
          <c:yMode val="edge"/>
          <c:x val="9.5135406568421635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66826429305028E-2"/>
          <c:y val="7.5110214345460294E-2"/>
          <c:w val="0.85052844479471068"/>
          <c:h val="0.83482401956536734"/>
        </c:manualLayout>
      </c:layout>
      <c:lineChart>
        <c:grouping val="standard"/>
        <c:varyColors val="0"/>
        <c:ser>
          <c:idx val="0"/>
          <c:order val="0"/>
          <c:tx>
            <c:strRef>
              <c:f>Trend!$C$200</c:f>
              <c:strCache>
                <c:ptCount val="1"/>
                <c:pt idx="0">
                  <c:v>2001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Trend!$C$201:$C$212</c:f>
            </c:numRef>
          </c:val>
          <c:smooth val="0"/>
        </c:ser>
        <c:ser>
          <c:idx val="1"/>
          <c:order val="1"/>
          <c:tx>
            <c:strRef>
              <c:f>Trend!$D$200</c:f>
              <c:strCache>
                <c:ptCount val="1"/>
                <c:pt idx="0">
                  <c:v>2002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Trend!$D$201:$D$212</c:f>
            </c:numRef>
          </c:val>
          <c:smooth val="0"/>
        </c:ser>
        <c:ser>
          <c:idx val="2"/>
          <c:order val="2"/>
          <c:tx>
            <c:strRef>
              <c:f>Trend!$E$200</c:f>
              <c:strCache>
                <c:ptCount val="1"/>
                <c:pt idx="0">
                  <c:v>2003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Trend!$E$201:$E$212</c:f>
            </c:numRef>
          </c:val>
          <c:smooth val="0"/>
        </c:ser>
        <c:ser>
          <c:idx val="3"/>
          <c:order val="3"/>
          <c:tx>
            <c:strRef>
              <c:f>Trend!$F$200</c:f>
              <c:strCache>
                <c:ptCount val="1"/>
                <c:pt idx="0">
                  <c:v>2004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Trend!$F$201:$F$212</c:f>
            </c:numRef>
          </c:val>
          <c:smooth val="0"/>
        </c:ser>
        <c:ser>
          <c:idx val="4"/>
          <c:order val="4"/>
          <c:tx>
            <c:strRef>
              <c:f>Trend!$G$200</c:f>
              <c:strCache>
                <c:ptCount val="1"/>
                <c:pt idx="0">
                  <c:v>2005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Trend!$G$201:$G$212</c:f>
            </c:numRef>
          </c:val>
          <c:smooth val="0"/>
        </c:ser>
        <c:ser>
          <c:idx val="5"/>
          <c:order val="5"/>
          <c:tx>
            <c:strRef>
              <c:f>Trend!$H$200</c:f>
              <c:strCache>
                <c:ptCount val="1"/>
                <c:pt idx="0">
                  <c:v>2006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Trend!$H$201:$H$212</c:f>
            </c:numRef>
          </c:val>
          <c:smooth val="0"/>
        </c:ser>
        <c:ser>
          <c:idx val="6"/>
          <c:order val="6"/>
          <c:tx>
            <c:strRef>
              <c:f>Trend!$I$200</c:f>
              <c:strCache>
                <c:ptCount val="1"/>
                <c:pt idx="0">
                  <c:v>2007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Trend!$I$201:$I$212</c:f>
            </c:numRef>
          </c:val>
          <c:smooth val="0"/>
        </c:ser>
        <c:ser>
          <c:idx val="7"/>
          <c:order val="7"/>
          <c:tx>
            <c:strRef>
              <c:f>Trend!$J$200</c:f>
              <c:strCache>
                <c:ptCount val="1"/>
                <c:pt idx="0">
                  <c:v>2008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Trend!$J$201:$J$212</c:f>
            </c:numRef>
          </c:val>
          <c:smooth val="0"/>
        </c:ser>
        <c:ser>
          <c:idx val="8"/>
          <c:order val="8"/>
          <c:tx>
            <c:strRef>
              <c:f>Trend!$K$200</c:f>
              <c:strCache>
                <c:ptCount val="1"/>
                <c:pt idx="0">
                  <c:v>2009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Trend!$K$201:$K$212</c:f>
            </c:numRef>
          </c:val>
          <c:smooth val="0"/>
        </c:ser>
        <c:ser>
          <c:idx val="9"/>
          <c:order val="9"/>
          <c:tx>
            <c:strRef>
              <c:f>Trend!$L$200</c:f>
              <c:strCache>
                <c:ptCount val="1"/>
                <c:pt idx="0">
                  <c:v>2010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Trend!$L$201:$L$212</c:f>
            </c:numRef>
          </c:val>
          <c:smooth val="0"/>
        </c:ser>
        <c:ser>
          <c:idx val="10"/>
          <c:order val="10"/>
          <c:tx>
            <c:strRef>
              <c:f>Trend!$M$200</c:f>
              <c:strCache>
                <c:ptCount val="1"/>
                <c:pt idx="0">
                  <c:v>2011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Trend!$M$201:$M$212</c:f>
            </c:numRef>
          </c:val>
          <c:smooth val="0"/>
        </c:ser>
        <c:ser>
          <c:idx val="11"/>
          <c:order val="11"/>
          <c:tx>
            <c:strRef>
              <c:f>Trend!$N$200</c:f>
              <c:strCache>
                <c:ptCount val="1"/>
                <c:pt idx="0">
                  <c:v>2012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Trend!$N$201:$N$212</c:f>
            </c:numRef>
          </c:val>
          <c:smooth val="0"/>
        </c:ser>
        <c:ser>
          <c:idx val="12"/>
          <c:order val="12"/>
          <c:tx>
            <c:strRef>
              <c:f>Trend!$O$200</c:f>
              <c:strCache>
                <c:ptCount val="1"/>
                <c:pt idx="0">
                  <c:v>2013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Trend!$O$201:$O$212</c:f>
              <c:numCache>
                <c:formatCode>0.00</c:formatCode>
                <c:ptCount val="12"/>
                <c:pt idx="0">
                  <c:v>0.97864254689091179</c:v>
                </c:pt>
                <c:pt idx="1">
                  <c:v>0.98939018438527204</c:v>
                </c:pt>
                <c:pt idx="2">
                  <c:v>0.99546636946908285</c:v>
                </c:pt>
                <c:pt idx="3">
                  <c:v>0.98561576030067077</c:v>
                </c:pt>
                <c:pt idx="4">
                  <c:v>0.97304188227097821</c:v>
                </c:pt>
                <c:pt idx="5">
                  <c:v>1.0604176662848535</c:v>
                </c:pt>
                <c:pt idx="6">
                  <c:v>0.98307647957156197</c:v>
                </c:pt>
                <c:pt idx="7">
                  <c:v>0.90833118741247643</c:v>
                </c:pt>
                <c:pt idx="8">
                  <c:v>1.0456173916436988</c:v>
                </c:pt>
                <c:pt idx="9">
                  <c:v>0.99867668842073365</c:v>
                </c:pt>
                <c:pt idx="10">
                  <c:v>0.97626231550652398</c:v>
                </c:pt>
                <c:pt idx="11">
                  <c:v>1.1054615278432369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Trend!$P$200</c:f>
              <c:strCache>
                <c:ptCount val="1"/>
                <c:pt idx="0">
                  <c:v>2014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Trend!$P$201:$P$212</c:f>
              <c:numCache>
                <c:formatCode>0.00</c:formatCode>
                <c:ptCount val="12"/>
                <c:pt idx="0">
                  <c:v>0.99593972956477173</c:v>
                </c:pt>
                <c:pt idx="1">
                  <c:v>0.98647985571721841</c:v>
                </c:pt>
                <c:pt idx="2">
                  <c:v>0.98344370408997295</c:v>
                </c:pt>
                <c:pt idx="3">
                  <c:v>0.97080549198454891</c:v>
                </c:pt>
                <c:pt idx="4">
                  <c:v>0.98062184317218282</c:v>
                </c:pt>
                <c:pt idx="5">
                  <c:v>1.0677424225607905</c:v>
                </c:pt>
                <c:pt idx="6">
                  <c:v>0.97192275142744966</c:v>
                </c:pt>
                <c:pt idx="7">
                  <c:v>0.89276890411716092</c:v>
                </c:pt>
                <c:pt idx="8">
                  <c:v>0.9757583441988561</c:v>
                </c:pt>
                <c:pt idx="9">
                  <c:v>1.1059553877588362</c:v>
                </c:pt>
                <c:pt idx="10">
                  <c:v>0.92560898391535318</c:v>
                </c:pt>
                <c:pt idx="11">
                  <c:v>1.1429525814928578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Trend!$Q$200</c:f>
              <c:strCache>
                <c:ptCount val="1"/>
                <c:pt idx="0">
                  <c:v>2015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Trend!$Q$201:$Q$212</c:f>
              <c:numCache>
                <c:formatCode>0.00</c:formatCode>
                <c:ptCount val="12"/>
                <c:pt idx="0">
                  <c:v>1.0060577332408644</c:v>
                </c:pt>
                <c:pt idx="1">
                  <c:v>0.95360674658039379</c:v>
                </c:pt>
                <c:pt idx="2">
                  <c:v>0.98992026244493803</c:v>
                </c:pt>
                <c:pt idx="3">
                  <c:v>0.98525035583819531</c:v>
                </c:pt>
                <c:pt idx="4">
                  <c:v>0.95220172411077231</c:v>
                </c:pt>
                <c:pt idx="5">
                  <c:v>1.0705443706880118</c:v>
                </c:pt>
                <c:pt idx="6">
                  <c:v>1.0002308433878944</c:v>
                </c:pt>
                <c:pt idx="7">
                  <c:v>0.90461643506059297</c:v>
                </c:pt>
                <c:pt idx="8">
                  <c:v>1.0588732344541716</c:v>
                </c:pt>
                <c:pt idx="9">
                  <c:v>1.0117731089813569</c:v>
                </c:pt>
                <c:pt idx="10">
                  <c:v>0.96404192718318593</c:v>
                </c:pt>
                <c:pt idx="11">
                  <c:v>1.1028832580296208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Trend!$R$200</c:f>
              <c:strCache>
                <c:ptCount val="1"/>
                <c:pt idx="0">
                  <c:v>2016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Trend!$R$201:$R$212</c:f>
              <c:numCache>
                <c:formatCode>0.00</c:formatCode>
                <c:ptCount val="12"/>
                <c:pt idx="0">
                  <c:v>0.99259014252015787</c:v>
                </c:pt>
                <c:pt idx="1">
                  <c:v>0.9819011263471551</c:v>
                </c:pt>
                <c:pt idx="2">
                  <c:v>1.0008227942479371</c:v>
                </c:pt>
                <c:pt idx="3">
                  <c:v>0.96969843279940138</c:v>
                </c:pt>
                <c:pt idx="4">
                  <c:v>0.96406834896479521</c:v>
                </c:pt>
                <c:pt idx="5">
                  <c:v>1.0660637301629468</c:v>
                </c:pt>
                <c:pt idx="6">
                  <c:v>0.99173560785500015</c:v>
                </c:pt>
                <c:pt idx="7">
                  <c:v>0.90215366119060358</c:v>
                </c:pt>
                <c:pt idx="8">
                  <c:v>1.0633299148749957</c:v>
                </c:pt>
                <c:pt idx="9">
                  <c:v>0.97808291904354216</c:v>
                </c:pt>
                <c:pt idx="10">
                  <c:v>0.96694954560674407</c:v>
                </c:pt>
                <c:pt idx="11">
                  <c:v>1.1226037763867212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17"/>
          <c:tx>
            <c:strRef>
              <c:f>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Trend!$T$201:$T$212</c:f>
            </c:numRef>
          </c:val>
          <c:smooth val="0"/>
        </c:ser>
        <c:ser>
          <c:idx val="18"/>
          <c:order val="18"/>
          <c:tx>
            <c:strRef>
              <c:f>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Trend!$U$201:$U$212</c:f>
            </c:numRef>
          </c:val>
          <c:smooth val="0"/>
        </c:ser>
        <c:ser>
          <c:idx val="19"/>
          <c:order val="19"/>
          <c:tx>
            <c:strRef>
              <c:f>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Trend!$V$201:$V$212</c:f>
            </c:numRef>
          </c:val>
          <c:smooth val="0"/>
        </c:ser>
        <c:ser>
          <c:idx val="20"/>
          <c:order val="20"/>
          <c:tx>
            <c:strRef>
              <c:f>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Trend!$W$201:$W$212</c:f>
            </c:numRef>
          </c:val>
          <c:smooth val="0"/>
        </c:ser>
        <c:ser>
          <c:idx val="22"/>
          <c:order val="21"/>
          <c:tx>
            <c:strRef>
              <c:f>Trend!$Y$200</c:f>
              <c:strCache>
                <c:ptCount val="1"/>
                <c:pt idx="0">
                  <c:v>Avg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Trend!$Y$201:$Y$212</c:f>
              <c:numCache>
                <c:formatCode>0.00</c:formatCode>
                <c:ptCount val="12"/>
                <c:pt idx="0">
                  <c:v>1.020015850406345</c:v>
                </c:pt>
                <c:pt idx="1">
                  <c:v>0.97291316555129503</c:v>
                </c:pt>
                <c:pt idx="2">
                  <c:v>1.0065003034727673</c:v>
                </c:pt>
                <c:pt idx="3">
                  <c:v>0.98453335009623655</c:v>
                </c:pt>
                <c:pt idx="4">
                  <c:v>0.97993606947438761</c:v>
                </c:pt>
                <c:pt idx="5">
                  <c:v>1.0428769376539364</c:v>
                </c:pt>
                <c:pt idx="6">
                  <c:v>0.9884038304404672</c:v>
                </c:pt>
                <c:pt idx="7">
                  <c:v>0.9024463015521238</c:v>
                </c:pt>
                <c:pt idx="8">
                  <c:v>1.0051732886693445</c:v>
                </c:pt>
                <c:pt idx="9">
                  <c:v>1.0285726196719609</c:v>
                </c:pt>
                <c:pt idx="10">
                  <c:v>1.0059199085565209</c:v>
                </c:pt>
                <c:pt idx="11">
                  <c:v>1.0627083744546153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Trend!$Z$200</c:f>
              <c:strCache>
                <c:ptCount val="1"/>
                <c:pt idx="0">
                  <c:v>Std Dev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Trend!$Z$201:$Z$212</c:f>
              <c:numCache>
                <c:formatCode>0.00</c:formatCode>
                <c:ptCount val="12"/>
                <c:pt idx="0">
                  <c:v>4.385923854099083E-2</c:v>
                </c:pt>
                <c:pt idx="1">
                  <c:v>2.7696509828529909E-2</c:v>
                </c:pt>
                <c:pt idx="2">
                  <c:v>4.5270158049658428E-2</c:v>
                </c:pt>
                <c:pt idx="3">
                  <c:v>2.9904155902029082E-2</c:v>
                </c:pt>
                <c:pt idx="4">
                  <c:v>3.933082521509685E-2</c:v>
                </c:pt>
                <c:pt idx="5">
                  <c:v>3.6284913450363318E-2</c:v>
                </c:pt>
                <c:pt idx="6">
                  <c:v>4.3608142493839701E-2</c:v>
                </c:pt>
                <c:pt idx="7">
                  <c:v>3.8989836273511429E-2</c:v>
                </c:pt>
                <c:pt idx="8">
                  <c:v>4.5812292565360901E-2</c:v>
                </c:pt>
                <c:pt idx="9">
                  <c:v>5.652277534260388E-2</c:v>
                </c:pt>
                <c:pt idx="10">
                  <c:v>5.8173694570996359E-2</c:v>
                </c:pt>
                <c:pt idx="11">
                  <c:v>4.7551460001214331E-2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ot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Trend!$AA$201:$AA$212</c:f>
              <c:numCache>
                <c:formatCode>0.00</c:formatCode>
                <c:ptCount val="12"/>
                <c:pt idx="0">
                  <c:v>0.93229737332436335</c:v>
                </c:pt>
                <c:pt idx="1">
                  <c:v>0.91752014589423525</c:v>
                </c:pt>
                <c:pt idx="2">
                  <c:v>0.91595998737345041</c:v>
                </c:pt>
                <c:pt idx="3">
                  <c:v>0.92472503829217834</c:v>
                </c:pt>
                <c:pt idx="4">
                  <c:v>0.90127441904419392</c:v>
                </c:pt>
                <c:pt idx="5">
                  <c:v>0.97030711075320975</c:v>
                </c:pt>
                <c:pt idx="6">
                  <c:v>0.90118754545278779</c:v>
                </c:pt>
                <c:pt idx="7">
                  <c:v>0.82446662900510093</c:v>
                </c:pt>
                <c:pt idx="8">
                  <c:v>0.91354870353862272</c:v>
                </c:pt>
                <c:pt idx="9">
                  <c:v>0.91552706898675318</c:v>
                </c:pt>
                <c:pt idx="10">
                  <c:v>0.8895725194145282</c:v>
                </c:pt>
                <c:pt idx="11">
                  <c:v>0.9676054544521866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Trend!$AB$201:$AB$212</c:f>
              <c:numCache>
                <c:formatCode>0.00</c:formatCode>
                <c:ptCount val="12"/>
                <c:pt idx="0">
                  <c:v>1.1077343274883267</c:v>
                </c:pt>
                <c:pt idx="1">
                  <c:v>1.0283061852083548</c:v>
                </c:pt>
                <c:pt idx="2">
                  <c:v>1.0970406195720841</c:v>
                </c:pt>
                <c:pt idx="3">
                  <c:v>1.0443416619002948</c:v>
                </c:pt>
                <c:pt idx="4">
                  <c:v>1.0585977199045813</c:v>
                </c:pt>
                <c:pt idx="5">
                  <c:v>1.1154467645546631</c:v>
                </c:pt>
                <c:pt idx="6">
                  <c:v>1.0756201154281466</c:v>
                </c:pt>
                <c:pt idx="7">
                  <c:v>0.98042597409914667</c:v>
                </c:pt>
                <c:pt idx="8">
                  <c:v>1.0967978738000663</c:v>
                </c:pt>
                <c:pt idx="9">
                  <c:v>1.1416181703571686</c:v>
                </c:pt>
                <c:pt idx="10">
                  <c:v>1.1222672976985137</c:v>
                </c:pt>
                <c:pt idx="11">
                  <c:v>1.157811294457044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Trend!$AC$201:$AC$212</c:f>
              <c:numCache>
                <c:formatCode>0.00</c:formatCode>
                <c:ptCount val="12"/>
                <c:pt idx="0">
                  <c:v>1.0041638230561172</c:v>
                </c:pt>
                <c:pt idx="1">
                  <c:v>0.98259298818610963</c:v>
                </c:pt>
                <c:pt idx="2">
                  <c:v>0.99222400787885978</c:v>
                </c:pt>
                <c:pt idx="3">
                  <c:v>0.98472308723872692</c:v>
                </c:pt>
                <c:pt idx="4">
                  <c:v>0.98090500272220138</c:v>
                </c:pt>
                <c:pt idx="5">
                  <c:v>1.0513397999565481</c:v>
                </c:pt>
                <c:pt idx="6">
                  <c:v>0.9761464288626398</c:v>
                </c:pt>
                <c:pt idx="7">
                  <c:v>0.9060112716127271</c:v>
                </c:pt>
                <c:pt idx="8">
                  <c:v>1.0175292255894679</c:v>
                </c:pt>
                <c:pt idx="9">
                  <c:v>1.034625209005704</c:v>
                </c:pt>
                <c:pt idx="10">
                  <c:v>0.99165518603014802</c:v>
                </c:pt>
                <c:pt idx="11">
                  <c:v>1.0780839698607505</c:v>
                </c:pt>
              </c:numCache>
            </c:numRef>
          </c:val>
          <c:smooth val="0"/>
        </c:ser>
        <c:ser>
          <c:idx val="21"/>
          <c:order val="26"/>
          <c:tx>
            <c:strRef>
              <c:f>Inputs!$H$10</c:f>
              <c:strCache>
                <c:ptCount val="1"/>
                <c:pt idx="0">
                  <c:v>Initial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Inputs!$H$11:$H$22</c:f>
              <c:numCache>
                <c:formatCode>#,##0.00_);[Red]\(#,##0.00\)</c:formatCode>
                <c:ptCount val="12"/>
                <c:pt idx="0">
                  <c:v>1.0191985816817977</c:v>
                </c:pt>
                <c:pt idx="1">
                  <c:v>0.97653681027111605</c:v>
                </c:pt>
                <c:pt idx="2">
                  <c:v>1.0014521922898212</c:v>
                </c:pt>
                <c:pt idx="3">
                  <c:v>1.0000947701330221</c:v>
                </c:pt>
                <c:pt idx="4">
                  <c:v>1.0106904669192065</c:v>
                </c:pt>
                <c:pt idx="5">
                  <c:v>1.0343886689259887</c:v>
                </c:pt>
                <c:pt idx="6">
                  <c:v>0.96951797319619015</c:v>
                </c:pt>
                <c:pt idx="7">
                  <c:v>0.89332480927924729</c:v>
                </c:pt>
                <c:pt idx="8">
                  <c:v>1.0029809185046754</c:v>
                </c:pt>
                <c:pt idx="9">
                  <c:v>1.0214433497938034</c:v>
                </c:pt>
                <c:pt idx="10">
                  <c:v>1.0028846231230606</c:v>
                </c:pt>
                <c:pt idx="11">
                  <c:v>1.0674868358820715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6672"/>
        <c:axId val="112566656"/>
      </c:lineChart>
      <c:catAx>
        <c:axId val="1125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66656"/>
        <c:crosses val="autoZero"/>
        <c:auto val="1"/>
        <c:lblAlgn val="ctr"/>
        <c:lblOffset val="100"/>
        <c:noMultiLvlLbl val="0"/>
      </c:catAx>
      <c:valAx>
        <c:axId val="112566656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112556672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184775989802018"/>
          <c:y val="0.69339810323454565"/>
          <c:w val="0.26632876837738079"/>
          <c:h val="0.21037049350208403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CC"/>
                </a:solidFill>
              </a:defRPr>
            </a:pPr>
            <a:r>
              <a:rPr lang="en-US" sz="1400">
                <a:solidFill>
                  <a:srgbClr val="0033CC"/>
                </a:solidFill>
              </a:rPr>
              <a:t>Seasonal</a:t>
            </a:r>
            <a:r>
              <a:rPr lang="en-US" sz="1400" baseline="0">
                <a:solidFill>
                  <a:srgbClr val="0033CC"/>
                </a:solidFill>
              </a:rPr>
              <a:t> Factors: 2001-08</a:t>
            </a:r>
            <a:endParaRPr lang="en-US" sz="1400">
              <a:solidFill>
                <a:srgbClr val="0033CC"/>
              </a:solidFill>
            </a:endParaRPr>
          </a:p>
        </c:rich>
      </c:tx>
      <c:layout>
        <c:manualLayout>
          <c:xMode val="edge"/>
          <c:yMode val="edge"/>
          <c:x val="9.5135406568421635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66826429305028E-2"/>
          <c:y val="7.5110214345460294E-2"/>
          <c:w val="0.86682971446750978"/>
          <c:h val="0.83482401956536734"/>
        </c:manualLayout>
      </c:layout>
      <c:lineChart>
        <c:grouping val="standard"/>
        <c:varyColors val="0"/>
        <c:ser>
          <c:idx val="0"/>
          <c:order val="0"/>
          <c:tx>
            <c:strRef>
              <c:f>Trend!$C$200</c:f>
              <c:strCache>
                <c:ptCount val="1"/>
                <c:pt idx="0">
                  <c:v>2001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Trend!$C$201:$C$212</c:f>
            </c:numRef>
          </c:val>
          <c:smooth val="0"/>
        </c:ser>
        <c:ser>
          <c:idx val="1"/>
          <c:order val="1"/>
          <c:tx>
            <c:strRef>
              <c:f>Trend!$D$200</c:f>
              <c:strCache>
                <c:ptCount val="1"/>
                <c:pt idx="0">
                  <c:v>2002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Trend!$D$201:$D$212</c:f>
            </c:numRef>
          </c:val>
          <c:smooth val="0"/>
        </c:ser>
        <c:ser>
          <c:idx val="2"/>
          <c:order val="2"/>
          <c:tx>
            <c:strRef>
              <c:f>Trend!$E$200</c:f>
              <c:strCache>
                <c:ptCount val="1"/>
                <c:pt idx="0">
                  <c:v>2003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Trend!$E$201:$E$212</c:f>
            </c:numRef>
          </c:val>
          <c:smooth val="0"/>
        </c:ser>
        <c:ser>
          <c:idx val="3"/>
          <c:order val="3"/>
          <c:tx>
            <c:strRef>
              <c:f>Trend!$F$200</c:f>
              <c:strCache>
                <c:ptCount val="1"/>
                <c:pt idx="0">
                  <c:v>2004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Trend!$F$201:$F$212</c:f>
            </c:numRef>
          </c:val>
          <c:smooth val="0"/>
        </c:ser>
        <c:ser>
          <c:idx val="4"/>
          <c:order val="4"/>
          <c:tx>
            <c:strRef>
              <c:f>Trend!$G$200</c:f>
              <c:strCache>
                <c:ptCount val="1"/>
                <c:pt idx="0">
                  <c:v>2005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Trend!$G$201:$G$212</c:f>
            </c:numRef>
          </c:val>
          <c:smooth val="0"/>
        </c:ser>
        <c:ser>
          <c:idx val="5"/>
          <c:order val="5"/>
          <c:tx>
            <c:strRef>
              <c:f>Trend!$H$200</c:f>
              <c:strCache>
                <c:ptCount val="1"/>
                <c:pt idx="0">
                  <c:v>2006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Trend!$H$201:$H$212</c:f>
            </c:numRef>
          </c:val>
          <c:smooth val="0"/>
        </c:ser>
        <c:ser>
          <c:idx val="6"/>
          <c:order val="6"/>
          <c:tx>
            <c:strRef>
              <c:f>Trend!$I$200</c:f>
              <c:strCache>
                <c:ptCount val="1"/>
                <c:pt idx="0">
                  <c:v>2007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Trend!$I$201:$I$212</c:f>
            </c:numRef>
          </c:val>
          <c:smooth val="0"/>
        </c:ser>
        <c:ser>
          <c:idx val="7"/>
          <c:order val="7"/>
          <c:tx>
            <c:strRef>
              <c:f>Trend!$J$200</c:f>
              <c:strCache>
                <c:ptCount val="1"/>
                <c:pt idx="0">
                  <c:v>2008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Trend!$J$201:$J$212</c:f>
            </c:numRef>
          </c:val>
          <c:smooth val="0"/>
        </c:ser>
        <c:ser>
          <c:idx val="16"/>
          <c:order val="8"/>
          <c:tx>
            <c:strRef>
              <c:f>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9"/>
          <c:tx>
            <c:strRef>
              <c:f>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Trend!$T$201:$T$212</c:f>
            </c:numRef>
          </c:val>
          <c:smooth val="0"/>
        </c:ser>
        <c:ser>
          <c:idx val="18"/>
          <c:order val="10"/>
          <c:tx>
            <c:strRef>
              <c:f>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Trend!$U$201:$U$212</c:f>
            </c:numRef>
          </c:val>
          <c:smooth val="0"/>
        </c:ser>
        <c:ser>
          <c:idx val="19"/>
          <c:order val="11"/>
          <c:tx>
            <c:strRef>
              <c:f>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Trend!$V$201:$V$212</c:f>
            </c:numRef>
          </c:val>
          <c:smooth val="0"/>
        </c:ser>
        <c:ser>
          <c:idx val="20"/>
          <c:order val="12"/>
          <c:tx>
            <c:strRef>
              <c:f>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Trend!$W$201:$W$212</c:f>
            </c:numRef>
          </c:val>
          <c:smooth val="0"/>
        </c:ser>
        <c:ser>
          <c:idx val="22"/>
          <c:order val="13"/>
          <c:tx>
            <c:strRef>
              <c:f>Trend!$Y$200</c:f>
              <c:strCache>
                <c:ptCount val="1"/>
                <c:pt idx="0">
                  <c:v>Avg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Trend!$Y$201:$Y$212</c:f>
              <c:numCache>
                <c:formatCode>0.00</c:formatCode>
                <c:ptCount val="12"/>
                <c:pt idx="0">
                  <c:v>1.020015850406345</c:v>
                </c:pt>
                <c:pt idx="1">
                  <c:v>0.97291316555129503</c:v>
                </c:pt>
                <c:pt idx="2">
                  <c:v>1.0065003034727673</c:v>
                </c:pt>
                <c:pt idx="3">
                  <c:v>0.98453335009623655</c:v>
                </c:pt>
                <c:pt idx="4">
                  <c:v>0.97993606947438761</c:v>
                </c:pt>
                <c:pt idx="5">
                  <c:v>1.0428769376539364</c:v>
                </c:pt>
                <c:pt idx="6">
                  <c:v>0.9884038304404672</c:v>
                </c:pt>
                <c:pt idx="7">
                  <c:v>0.9024463015521238</c:v>
                </c:pt>
                <c:pt idx="8">
                  <c:v>1.0051732886693445</c:v>
                </c:pt>
                <c:pt idx="9">
                  <c:v>1.0285726196719609</c:v>
                </c:pt>
                <c:pt idx="10">
                  <c:v>1.0059199085565209</c:v>
                </c:pt>
                <c:pt idx="11">
                  <c:v>1.0627083744546153</c:v>
                </c:pt>
              </c:numCache>
            </c:numRef>
          </c:val>
          <c:smooth val="0"/>
        </c:ser>
        <c:ser>
          <c:idx val="23"/>
          <c:order val="14"/>
          <c:tx>
            <c:strRef>
              <c:f>Trend!$Z$200</c:f>
              <c:strCache>
                <c:ptCount val="1"/>
                <c:pt idx="0">
                  <c:v>Std Dev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Trend!$Z$201:$Z$212</c:f>
              <c:numCache>
                <c:formatCode>0.00</c:formatCode>
                <c:ptCount val="12"/>
                <c:pt idx="0">
                  <c:v>4.385923854099083E-2</c:v>
                </c:pt>
                <c:pt idx="1">
                  <c:v>2.7696509828529909E-2</c:v>
                </c:pt>
                <c:pt idx="2">
                  <c:v>4.5270158049658428E-2</c:v>
                </c:pt>
                <c:pt idx="3">
                  <c:v>2.9904155902029082E-2</c:v>
                </c:pt>
                <c:pt idx="4">
                  <c:v>3.933082521509685E-2</c:v>
                </c:pt>
                <c:pt idx="5">
                  <c:v>3.6284913450363318E-2</c:v>
                </c:pt>
                <c:pt idx="6">
                  <c:v>4.3608142493839701E-2</c:v>
                </c:pt>
                <c:pt idx="7">
                  <c:v>3.8989836273511429E-2</c:v>
                </c:pt>
                <c:pt idx="8">
                  <c:v>4.5812292565360901E-2</c:v>
                </c:pt>
                <c:pt idx="9">
                  <c:v>5.652277534260388E-2</c:v>
                </c:pt>
                <c:pt idx="10">
                  <c:v>5.8173694570996359E-2</c:v>
                </c:pt>
                <c:pt idx="11">
                  <c:v>4.7551460001214331E-2</c:v>
                </c:pt>
              </c:numCache>
            </c:numRef>
          </c:val>
          <c:smooth val="0"/>
        </c:ser>
        <c:ser>
          <c:idx val="24"/>
          <c:order val="15"/>
          <c:tx>
            <c:strRef>
              <c:f>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ot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Trend!$AA$241:$AA$252</c:f>
              <c:numCache>
                <c:formatCode>0.00</c:formatCode>
                <c:ptCount val="12"/>
                <c:pt idx="0">
                  <c:v>0.95729259748289164</c:v>
                </c:pt>
                <c:pt idx="1">
                  <c:v>0.89473953923996552</c:v>
                </c:pt>
                <c:pt idx="2">
                  <c:v>0.92021481789577531</c:v>
                </c:pt>
                <c:pt idx="3">
                  <c:v>0.91853317724825712</c:v>
                </c:pt>
                <c:pt idx="4">
                  <c:v>0.88025947004596861</c:v>
                </c:pt>
                <c:pt idx="5">
                  <c:v>0.94812758858824397</c:v>
                </c:pt>
                <c:pt idx="6">
                  <c:v>0.91917244294307821</c:v>
                </c:pt>
                <c:pt idx="7">
                  <c:v>0.80665882760708174</c:v>
                </c:pt>
                <c:pt idx="8">
                  <c:v>0.91211627477335033</c:v>
                </c:pt>
                <c:pt idx="9">
                  <c:v>0.93702107833310688</c:v>
                </c:pt>
                <c:pt idx="10">
                  <c:v>0.88516440970383303</c:v>
                </c:pt>
                <c:pt idx="11">
                  <c:v>0.96188753058779974</c:v>
                </c:pt>
              </c:numCache>
            </c:numRef>
          </c:val>
          <c:smooth val="0"/>
        </c:ser>
        <c:ser>
          <c:idx val="25"/>
          <c:order val="16"/>
          <c:tx>
            <c:strRef>
              <c:f>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Trend!$AB$241:$AB$252</c:f>
              <c:numCache>
                <c:formatCode>0.00</c:formatCode>
                <c:ptCount val="12"/>
                <c:pt idx="0">
                  <c:v>1.1384610061873868</c:v>
                </c:pt>
                <c:pt idx="1">
                  <c:v>1.0365609133565123</c:v>
                </c:pt>
                <c:pt idx="2">
                  <c:v>1.1042321373006601</c:v>
                </c:pt>
                <c:pt idx="3">
                  <c:v>1.0627050107241685</c:v>
                </c:pt>
                <c:pt idx="4">
                  <c:v>1.0796511908164861</c:v>
                </c:pt>
                <c:pt idx="5">
                  <c:v>1.1002008671632069</c:v>
                </c:pt>
                <c:pt idx="6">
                  <c:v>1.1023693000405146</c:v>
                </c:pt>
                <c:pt idx="7">
                  <c:v>0.96403722883718068</c:v>
                </c:pt>
                <c:pt idx="8">
                  <c:v>1.0491802343392966</c:v>
                </c:pt>
                <c:pt idx="9">
                  <c:v>1.1606647683281581</c:v>
                </c:pt>
                <c:pt idx="10">
                  <c:v>1.1639122734128411</c:v>
                </c:pt>
                <c:pt idx="11">
                  <c:v>1.096837315044235</c:v>
                </c:pt>
              </c:numCache>
            </c:numRef>
          </c:val>
          <c:smooth val="0"/>
        </c:ser>
        <c:ser>
          <c:idx val="26"/>
          <c:order val="17"/>
          <c:tx>
            <c:strRef>
              <c:f>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Trend!$AC$241:$AC$252</c:f>
              <c:numCache>
                <c:formatCode>0.00</c:formatCode>
                <c:ptCount val="12"/>
                <c:pt idx="0">
                  <c:v>1.0421877412007974</c:v>
                </c:pt>
                <c:pt idx="1">
                  <c:v>0.97253360122852284</c:v>
                </c:pt>
                <c:pt idx="2">
                  <c:v>0.99394211854541503</c:v>
                </c:pt>
                <c:pt idx="3">
                  <c:v>1.0024023634730888</c:v>
                </c:pt>
                <c:pt idx="4">
                  <c:v>0.99159689582193311</c:v>
                </c:pt>
                <c:pt idx="5">
                  <c:v>1.0106909722648585</c:v>
                </c:pt>
                <c:pt idx="6">
                  <c:v>0.99671522502179843</c:v>
                </c:pt>
                <c:pt idx="7">
                  <c:v>0.89721255802555078</c:v>
                </c:pt>
                <c:pt idx="8">
                  <c:v>0.98679803777912045</c:v>
                </c:pt>
                <c:pt idx="9">
                  <c:v>1.0629165769670086</c:v>
                </c:pt>
                <c:pt idx="10">
                  <c:v>1.0074071565484406</c:v>
                </c:pt>
                <c:pt idx="11">
                  <c:v>1.0355967531234653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Trend!$Y$198</c:f>
              <c:strCache>
                <c:ptCount val="1"/>
                <c:pt idx="0">
                  <c:v>2001-16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Trend!$AC$201:$AC$212</c:f>
              <c:numCache>
                <c:formatCode>0.00</c:formatCode>
                <c:ptCount val="12"/>
                <c:pt idx="0">
                  <c:v>1.0041638230561172</c:v>
                </c:pt>
                <c:pt idx="1">
                  <c:v>0.98259298818610963</c:v>
                </c:pt>
                <c:pt idx="2">
                  <c:v>0.99222400787885978</c:v>
                </c:pt>
                <c:pt idx="3">
                  <c:v>0.98472308723872692</c:v>
                </c:pt>
                <c:pt idx="4">
                  <c:v>0.98090500272220138</c:v>
                </c:pt>
                <c:pt idx="5">
                  <c:v>1.0513397999565481</c:v>
                </c:pt>
                <c:pt idx="6">
                  <c:v>0.9761464288626398</c:v>
                </c:pt>
                <c:pt idx="7">
                  <c:v>0.9060112716127271</c:v>
                </c:pt>
                <c:pt idx="8">
                  <c:v>1.0175292255894679</c:v>
                </c:pt>
                <c:pt idx="9">
                  <c:v>1.034625209005704</c:v>
                </c:pt>
                <c:pt idx="10">
                  <c:v>0.99165518603014802</c:v>
                </c:pt>
                <c:pt idx="11">
                  <c:v>1.0780839698607505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31712"/>
        <c:axId val="245733248"/>
      </c:lineChart>
      <c:catAx>
        <c:axId val="2457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45733248"/>
        <c:crosses val="autoZero"/>
        <c:auto val="1"/>
        <c:lblAlgn val="ctr"/>
        <c:lblOffset val="100"/>
        <c:noMultiLvlLbl val="0"/>
      </c:catAx>
      <c:valAx>
        <c:axId val="245733248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245731712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184775989802018"/>
          <c:y val="0.69753042233357199"/>
          <c:w val="0.1715183805617112"/>
          <c:h val="0.20623836793128131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CC"/>
                </a:solidFill>
              </a:defRPr>
            </a:pPr>
            <a:r>
              <a:rPr lang="en-US" sz="1400">
                <a:solidFill>
                  <a:srgbClr val="0033CC"/>
                </a:solidFill>
              </a:rPr>
              <a:t>Seasonal</a:t>
            </a:r>
            <a:r>
              <a:rPr lang="en-US" sz="1400" baseline="0">
                <a:solidFill>
                  <a:srgbClr val="0033CC"/>
                </a:solidFill>
              </a:rPr>
              <a:t> Factors: 2009-16</a:t>
            </a:r>
            <a:endParaRPr lang="en-US" sz="1400">
              <a:solidFill>
                <a:srgbClr val="0033CC"/>
              </a:solidFill>
            </a:endParaRPr>
          </a:p>
        </c:rich>
      </c:tx>
      <c:layout>
        <c:manualLayout>
          <c:xMode val="edge"/>
          <c:yMode val="edge"/>
          <c:x val="9.5135406568421635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66826429305028E-2"/>
          <c:y val="7.5110214345460294E-2"/>
          <c:w val="0.86682971446750978"/>
          <c:h val="0.83482401956536734"/>
        </c:manualLayout>
      </c:layout>
      <c:lineChart>
        <c:grouping val="standard"/>
        <c:varyColors val="0"/>
        <c:ser>
          <c:idx val="8"/>
          <c:order val="0"/>
          <c:tx>
            <c:strRef>
              <c:f>Trend!$K$200</c:f>
              <c:strCache>
                <c:ptCount val="1"/>
                <c:pt idx="0">
                  <c:v>2009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Trend!$K$201:$K$212</c:f>
            </c:numRef>
          </c:val>
          <c:smooth val="0"/>
        </c:ser>
        <c:ser>
          <c:idx val="9"/>
          <c:order val="1"/>
          <c:tx>
            <c:strRef>
              <c:f>Trend!$L$200</c:f>
              <c:strCache>
                <c:ptCount val="1"/>
                <c:pt idx="0">
                  <c:v>2010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Trend!$L$201:$L$212</c:f>
            </c:numRef>
          </c:val>
          <c:smooth val="0"/>
        </c:ser>
        <c:ser>
          <c:idx val="10"/>
          <c:order val="2"/>
          <c:tx>
            <c:strRef>
              <c:f>Trend!$M$200</c:f>
              <c:strCache>
                <c:ptCount val="1"/>
                <c:pt idx="0">
                  <c:v>2011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Trend!$M$201:$M$212</c:f>
            </c:numRef>
          </c:val>
          <c:smooth val="0"/>
        </c:ser>
        <c:ser>
          <c:idx val="11"/>
          <c:order val="3"/>
          <c:tx>
            <c:strRef>
              <c:f>Trend!$N$200</c:f>
              <c:strCache>
                <c:ptCount val="1"/>
                <c:pt idx="0">
                  <c:v>2012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Trend!$N$201:$N$212</c:f>
            </c:numRef>
          </c:val>
          <c:smooth val="0"/>
        </c:ser>
        <c:ser>
          <c:idx val="12"/>
          <c:order val="4"/>
          <c:tx>
            <c:strRef>
              <c:f>Trend!$O$200</c:f>
              <c:strCache>
                <c:ptCount val="1"/>
                <c:pt idx="0">
                  <c:v>2013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Trend!$O$201:$O$212</c:f>
              <c:numCache>
                <c:formatCode>0.00</c:formatCode>
                <c:ptCount val="12"/>
                <c:pt idx="0">
                  <c:v>0.97864254689091179</c:v>
                </c:pt>
                <c:pt idx="1">
                  <c:v>0.98939018438527204</c:v>
                </c:pt>
                <c:pt idx="2">
                  <c:v>0.99546636946908285</c:v>
                </c:pt>
                <c:pt idx="3">
                  <c:v>0.98561576030067077</c:v>
                </c:pt>
                <c:pt idx="4">
                  <c:v>0.97304188227097821</c:v>
                </c:pt>
                <c:pt idx="5">
                  <c:v>1.0604176662848535</c:v>
                </c:pt>
                <c:pt idx="6">
                  <c:v>0.98307647957156197</c:v>
                </c:pt>
                <c:pt idx="7">
                  <c:v>0.90833118741247643</c:v>
                </c:pt>
                <c:pt idx="8">
                  <c:v>1.0456173916436988</c:v>
                </c:pt>
                <c:pt idx="9">
                  <c:v>0.99867668842073365</c:v>
                </c:pt>
                <c:pt idx="10">
                  <c:v>0.97626231550652398</c:v>
                </c:pt>
                <c:pt idx="11">
                  <c:v>1.1054615278432369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Trend!$P$200</c:f>
              <c:strCache>
                <c:ptCount val="1"/>
                <c:pt idx="0">
                  <c:v>2014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Trend!$P$201:$P$212</c:f>
              <c:numCache>
                <c:formatCode>0.00</c:formatCode>
                <c:ptCount val="12"/>
                <c:pt idx="0">
                  <c:v>0.99593972956477173</c:v>
                </c:pt>
                <c:pt idx="1">
                  <c:v>0.98647985571721841</c:v>
                </c:pt>
                <c:pt idx="2">
                  <c:v>0.98344370408997295</c:v>
                </c:pt>
                <c:pt idx="3">
                  <c:v>0.97080549198454891</c:v>
                </c:pt>
                <c:pt idx="4">
                  <c:v>0.98062184317218282</c:v>
                </c:pt>
                <c:pt idx="5">
                  <c:v>1.0677424225607905</c:v>
                </c:pt>
                <c:pt idx="6">
                  <c:v>0.97192275142744966</c:v>
                </c:pt>
                <c:pt idx="7">
                  <c:v>0.89276890411716092</c:v>
                </c:pt>
                <c:pt idx="8">
                  <c:v>0.9757583441988561</c:v>
                </c:pt>
                <c:pt idx="9">
                  <c:v>1.1059553877588362</c:v>
                </c:pt>
                <c:pt idx="10">
                  <c:v>0.92560898391535318</c:v>
                </c:pt>
                <c:pt idx="11">
                  <c:v>1.1429525814928578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Trend!$Q$200</c:f>
              <c:strCache>
                <c:ptCount val="1"/>
                <c:pt idx="0">
                  <c:v>2015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Trend!$Q$201:$Q$212</c:f>
              <c:numCache>
                <c:formatCode>0.00</c:formatCode>
                <c:ptCount val="12"/>
                <c:pt idx="0">
                  <c:v>1.0060577332408644</c:v>
                </c:pt>
                <c:pt idx="1">
                  <c:v>0.95360674658039379</c:v>
                </c:pt>
                <c:pt idx="2">
                  <c:v>0.98992026244493803</c:v>
                </c:pt>
                <c:pt idx="3">
                  <c:v>0.98525035583819531</c:v>
                </c:pt>
                <c:pt idx="4">
                  <c:v>0.95220172411077231</c:v>
                </c:pt>
                <c:pt idx="5">
                  <c:v>1.0705443706880118</c:v>
                </c:pt>
                <c:pt idx="6">
                  <c:v>1.0002308433878944</c:v>
                </c:pt>
                <c:pt idx="7">
                  <c:v>0.90461643506059297</c:v>
                </c:pt>
                <c:pt idx="8">
                  <c:v>1.0588732344541716</c:v>
                </c:pt>
                <c:pt idx="9">
                  <c:v>1.0117731089813569</c:v>
                </c:pt>
                <c:pt idx="10">
                  <c:v>0.96404192718318593</c:v>
                </c:pt>
                <c:pt idx="11">
                  <c:v>1.1028832580296208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Trend!$R$200</c:f>
              <c:strCache>
                <c:ptCount val="1"/>
                <c:pt idx="0">
                  <c:v>2016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Trend!$R$201:$R$212</c:f>
              <c:numCache>
                <c:formatCode>0.00</c:formatCode>
                <c:ptCount val="12"/>
                <c:pt idx="0">
                  <c:v>0.99259014252015787</c:v>
                </c:pt>
                <c:pt idx="1">
                  <c:v>0.9819011263471551</c:v>
                </c:pt>
                <c:pt idx="2">
                  <c:v>1.0008227942479371</c:v>
                </c:pt>
                <c:pt idx="3">
                  <c:v>0.96969843279940138</c:v>
                </c:pt>
                <c:pt idx="4">
                  <c:v>0.96406834896479521</c:v>
                </c:pt>
                <c:pt idx="5">
                  <c:v>1.0660637301629468</c:v>
                </c:pt>
                <c:pt idx="6">
                  <c:v>0.99173560785500015</c:v>
                </c:pt>
                <c:pt idx="7">
                  <c:v>0.90215366119060358</c:v>
                </c:pt>
                <c:pt idx="8">
                  <c:v>1.0633299148749957</c:v>
                </c:pt>
                <c:pt idx="9">
                  <c:v>0.97808291904354216</c:v>
                </c:pt>
                <c:pt idx="10">
                  <c:v>0.96694954560674407</c:v>
                </c:pt>
                <c:pt idx="11">
                  <c:v>1.1226037763867212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9"/>
          <c:tx>
            <c:strRef>
              <c:f>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Trend!$T$201:$T$212</c:f>
            </c:numRef>
          </c:val>
          <c:smooth val="0"/>
        </c:ser>
        <c:ser>
          <c:idx val="18"/>
          <c:order val="10"/>
          <c:tx>
            <c:strRef>
              <c:f>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Trend!$U$201:$U$212</c:f>
            </c:numRef>
          </c:val>
          <c:smooth val="0"/>
        </c:ser>
        <c:ser>
          <c:idx val="19"/>
          <c:order val="11"/>
          <c:tx>
            <c:strRef>
              <c:f>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Trend!$V$201:$V$212</c:f>
            </c:numRef>
          </c:val>
          <c:smooth val="0"/>
        </c:ser>
        <c:ser>
          <c:idx val="20"/>
          <c:order val="12"/>
          <c:tx>
            <c:strRef>
              <c:f>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Trend!$W$201:$W$212</c:f>
            </c:numRef>
          </c:val>
          <c:smooth val="0"/>
        </c:ser>
        <c:ser>
          <c:idx val="22"/>
          <c:order val="13"/>
          <c:tx>
            <c:strRef>
              <c:f>Trend!$Y$200</c:f>
              <c:strCache>
                <c:ptCount val="1"/>
                <c:pt idx="0">
                  <c:v>Avg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Trend!$Y$201:$Y$212</c:f>
              <c:numCache>
                <c:formatCode>0.00</c:formatCode>
                <c:ptCount val="12"/>
                <c:pt idx="0">
                  <c:v>1.020015850406345</c:v>
                </c:pt>
                <c:pt idx="1">
                  <c:v>0.97291316555129503</c:v>
                </c:pt>
                <c:pt idx="2">
                  <c:v>1.0065003034727673</c:v>
                </c:pt>
                <c:pt idx="3">
                  <c:v>0.98453335009623655</c:v>
                </c:pt>
                <c:pt idx="4">
                  <c:v>0.97993606947438761</c:v>
                </c:pt>
                <c:pt idx="5">
                  <c:v>1.0428769376539364</c:v>
                </c:pt>
                <c:pt idx="6">
                  <c:v>0.9884038304404672</c:v>
                </c:pt>
                <c:pt idx="7">
                  <c:v>0.9024463015521238</c:v>
                </c:pt>
                <c:pt idx="8">
                  <c:v>1.0051732886693445</c:v>
                </c:pt>
                <c:pt idx="9">
                  <c:v>1.0285726196719609</c:v>
                </c:pt>
                <c:pt idx="10">
                  <c:v>1.0059199085565209</c:v>
                </c:pt>
                <c:pt idx="11">
                  <c:v>1.0627083744546153</c:v>
                </c:pt>
              </c:numCache>
            </c:numRef>
          </c:val>
          <c:smooth val="0"/>
        </c:ser>
        <c:ser>
          <c:idx val="23"/>
          <c:order val="14"/>
          <c:tx>
            <c:strRef>
              <c:f>Trend!$Z$200</c:f>
              <c:strCache>
                <c:ptCount val="1"/>
                <c:pt idx="0">
                  <c:v>Std Dev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Trend!$Z$201:$Z$212</c:f>
              <c:numCache>
                <c:formatCode>0.00</c:formatCode>
                <c:ptCount val="12"/>
                <c:pt idx="0">
                  <c:v>4.385923854099083E-2</c:v>
                </c:pt>
                <c:pt idx="1">
                  <c:v>2.7696509828529909E-2</c:v>
                </c:pt>
                <c:pt idx="2">
                  <c:v>4.5270158049658428E-2</c:v>
                </c:pt>
                <c:pt idx="3">
                  <c:v>2.9904155902029082E-2</c:v>
                </c:pt>
                <c:pt idx="4">
                  <c:v>3.933082521509685E-2</c:v>
                </c:pt>
                <c:pt idx="5">
                  <c:v>3.6284913450363318E-2</c:v>
                </c:pt>
                <c:pt idx="6">
                  <c:v>4.3608142493839701E-2</c:v>
                </c:pt>
                <c:pt idx="7">
                  <c:v>3.8989836273511429E-2</c:v>
                </c:pt>
                <c:pt idx="8">
                  <c:v>4.5812292565360901E-2</c:v>
                </c:pt>
                <c:pt idx="9">
                  <c:v>5.652277534260388E-2</c:v>
                </c:pt>
                <c:pt idx="10">
                  <c:v>5.8173694570996359E-2</c:v>
                </c:pt>
                <c:pt idx="11">
                  <c:v>4.7551460001214331E-2</c:v>
                </c:pt>
              </c:numCache>
            </c:numRef>
          </c:val>
          <c:smooth val="0"/>
        </c:ser>
        <c:ser>
          <c:idx val="24"/>
          <c:order val="15"/>
          <c:tx>
            <c:strRef>
              <c:f>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ot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Trend!$AG$241:$AG$252</c:f>
              <c:numCache>
                <c:formatCode>0.00</c:formatCode>
                <c:ptCount val="12"/>
                <c:pt idx="0">
                  <c:v>0.95771946364105931</c:v>
                </c:pt>
                <c:pt idx="1">
                  <c:v>0.94754942359887273</c:v>
                </c:pt>
                <c:pt idx="2">
                  <c:v>0.90696289333022828</c:v>
                </c:pt>
                <c:pt idx="3">
                  <c:v>0.93229485542510693</c:v>
                </c:pt>
                <c:pt idx="4">
                  <c:v>0.92229742569578554</c:v>
                </c:pt>
                <c:pt idx="5">
                  <c:v>1.0136103206586105</c:v>
                </c:pt>
                <c:pt idx="6">
                  <c:v>0.90828103384101611</c:v>
                </c:pt>
                <c:pt idx="7">
                  <c:v>0.85500439133223338</c:v>
                </c:pt>
                <c:pt idx="8">
                  <c:v>0.94141711935736372</c:v>
                </c:pt>
                <c:pt idx="9">
                  <c:v>0.90283470463511073</c:v>
                </c:pt>
                <c:pt idx="10">
                  <c:v>0.90722140205508905</c:v>
                </c:pt>
                <c:pt idx="11">
                  <c:v>1.0277760154577789</c:v>
                </c:pt>
              </c:numCache>
            </c:numRef>
          </c:val>
          <c:smooth val="0"/>
        </c:ser>
        <c:ser>
          <c:idx val="25"/>
          <c:order val="16"/>
          <c:tx>
            <c:strRef>
              <c:f>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Trend!$AH$241:$AH$252</c:f>
              <c:numCache>
                <c:formatCode>0.00</c:formatCode>
                <c:ptCount val="12"/>
                <c:pt idx="0">
                  <c:v>1.0265903343140426</c:v>
                </c:pt>
                <c:pt idx="1">
                  <c:v>1.012802786009829</c:v>
                </c:pt>
                <c:pt idx="2">
                  <c:v>1.094591365364405</c:v>
                </c:pt>
                <c:pt idx="3">
                  <c:v>1.0246003569874134</c:v>
                </c:pt>
                <c:pt idx="4">
                  <c:v>1.03753619133931</c:v>
                </c:pt>
                <c:pt idx="5">
                  <c:v>1.1095689742056838</c:v>
                </c:pt>
                <c:pt idx="6">
                  <c:v>1.0237925449372598</c:v>
                </c:pt>
                <c:pt idx="7">
                  <c:v>0.98408475843199983</c:v>
                </c:pt>
                <c:pt idx="8">
                  <c:v>1.1179795262073677</c:v>
                </c:pt>
                <c:pt idx="9">
                  <c:v>1.1137699273914681</c:v>
                </c:pt>
                <c:pt idx="10">
                  <c:v>1.0673815490543199</c:v>
                </c:pt>
                <c:pt idx="11">
                  <c:v>1.1643326367286471</c:v>
                </c:pt>
              </c:numCache>
            </c:numRef>
          </c:val>
          <c:smooth val="0"/>
        </c:ser>
        <c:ser>
          <c:idx val="26"/>
          <c:order val="17"/>
          <c:tx>
            <c:strRef>
              <c:f>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Trend!$AI$241:$AI$252</c:f>
              <c:numCache>
                <c:formatCode>0.00</c:formatCode>
                <c:ptCount val="12"/>
                <c:pt idx="0">
                  <c:v>0.99845969903029186</c:v>
                </c:pt>
                <c:pt idx="1">
                  <c:v>0.97958145566323851</c:v>
                </c:pt>
                <c:pt idx="2">
                  <c:v>0.99370598874264449</c:v>
                </c:pt>
                <c:pt idx="3">
                  <c:v>0.97177157009376458</c:v>
                </c:pt>
                <c:pt idx="4">
                  <c:v>0.97012576037196152</c:v>
                </c:pt>
                <c:pt idx="5">
                  <c:v>1.0609701207787121</c:v>
                </c:pt>
                <c:pt idx="6">
                  <c:v>0.97991151618882011</c:v>
                </c:pt>
                <c:pt idx="7">
                  <c:v>0.90234668939243579</c:v>
                </c:pt>
                <c:pt idx="8">
                  <c:v>1.0333984495790649</c:v>
                </c:pt>
                <c:pt idx="9">
                  <c:v>1.0238726376838623</c:v>
                </c:pt>
                <c:pt idx="10">
                  <c:v>0.97050083018153965</c:v>
                </c:pt>
                <c:pt idx="11">
                  <c:v>1.1153552822936641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Trend!$Y$198</c:f>
              <c:strCache>
                <c:ptCount val="1"/>
                <c:pt idx="0">
                  <c:v>2001-16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Trend!$AC$201:$AC$212</c:f>
              <c:numCache>
                <c:formatCode>0.00</c:formatCode>
                <c:ptCount val="12"/>
                <c:pt idx="0">
                  <c:v>1.0041638230561172</c:v>
                </c:pt>
                <c:pt idx="1">
                  <c:v>0.98259298818610963</c:v>
                </c:pt>
                <c:pt idx="2">
                  <c:v>0.99222400787885978</c:v>
                </c:pt>
                <c:pt idx="3">
                  <c:v>0.98472308723872692</c:v>
                </c:pt>
                <c:pt idx="4">
                  <c:v>0.98090500272220138</c:v>
                </c:pt>
                <c:pt idx="5">
                  <c:v>1.0513397999565481</c:v>
                </c:pt>
                <c:pt idx="6">
                  <c:v>0.9761464288626398</c:v>
                </c:pt>
                <c:pt idx="7">
                  <c:v>0.9060112716127271</c:v>
                </c:pt>
                <c:pt idx="8">
                  <c:v>1.0175292255894679</c:v>
                </c:pt>
                <c:pt idx="9">
                  <c:v>1.034625209005704</c:v>
                </c:pt>
                <c:pt idx="10">
                  <c:v>0.99165518603014802</c:v>
                </c:pt>
                <c:pt idx="11">
                  <c:v>1.0780839698607505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82016"/>
        <c:axId val="245783552"/>
      </c:lineChart>
      <c:catAx>
        <c:axId val="24578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45783552"/>
        <c:crosses val="autoZero"/>
        <c:auto val="1"/>
        <c:lblAlgn val="ctr"/>
        <c:lblOffset val="100"/>
        <c:noMultiLvlLbl val="0"/>
      </c:catAx>
      <c:valAx>
        <c:axId val="245783552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245782016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184775989802018"/>
          <c:y val="0.69753042233357199"/>
          <c:w val="0.18918309934016203"/>
          <c:h val="0.20623836793128131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6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Seasonally-Adjusted</a:t>
            </a:r>
          </a:p>
        </c:rich>
      </c:tx>
      <c:layout>
        <c:manualLayout>
          <c:xMode val="edge"/>
          <c:yMode val="edge"/>
          <c:x val="0.2865337088338410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812806091546249"/>
          <c:w val="0.88935869877579177"/>
          <c:h val="0.81489036947304661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Calc!$AA$10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5000"/>
              </a:srgbClr>
            </a:solidFill>
          </c:spPr>
          <c:invertIfNegative val="0"/>
          <c:cat>
            <c:numRef>
              <c:f>Calc!$A$11:$A$250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Calc!$AA$11:$AA$279</c:f>
              <c:numCache>
                <c:formatCode>0_);[Red]\(0\)</c:formatCod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9999</c:v>
                </c:pt>
                <c:pt idx="194">
                  <c:v>9999</c:v>
                </c:pt>
                <c:pt idx="195">
                  <c:v>9999</c:v>
                </c:pt>
                <c:pt idx="196">
                  <c:v>9999</c:v>
                </c:pt>
                <c:pt idx="197">
                  <c:v>9999</c:v>
                </c:pt>
                <c:pt idx="198">
                  <c:v>9999</c:v>
                </c:pt>
                <c:pt idx="199">
                  <c:v>9999</c:v>
                </c:pt>
                <c:pt idx="200">
                  <c:v>9999</c:v>
                </c:pt>
                <c:pt idx="201">
                  <c:v>9999</c:v>
                </c:pt>
                <c:pt idx="202">
                  <c:v>9999</c:v>
                </c:pt>
                <c:pt idx="203">
                  <c:v>9999</c:v>
                </c:pt>
                <c:pt idx="204">
                  <c:v>9999</c:v>
                </c:pt>
                <c:pt idx="205">
                  <c:v>9999</c:v>
                </c:pt>
                <c:pt idx="206">
                  <c:v>9999</c:v>
                </c:pt>
                <c:pt idx="207">
                  <c:v>9999</c:v>
                </c:pt>
                <c:pt idx="208">
                  <c:v>9999</c:v>
                </c:pt>
                <c:pt idx="209">
                  <c:v>9999</c:v>
                </c:pt>
                <c:pt idx="210">
                  <c:v>9999</c:v>
                </c:pt>
                <c:pt idx="211">
                  <c:v>9999</c:v>
                </c:pt>
                <c:pt idx="212">
                  <c:v>9999</c:v>
                </c:pt>
                <c:pt idx="213">
                  <c:v>9999</c:v>
                </c:pt>
                <c:pt idx="214">
                  <c:v>9999</c:v>
                </c:pt>
                <c:pt idx="215">
                  <c:v>9999</c:v>
                </c:pt>
                <c:pt idx="216">
                  <c:v>9999</c:v>
                </c:pt>
                <c:pt idx="217">
                  <c:v>9999</c:v>
                </c:pt>
                <c:pt idx="218">
                  <c:v>9999</c:v>
                </c:pt>
                <c:pt idx="219">
                  <c:v>9999</c:v>
                </c:pt>
                <c:pt idx="220">
                  <c:v>9999</c:v>
                </c:pt>
                <c:pt idx="221">
                  <c:v>9999</c:v>
                </c:pt>
                <c:pt idx="222">
                  <c:v>9999</c:v>
                </c:pt>
                <c:pt idx="223">
                  <c:v>9999</c:v>
                </c:pt>
                <c:pt idx="224">
                  <c:v>9999</c:v>
                </c:pt>
                <c:pt idx="225">
                  <c:v>9999</c:v>
                </c:pt>
                <c:pt idx="226">
                  <c:v>9999</c:v>
                </c:pt>
                <c:pt idx="227">
                  <c:v>9999</c:v>
                </c:pt>
                <c:pt idx="228">
                  <c:v>9999</c:v>
                </c:pt>
                <c:pt idx="229">
                  <c:v>9999</c:v>
                </c:pt>
                <c:pt idx="230">
                  <c:v>9999</c:v>
                </c:pt>
                <c:pt idx="231">
                  <c:v>9999</c:v>
                </c:pt>
                <c:pt idx="232">
                  <c:v>9999</c:v>
                </c:pt>
                <c:pt idx="233">
                  <c:v>9999</c:v>
                </c:pt>
                <c:pt idx="234">
                  <c:v>9999</c:v>
                </c:pt>
                <c:pt idx="235">
                  <c:v>9999</c:v>
                </c:pt>
                <c:pt idx="236">
                  <c:v>9999</c:v>
                </c:pt>
                <c:pt idx="237">
                  <c:v>9999</c:v>
                </c:pt>
                <c:pt idx="238">
                  <c:v>9999</c:v>
                </c:pt>
                <c:pt idx="239">
                  <c:v>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996544"/>
        <c:axId val="245995008"/>
      </c:barChart>
      <c:lineChart>
        <c:grouping val="standard"/>
        <c:varyColors val="0"/>
        <c:ser>
          <c:idx val="0"/>
          <c:order val="0"/>
          <c:tx>
            <c:strRef>
              <c:f>Calc!$T$10</c:f>
              <c:strCache>
                <c:ptCount val="1"/>
                <c:pt idx="0">
                  <c:v>Actual (&amp; Extrapolated) Values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Calc!$T$11:$T$251</c:f>
              <c:numCache>
                <c:formatCode>#,##0.000_);[Red]\(#,##0.000\)</c:formatCode>
                <c:ptCount val="241"/>
                <c:pt idx="0">
                  <c:v>27.844005557000003</c:v>
                </c:pt>
                <c:pt idx="1">
                  <c:v>21.631058254000003</c:v>
                </c:pt>
                <c:pt idx="2">
                  <c:v>27.970177009</c:v>
                </c:pt>
                <c:pt idx="3">
                  <c:v>25.529158376000002</c:v>
                </c:pt>
                <c:pt idx="4">
                  <c:v>24.568456264000002</c:v>
                </c:pt>
                <c:pt idx="5">
                  <c:v>24.674212853</c:v>
                </c:pt>
                <c:pt idx="6">
                  <c:v>23.878290578000001</c:v>
                </c:pt>
                <c:pt idx="7">
                  <c:v>23.590734146000003</c:v>
                </c:pt>
                <c:pt idx="8">
                  <c:v>25.416713787000003</c:v>
                </c:pt>
                <c:pt idx="9">
                  <c:v>30.228520868</c:v>
                </c:pt>
                <c:pt idx="10">
                  <c:v>26.671824069000003</c:v>
                </c:pt>
                <c:pt idx="11">
                  <c:v>25.506104132000001</c:v>
                </c:pt>
                <c:pt idx="12">
                  <c:v>29.943225121000001</c:v>
                </c:pt>
                <c:pt idx="13">
                  <c:v>26.254804264000001</c:v>
                </c:pt>
                <c:pt idx="14">
                  <c:v>26.742865285000001</c:v>
                </c:pt>
                <c:pt idx="15">
                  <c:v>28.760819087000002</c:v>
                </c:pt>
                <c:pt idx="16">
                  <c:v>27.152057629000002</c:v>
                </c:pt>
                <c:pt idx="17">
                  <c:v>31.739602182000002</c:v>
                </c:pt>
                <c:pt idx="18">
                  <c:v>41.498590228000005</c:v>
                </c:pt>
                <c:pt idx="19">
                  <c:v>29.510537263000003</c:v>
                </c:pt>
                <c:pt idx="20">
                  <c:v>28.180247865000002</c:v>
                </c:pt>
                <c:pt idx="21">
                  <c:v>38.060914050000001</c:v>
                </c:pt>
                <c:pt idx="22">
                  <c:v>29.087289734000002</c:v>
                </c:pt>
                <c:pt idx="23">
                  <c:v>26.204947813</c:v>
                </c:pt>
                <c:pt idx="24">
                  <c:v>30.969338700000002</c:v>
                </c:pt>
                <c:pt idx="25">
                  <c:v>25.391557145</c:v>
                </c:pt>
                <c:pt idx="26">
                  <c:v>30.224560674000003</c:v>
                </c:pt>
                <c:pt idx="27">
                  <c:v>29.876910724000002</c:v>
                </c:pt>
                <c:pt idx="28">
                  <c:v>31.261541159000004</c:v>
                </c:pt>
                <c:pt idx="29">
                  <c:v>31.842425762000001</c:v>
                </c:pt>
                <c:pt idx="30">
                  <c:v>31.924518728000002</c:v>
                </c:pt>
                <c:pt idx="31">
                  <c:v>25.207009621000001</c:v>
                </c:pt>
                <c:pt idx="32">
                  <c:v>30.171336113000002</c:v>
                </c:pt>
                <c:pt idx="33">
                  <c:v>32.891088624000005</c:v>
                </c:pt>
                <c:pt idx="34">
                  <c:v>24.572365351000002</c:v>
                </c:pt>
                <c:pt idx="35">
                  <c:v>28.065196767000003</c:v>
                </c:pt>
                <c:pt idx="36">
                  <c:v>33.401117984000003</c:v>
                </c:pt>
                <c:pt idx="37">
                  <c:v>28.219808424</c:v>
                </c:pt>
                <c:pt idx="38">
                  <c:v>34.114416814000002</c:v>
                </c:pt>
                <c:pt idx="39">
                  <c:v>32.174532881000005</c:v>
                </c:pt>
                <c:pt idx="40">
                  <c:v>30.105487464000003</c:v>
                </c:pt>
                <c:pt idx="41">
                  <c:v>28.935464709000001</c:v>
                </c:pt>
                <c:pt idx="42">
                  <c:v>29.927647185000001</c:v>
                </c:pt>
                <c:pt idx="43">
                  <c:v>27.512945934000001</c:v>
                </c:pt>
                <c:pt idx="44">
                  <c:v>27.997327555000002</c:v>
                </c:pt>
                <c:pt idx="45">
                  <c:v>32.784492494000006</c:v>
                </c:pt>
                <c:pt idx="46">
                  <c:v>31.802235189000001</c:v>
                </c:pt>
                <c:pt idx="47">
                  <c:v>32.656786257</c:v>
                </c:pt>
                <c:pt idx="48">
                  <c:v>32.873655599000003</c:v>
                </c:pt>
                <c:pt idx="49">
                  <c:v>30.421999961000001</c:v>
                </c:pt>
                <c:pt idx="50">
                  <c:v>37.693856019000002</c:v>
                </c:pt>
                <c:pt idx="51">
                  <c:v>36.419048048000001</c:v>
                </c:pt>
                <c:pt idx="52">
                  <c:v>32.385502707000001</c:v>
                </c:pt>
                <c:pt idx="53">
                  <c:v>34.164301307999999</c:v>
                </c:pt>
                <c:pt idx="54">
                  <c:v>30.345885188</c:v>
                </c:pt>
                <c:pt idx="55">
                  <c:v>34.061626375000003</c:v>
                </c:pt>
                <c:pt idx="56">
                  <c:v>36.412751366000002</c:v>
                </c:pt>
                <c:pt idx="57">
                  <c:v>40.391356287000001</c:v>
                </c:pt>
                <c:pt idx="58">
                  <c:v>35.945223430000006</c:v>
                </c:pt>
                <c:pt idx="59">
                  <c:v>33.962724204000004</c:v>
                </c:pt>
                <c:pt idx="60">
                  <c:v>39.137795588000003</c:v>
                </c:pt>
                <c:pt idx="61">
                  <c:v>34.488949017000003</c:v>
                </c:pt>
                <c:pt idx="62">
                  <c:v>40.026956933000001</c:v>
                </c:pt>
                <c:pt idx="63">
                  <c:v>33.735219981</c:v>
                </c:pt>
                <c:pt idx="64">
                  <c:v>43.710999824000005</c:v>
                </c:pt>
                <c:pt idx="65">
                  <c:v>44.135295573000001</c:v>
                </c:pt>
                <c:pt idx="66">
                  <c:v>35.952003054999999</c:v>
                </c:pt>
                <c:pt idx="67">
                  <c:v>37.127694174000005</c:v>
                </c:pt>
                <c:pt idx="68">
                  <c:v>35.745692179999999</c:v>
                </c:pt>
                <c:pt idx="69">
                  <c:v>40.755462551000001</c:v>
                </c:pt>
                <c:pt idx="70">
                  <c:v>39.924496251000001</c:v>
                </c:pt>
                <c:pt idx="71">
                  <c:v>33.754332155</c:v>
                </c:pt>
                <c:pt idx="72">
                  <c:v>40.126502743000003</c:v>
                </c:pt>
                <c:pt idx="73">
                  <c:v>36.808791763000002</c:v>
                </c:pt>
                <c:pt idx="74">
                  <c:v>46.829835047000003</c:v>
                </c:pt>
                <c:pt idx="75">
                  <c:v>38.30505222</c:v>
                </c:pt>
                <c:pt idx="76">
                  <c:v>43.624860264000006</c:v>
                </c:pt>
                <c:pt idx="77">
                  <c:v>45.825290047999999</c:v>
                </c:pt>
                <c:pt idx="78">
                  <c:v>47.160369625000001</c:v>
                </c:pt>
                <c:pt idx="79">
                  <c:v>61.153545837000003</c:v>
                </c:pt>
                <c:pt idx="80">
                  <c:v>37.156515068000004</c:v>
                </c:pt>
                <c:pt idx="81">
                  <c:v>45.423874467000005</c:v>
                </c:pt>
                <c:pt idx="82">
                  <c:v>51.509362646000007</c:v>
                </c:pt>
                <c:pt idx="83">
                  <c:v>38.103141452000003</c:v>
                </c:pt>
                <c:pt idx="84">
                  <c:v>59.655949482000004</c:v>
                </c:pt>
                <c:pt idx="85">
                  <c:v>45.622754623000006</c:v>
                </c:pt>
                <c:pt idx="86">
                  <c:v>53.173827761000005</c:v>
                </c:pt>
                <c:pt idx="87">
                  <c:v>46.837121466000006</c:v>
                </c:pt>
                <c:pt idx="88">
                  <c:v>42.824180106</c:v>
                </c:pt>
                <c:pt idx="89">
                  <c:v>51.190697423000003</c:v>
                </c:pt>
                <c:pt idx="90">
                  <c:v>63.770261206000001</c:v>
                </c:pt>
                <c:pt idx="91">
                  <c:v>44.843193803000005</c:v>
                </c:pt>
                <c:pt idx="92">
                  <c:v>71.140371587000004</c:v>
                </c:pt>
                <c:pt idx="93">
                  <c:v>82.979153233000005</c:v>
                </c:pt>
                <c:pt idx="94">
                  <c:v>50.601787638000005</c:v>
                </c:pt>
                <c:pt idx="95">
                  <c:v>47.647674722000005</c:v>
                </c:pt>
                <c:pt idx="96">
                  <c:v>45.408325476000002</c:v>
                </c:pt>
                <c:pt idx="97">
                  <c:v>50.307080556000003</c:v>
                </c:pt>
                <c:pt idx="98">
                  <c:v>65.563601515000002</c:v>
                </c:pt>
                <c:pt idx="99">
                  <c:v>53.852271136000006</c:v>
                </c:pt>
                <c:pt idx="100">
                  <c:v>50.357624249000004</c:v>
                </c:pt>
                <c:pt idx="101">
                  <c:v>46.401479603000006</c:v>
                </c:pt>
                <c:pt idx="102">
                  <c:v>40.897598092999999</c:v>
                </c:pt>
                <c:pt idx="103">
                  <c:v>41.685621626</c:v>
                </c:pt>
                <c:pt idx="104">
                  <c:v>43.114756221</c:v>
                </c:pt>
                <c:pt idx="105">
                  <c:v>43.28880126</c:v>
                </c:pt>
                <c:pt idx="106">
                  <c:v>32.797083036000004</c:v>
                </c:pt>
                <c:pt idx="107">
                  <c:v>35.629203521000001</c:v>
                </c:pt>
                <c:pt idx="108">
                  <c:v>33.536155913000002</c:v>
                </c:pt>
                <c:pt idx="109">
                  <c:v>32.679227636</c:v>
                </c:pt>
                <c:pt idx="110">
                  <c:v>36.704678720000004</c:v>
                </c:pt>
                <c:pt idx="111">
                  <c:v>41.460068217</c:v>
                </c:pt>
                <c:pt idx="112">
                  <c:v>51.963650398000006</c:v>
                </c:pt>
                <c:pt idx="113">
                  <c:v>46.340412007000005</c:v>
                </c:pt>
                <c:pt idx="114">
                  <c:v>37.254092281000005</c:v>
                </c:pt>
                <c:pt idx="115">
                  <c:v>34.015332260000001</c:v>
                </c:pt>
                <c:pt idx="116">
                  <c:v>32.435981539000004</c:v>
                </c:pt>
                <c:pt idx="117">
                  <c:v>33.795239459000001</c:v>
                </c:pt>
                <c:pt idx="118">
                  <c:v>33.243621249</c:v>
                </c:pt>
                <c:pt idx="119">
                  <c:v>31.224261220000002</c:v>
                </c:pt>
                <c:pt idx="120">
                  <c:v>32.872255678000002</c:v>
                </c:pt>
                <c:pt idx="121">
                  <c:v>29.293741402000002</c:v>
                </c:pt>
                <c:pt idx="122">
                  <c:v>35.639520246000004</c:v>
                </c:pt>
                <c:pt idx="123">
                  <c:v>26.609823463000001</c:v>
                </c:pt>
                <c:pt idx="124">
                  <c:v>28.704234993</c:v>
                </c:pt>
                <c:pt idx="125">
                  <c:v>31.901730440000001</c:v>
                </c:pt>
                <c:pt idx="126">
                  <c:v>26.212731249000001</c:v>
                </c:pt>
                <c:pt idx="127">
                  <c:v>48.450443359000005</c:v>
                </c:pt>
                <c:pt idx="128">
                  <c:v>35.241369472000002</c:v>
                </c:pt>
                <c:pt idx="129">
                  <c:v>34.277196833000005</c:v>
                </c:pt>
                <c:pt idx="130">
                  <c:v>29.219173196000003</c:v>
                </c:pt>
                <c:pt idx="131">
                  <c:v>25.445277771000001</c:v>
                </c:pt>
                <c:pt idx="132">
                  <c:v>24.347363291000001</c:v>
                </c:pt>
                <c:pt idx="133">
                  <c:v>23.702153069000001</c:v>
                </c:pt>
                <c:pt idx="134">
                  <c:v>26.482454224000001</c:v>
                </c:pt>
                <c:pt idx="135">
                  <c:v>23.408222414000001</c:v>
                </c:pt>
                <c:pt idx="136">
                  <c:v>27.860248963</c:v>
                </c:pt>
                <c:pt idx="137">
                  <c:v>26.812696751000001</c:v>
                </c:pt>
                <c:pt idx="138">
                  <c:v>23.607406124000001</c:v>
                </c:pt>
                <c:pt idx="139">
                  <c:v>22.290327400000002</c:v>
                </c:pt>
                <c:pt idx="140">
                  <c:v>22.034393190000003</c:v>
                </c:pt>
                <c:pt idx="141">
                  <c:v>22.082518140000001</c:v>
                </c:pt>
                <c:pt idx="142">
                  <c:v>22.804371975000002</c:v>
                </c:pt>
                <c:pt idx="143">
                  <c:v>21.363351211000001</c:v>
                </c:pt>
                <c:pt idx="144">
                  <c:v>22.593938755</c:v>
                </c:pt>
                <c:pt idx="145">
                  <c:v>20.477459356000001</c:v>
                </c:pt>
                <c:pt idx="146">
                  <c:v>21.531315067000001</c:v>
                </c:pt>
                <c:pt idx="147">
                  <c:v>23.423821078000003</c:v>
                </c:pt>
                <c:pt idx="148">
                  <c:v>23.110695875000001</c:v>
                </c:pt>
                <c:pt idx="149">
                  <c:v>25.157116545000001</c:v>
                </c:pt>
                <c:pt idx="150">
                  <c:v>20.97647989</c:v>
                </c:pt>
                <c:pt idx="151">
                  <c:v>20.093855666</c:v>
                </c:pt>
                <c:pt idx="152">
                  <c:v>21.022349770000002</c:v>
                </c:pt>
                <c:pt idx="153">
                  <c:v>22.781997409000002</c:v>
                </c:pt>
                <c:pt idx="154">
                  <c:v>18.970308171000003</c:v>
                </c:pt>
                <c:pt idx="155">
                  <c:v>20.517773031000001</c:v>
                </c:pt>
                <c:pt idx="156">
                  <c:v>21.392875492000002</c:v>
                </c:pt>
                <c:pt idx="157">
                  <c:v>20.379185041</c:v>
                </c:pt>
                <c:pt idx="158">
                  <c:v>22.363071612000002</c:v>
                </c:pt>
                <c:pt idx="159">
                  <c:v>21.909535456</c:v>
                </c:pt>
                <c:pt idx="160">
                  <c:v>19.503023943000002</c:v>
                </c:pt>
                <c:pt idx="161">
                  <c:v>21.366388478000001</c:v>
                </c:pt>
                <c:pt idx="162">
                  <c:v>20.237564618</c:v>
                </c:pt>
                <c:pt idx="163">
                  <c:v>17.851571212</c:v>
                </c:pt>
                <c:pt idx="164">
                  <c:v>21.684370048000002</c:v>
                </c:pt>
                <c:pt idx="165">
                  <c:v>29.249584918000004</c:v>
                </c:pt>
                <c:pt idx="166">
                  <c:v>19.750058294000002</c:v>
                </c:pt>
                <c:pt idx="167">
                  <c:v>26.228016083</c:v>
                </c:pt>
                <c:pt idx="168">
                  <c:v>23.906672805000003</c:v>
                </c:pt>
                <c:pt idx="169">
                  <c:v>21.358551491</c:v>
                </c:pt>
                <c:pt idx="170">
                  <c:v>25.555045952</c:v>
                </c:pt>
                <c:pt idx="171">
                  <c:v>22.757542628000003</c:v>
                </c:pt>
                <c:pt idx="172">
                  <c:v>20.907263254</c:v>
                </c:pt>
                <c:pt idx="173">
                  <c:v>26.086804999000002</c:v>
                </c:pt>
                <c:pt idx="174">
                  <c:v>24.478328673</c:v>
                </c:pt>
                <c:pt idx="175">
                  <c:v>27.811388159000003</c:v>
                </c:pt>
                <c:pt idx="176">
                  <c:v>28.009433276000003</c:v>
                </c:pt>
                <c:pt idx="177">
                  <c:v>27.676767311000003</c:v>
                </c:pt>
                <c:pt idx="178">
                  <c:v>23.540029687000001</c:v>
                </c:pt>
                <c:pt idx="179">
                  <c:v>26.998255265000001</c:v>
                </c:pt>
                <c:pt idx="180">
                  <c:v>29.393039089000002</c:v>
                </c:pt>
                <c:pt idx="181">
                  <c:v>29.856830425000002</c:v>
                </c:pt>
                <c:pt idx="182">
                  <c:v>29.946987219</c:v>
                </c:pt>
                <c:pt idx="183">
                  <c:v>26.183258089000002</c:v>
                </c:pt>
                <c:pt idx="184">
                  <c:v>25.757152402000003</c:v>
                </c:pt>
                <c:pt idx="185">
                  <c:v>30.123380679</c:v>
                </c:pt>
                <c:pt idx="186">
                  <c:v>22.328218346</c:v>
                </c:pt>
                <c:pt idx="187">
                  <c:v>23.489589950000003</c:v>
                </c:pt>
                <c:pt idx="188">
                  <c:v>25.281760924</c:v>
                </c:pt>
                <c:pt idx="189">
                  <c:v>22.795214250000001</c:v>
                </c:pt>
                <c:pt idx="190">
                  <c:v>27.327163140000003</c:v>
                </c:pt>
                <c:pt idx="191">
                  <c:v>24.012153181000002</c:v>
                </c:pt>
                <c:pt idx="192">
                  <c:v>21.876244125000003</c:v>
                </c:pt>
                <c:pt idx="193">
                  <c:v>24.375163817203969</c:v>
                </c:pt>
                <c:pt idx="194">
                  <c:v>30.006877672684812</c:v>
                </c:pt>
                <c:pt idx="195">
                  <c:v>23.884058382773215</c:v>
                </c:pt>
                <c:pt idx="196">
                  <c:v>27.688879741401085</c:v>
                </c:pt>
                <c:pt idx="197">
                  <c:v>30.645977859728088</c:v>
                </c:pt>
                <c:pt idx="198">
                  <c:v>22.272087955665508</c:v>
                </c:pt>
                <c:pt idx="199">
                  <c:v>24.608371273916472</c:v>
                </c:pt>
                <c:pt idx="200">
                  <c:v>24.387127149093935</c:v>
                </c:pt>
                <c:pt idx="201">
                  <c:v>26.118374434221842</c:v>
                </c:pt>
                <c:pt idx="202">
                  <c:v>23.478021887331188</c:v>
                </c:pt>
                <c:pt idx="203">
                  <c:v>24.197087667003629</c:v>
                </c:pt>
                <c:pt idx="204">
                  <c:v>25.658381551235486</c:v>
                </c:pt>
                <c:pt idx="205">
                  <c:v>22.158032183577216</c:v>
                </c:pt>
                <c:pt idx="206">
                  <c:v>24.718104181846723</c:v>
                </c:pt>
                <c:pt idx="207">
                  <c:v>24.119506800023014</c:v>
                </c:pt>
                <c:pt idx="208">
                  <c:v>25.226379689913937</c:v>
                </c:pt>
                <c:pt idx="209">
                  <c:v>26.613860330800485</c:v>
                </c:pt>
                <c:pt idx="210">
                  <c:v>23.270787731812209</c:v>
                </c:pt>
                <c:pt idx="211">
                  <c:v>24.763100941688673</c:v>
                </c:pt>
                <c:pt idx="212">
                  <c:v>23.496218762426203</c:v>
                </c:pt>
                <c:pt idx="213">
                  <c:v>27.62924315151464</c:v>
                </c:pt>
                <c:pt idx="214">
                  <c:v>23.716566794011818</c:v>
                </c:pt>
                <c:pt idx="215">
                  <c:v>23.913178094175546</c:v>
                </c:pt>
                <c:pt idx="216">
                  <c:v>25.424939486054321</c:v>
                </c:pt>
                <c:pt idx="217">
                  <c:v>22.380630908230319</c:v>
                </c:pt>
                <c:pt idx="218">
                  <c:v>25.114149740316766</c:v>
                </c:pt>
                <c:pt idx="219">
                  <c:v>24.197230202256637</c:v>
                </c:pt>
                <c:pt idx="220">
                  <c:v>25.498703828005119</c:v>
                </c:pt>
                <c:pt idx="221">
                  <c:v>25.575898706347978</c:v>
                </c:pt>
                <c:pt idx="222">
                  <c:v>25.016056218174857</c:v>
                </c:pt>
                <c:pt idx="223">
                  <c:v>23.902367603443668</c:v>
                </c:pt>
                <c:pt idx="224">
                  <c:v>24.899261473416903</c:v>
                </c:pt>
                <c:pt idx="225">
                  <c:v>28.01462314943419</c:v>
                </c:pt>
                <c:pt idx="226">
                  <c:v>22.63797079265013</c:v>
                </c:pt>
                <c:pt idx="227">
                  <c:v>24.871117640616884</c:v>
                </c:pt>
                <c:pt idx="228">
                  <c:v>25.852524317661324</c:v>
                </c:pt>
                <c:pt idx="229">
                  <c:v>22.605465850964833</c:v>
                </c:pt>
                <c:pt idx="230">
                  <c:v>26.474722366637749</c:v>
                </c:pt>
                <c:pt idx="231">
                  <c:v>24.559538386473367</c:v>
                </c:pt>
                <c:pt idx="232">
                  <c:v>23.347416600095226</c:v>
                </c:pt>
                <c:pt idx="233">
                  <c:v>28.337526858207674</c:v>
                </c:pt>
                <c:pt idx="234">
                  <c:v>26.285179836339484</c:v>
                </c:pt>
                <c:pt idx="235">
                  <c:v>23.035638925893451</c:v>
                </c:pt>
                <c:pt idx="236">
                  <c:v>26.393582700673548</c:v>
                </c:pt>
                <c:pt idx="237">
                  <c:v>27.042594507630938</c:v>
                </c:pt>
                <c:pt idx="238">
                  <c:v>22.881115030077666</c:v>
                </c:pt>
                <c:pt idx="239">
                  <c:v>26.362680894408239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Calc!$K$10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6350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noFill/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Calc!$K$11:$K$251</c:f>
              <c:numCache>
                <c:formatCode>#,##0.000_);[Red]\(#,##0.000\)</c:formatCode>
                <c:ptCount val="241"/>
                <c:pt idx="0">
                  <c:v>25.447879207696637</c:v>
                </c:pt>
                <c:pt idx="1">
                  <c:v>24.131804224640355</c:v>
                </c:pt>
                <c:pt idx="2">
                  <c:v>26.400329855045435</c:v>
                </c:pt>
                <c:pt idx="3">
                  <c:v>26.746043433024994</c:v>
                </c:pt>
                <c:pt idx="4">
                  <c:v>23.381008289115311</c:v>
                </c:pt>
                <c:pt idx="5">
                  <c:v>24.03718040435022</c:v>
                </c:pt>
                <c:pt idx="6">
                  <c:v>24.976015038939614</c:v>
                </c:pt>
                <c:pt idx="7">
                  <c:v>23.644855512497205</c:v>
                </c:pt>
                <c:pt idx="8">
                  <c:v>35.640536756444064</c:v>
                </c:pt>
                <c:pt idx="9">
                  <c:v>26.063788868337642</c:v>
                </c:pt>
                <c:pt idx="10">
                  <c:v>26.865958688651634</c:v>
                </c:pt>
                <c:pt idx="11">
                  <c:v>28.526229754231757</c:v>
                </c:pt>
                <c:pt idx="12">
                  <c:v>27.891296705793518</c:v>
                </c:pt>
                <c:pt idx="13">
                  <c:v>29.290097091664027</c:v>
                </c:pt>
                <c:pt idx="14">
                  <c:v>27.986780790213007</c:v>
                </c:pt>
                <c:pt idx="15">
                  <c:v>27.184846358701758</c:v>
                </c:pt>
                <c:pt idx="16">
                  <c:v>25.860411771636095</c:v>
                </c:pt>
                <c:pt idx="17">
                  <c:v>32.457600416468892</c:v>
                </c:pt>
                <c:pt idx="18">
                  <c:v>40.667117076740418</c:v>
                </c:pt>
                <c:pt idx="19">
                  <c:v>30.996929442453066</c:v>
                </c:pt>
                <c:pt idx="20">
                  <c:v>29.606356142960959</c:v>
                </c:pt>
                <c:pt idx="21">
                  <c:v>32.61888954466086</c:v>
                </c:pt>
                <c:pt idx="22">
                  <c:v>31.028167625819211</c:v>
                </c:pt>
                <c:pt idx="23">
                  <c:v>28.500762519393049</c:v>
                </c:pt>
                <c:pt idx="24">
                  <c:v>28.73254089106559</c:v>
                </c:pt>
                <c:pt idx="25">
                  <c:v>28.327050798293687</c:v>
                </c:pt>
                <c:pt idx="26">
                  <c:v>30.072499214737032</c:v>
                </c:pt>
                <c:pt idx="27">
                  <c:v>29.556477500772019</c:v>
                </c:pt>
                <c:pt idx="28">
                  <c:v>31.277831948510819</c:v>
                </c:pt>
                <c:pt idx="29">
                  <c:v>31.157196843818518</c:v>
                </c:pt>
                <c:pt idx="30">
                  <c:v>30.287985397283173</c:v>
                </c:pt>
                <c:pt idx="31">
                  <c:v>27.793522575729401</c:v>
                </c:pt>
                <c:pt idx="32">
                  <c:v>30.167095247297848</c:v>
                </c:pt>
                <c:pt idx="33">
                  <c:v>28.210025348368383</c:v>
                </c:pt>
                <c:pt idx="34">
                  <c:v>27.640991432737376</c:v>
                </c:pt>
                <c:pt idx="35">
                  <c:v>28.597172557699338</c:v>
                </c:pt>
                <c:pt idx="36">
                  <c:v>32.784574727956766</c:v>
                </c:pt>
                <c:pt idx="37">
                  <c:v>31.482273504528866</c:v>
                </c:pt>
                <c:pt idx="38">
                  <c:v>30.892265414718828</c:v>
                </c:pt>
                <c:pt idx="39">
                  <c:v>31.875792688911432</c:v>
                </c:pt>
                <c:pt idx="40">
                  <c:v>31.790815915673125</c:v>
                </c:pt>
                <c:pt idx="41">
                  <c:v>26.86729629021238</c:v>
                </c:pt>
                <c:pt idx="42">
                  <c:v>29.432456101181835</c:v>
                </c:pt>
                <c:pt idx="43">
                  <c:v>28.925398392893719</c:v>
                </c:pt>
                <c:pt idx="44">
                  <c:v>27.889782878314602</c:v>
                </c:pt>
                <c:pt idx="45">
                  <c:v>30.975558222573465</c:v>
                </c:pt>
                <c:pt idx="46">
                  <c:v>32.222783090758007</c:v>
                </c:pt>
                <c:pt idx="47">
                  <c:v>34.007160799828412</c:v>
                </c:pt>
                <c:pt idx="48">
                  <c:v>31.824748559957797</c:v>
                </c:pt>
                <c:pt idx="49">
                  <c:v>33.939058300354404</c:v>
                </c:pt>
                <c:pt idx="50">
                  <c:v>35.821059801525507</c:v>
                </c:pt>
                <c:pt idx="51">
                  <c:v>35.772155525795597</c:v>
                </c:pt>
                <c:pt idx="52">
                  <c:v>32.46273909390726</c:v>
                </c:pt>
                <c:pt idx="53">
                  <c:v>31.745825342161908</c:v>
                </c:pt>
                <c:pt idx="54">
                  <c:v>31.66567006975275</c:v>
                </c:pt>
                <c:pt idx="55">
                  <c:v>34.169839397346955</c:v>
                </c:pt>
                <c:pt idx="56">
                  <c:v>36.372514863220445</c:v>
                </c:pt>
                <c:pt idx="57">
                  <c:v>38.334465851733896</c:v>
                </c:pt>
                <c:pt idx="58">
                  <c:v>36.153079387452927</c:v>
                </c:pt>
                <c:pt idx="59">
                  <c:v>36.035416019092963</c:v>
                </c:pt>
                <c:pt idx="60">
                  <c:v>37.90338925084815</c:v>
                </c:pt>
                <c:pt idx="61">
                  <c:v>38.544072197996023</c:v>
                </c:pt>
                <c:pt idx="62">
                  <c:v>36.097704011440065</c:v>
                </c:pt>
                <c:pt idx="63">
                  <c:v>37.094565773053112</c:v>
                </c:pt>
                <c:pt idx="64">
                  <c:v>41.874801076799407</c:v>
                </c:pt>
                <c:pt idx="65">
                  <c:v>41.023584746748</c:v>
                </c:pt>
                <c:pt idx="66">
                  <c:v>38.789884263337157</c:v>
                </c:pt>
                <c:pt idx="67">
                  <c:v>37.11893524719612</c:v>
                </c:pt>
                <c:pt idx="68">
                  <c:v>37.580856613351493</c:v>
                </c:pt>
                <c:pt idx="69">
                  <c:v>36.830895558448304</c:v>
                </c:pt>
                <c:pt idx="70">
                  <c:v>40.175049666334566</c:v>
                </c:pt>
                <c:pt idx="71">
                  <c:v>36.87553520123204</c:v>
                </c:pt>
                <c:pt idx="72">
                  <c:v>36.804231546904496</c:v>
                </c:pt>
                <c:pt idx="73">
                  <c:v>41.136676172264607</c:v>
                </c:pt>
                <c:pt idx="74">
                  <c:v>44.184076911311912</c:v>
                </c:pt>
                <c:pt idx="75">
                  <c:v>40.120115050263763</c:v>
                </c:pt>
                <c:pt idx="76">
                  <c:v>41.69943475174427</c:v>
                </c:pt>
                <c:pt idx="77">
                  <c:v>44.5863628820806</c:v>
                </c:pt>
                <c:pt idx="78">
                  <c:v>49.188499740619513</c:v>
                </c:pt>
                <c:pt idx="79">
                  <c:v>61.367460867409285</c:v>
                </c:pt>
                <c:pt idx="80">
                  <c:v>40.952624591610615</c:v>
                </c:pt>
                <c:pt idx="81">
                  <c:v>39.194842081340589</c:v>
                </c:pt>
                <c:pt idx="82">
                  <c:v>51.826749567759549</c:v>
                </c:pt>
                <c:pt idx="83">
                  <c:v>42.543824797908876</c:v>
                </c:pt>
                <c:pt idx="84">
                  <c:v>55.77385635909058</c:v>
                </c:pt>
                <c:pt idx="85">
                  <c:v>48.389851780032593</c:v>
                </c:pt>
                <c:pt idx="86">
                  <c:v>56.085039568582978</c:v>
                </c:pt>
                <c:pt idx="87">
                  <c:v>43.856593343709314</c:v>
                </c:pt>
                <c:pt idx="88">
                  <c:v>42.905900564984613</c:v>
                </c:pt>
                <c:pt idx="89">
                  <c:v>50.011692508237395</c:v>
                </c:pt>
                <c:pt idx="90">
                  <c:v>60.713339041959955</c:v>
                </c:pt>
                <c:pt idx="91">
                  <c:v>49.388668226533092</c:v>
                </c:pt>
                <c:pt idx="92">
                  <c:v>71.149165288239871</c:v>
                </c:pt>
                <c:pt idx="93">
                  <c:v>71.273594150379679</c:v>
                </c:pt>
                <c:pt idx="94">
                  <c:v>56.888267615159918</c:v>
                </c:pt>
                <c:pt idx="95">
                  <c:v>48.492912122877563</c:v>
                </c:pt>
                <c:pt idx="96">
                  <c:v>46.551286043971203</c:v>
                </c:pt>
                <c:pt idx="97">
                  <c:v>55.817555257316826</c:v>
                </c:pt>
                <c:pt idx="98">
                  <c:v>62.165339016539932</c:v>
                </c:pt>
                <c:pt idx="99">
                  <c:v>55.088697505114851</c:v>
                </c:pt>
                <c:pt idx="100">
                  <c:v>54.233401209739753</c:v>
                </c:pt>
                <c:pt idx="101">
                  <c:v>41.207103382384368</c:v>
                </c:pt>
                <c:pt idx="102">
                  <c:v>39.187793808121086</c:v>
                </c:pt>
                <c:pt idx="103">
                  <c:v>45.615427069799537</c:v>
                </c:pt>
                <c:pt idx="104">
                  <c:v>41.211182468150966</c:v>
                </c:pt>
                <c:pt idx="105">
                  <c:v>40.418151906067813</c:v>
                </c:pt>
                <c:pt idx="106">
                  <c:v>36.221717959441833</c:v>
                </c:pt>
                <c:pt idx="107">
                  <c:v>34.18135794183614</c:v>
                </c:pt>
                <c:pt idx="108">
                  <c:v>35.700229215411582</c:v>
                </c:pt>
                <c:pt idx="109">
                  <c:v>36.258804410412402</c:v>
                </c:pt>
                <c:pt idx="110">
                  <c:v>33.397446054382669</c:v>
                </c:pt>
                <c:pt idx="111">
                  <c:v>42.213163256840488</c:v>
                </c:pt>
                <c:pt idx="112">
                  <c:v>56.106520109854614</c:v>
                </c:pt>
                <c:pt idx="113">
                  <c:v>41.062493770454012</c:v>
                </c:pt>
                <c:pt idx="114">
                  <c:v>37.318273736267379</c:v>
                </c:pt>
                <c:pt idx="115">
                  <c:v>35.517688964607892</c:v>
                </c:pt>
                <c:pt idx="116">
                  <c:v>30.978580684333945</c:v>
                </c:pt>
                <c:pt idx="117">
                  <c:v>33.118980704311241</c:v>
                </c:pt>
                <c:pt idx="118">
                  <c:v>34.89712926211628</c:v>
                </c:pt>
                <c:pt idx="119">
                  <c:v>30.253103089750763</c:v>
                </c:pt>
                <c:pt idx="120">
                  <c:v>33.216520137824936</c:v>
                </c:pt>
                <c:pt idx="121">
                  <c:v>32.502482977113843</c:v>
                </c:pt>
                <c:pt idx="122">
                  <c:v>32.17116718981147</c:v>
                </c:pt>
                <c:pt idx="123">
                  <c:v>28.62395776998677</c:v>
                </c:pt>
                <c:pt idx="124">
                  <c:v>29.430109763370073</c:v>
                </c:pt>
                <c:pt idx="125">
                  <c:v>28.301944268442789</c:v>
                </c:pt>
                <c:pt idx="126">
                  <c:v>27.83155096762945</c:v>
                </c:pt>
                <c:pt idx="127">
                  <c:v>48.346086808790275</c:v>
                </c:pt>
                <c:pt idx="128">
                  <c:v>33.654207277579815</c:v>
                </c:pt>
                <c:pt idx="129">
                  <c:v>33.732365791275555</c:v>
                </c:pt>
                <c:pt idx="130">
                  <c:v>30.546278793915786</c:v>
                </c:pt>
                <c:pt idx="131">
                  <c:v>25.088132093119178</c:v>
                </c:pt>
                <c:pt idx="132">
                  <c:v>24.612120982053838</c:v>
                </c:pt>
                <c:pt idx="133">
                  <c:v>24.961730910688274</c:v>
                </c:pt>
                <c:pt idx="134">
                  <c:v>24.992205059586752</c:v>
                </c:pt>
                <c:pt idx="135">
                  <c:v>25.290210196807379</c:v>
                </c:pt>
                <c:pt idx="136">
                  <c:v>27.220007083312893</c:v>
                </c:pt>
                <c:pt idx="137">
                  <c:v>24.851496917360112</c:v>
                </c:pt>
                <c:pt idx="138">
                  <c:v>25.044875573110648</c:v>
                </c:pt>
                <c:pt idx="139">
                  <c:v>22.241028803409051</c:v>
                </c:pt>
                <c:pt idx="140">
                  <c:v>23.190404945598345</c:v>
                </c:pt>
                <c:pt idx="141">
                  <c:v>19.780924403122139</c:v>
                </c:pt>
                <c:pt idx="142">
                  <c:v>23.817437415068444</c:v>
                </c:pt>
                <c:pt idx="143">
                  <c:v>22.147391385319569</c:v>
                </c:pt>
                <c:pt idx="144">
                  <c:v>22.048765528486445</c:v>
                </c:pt>
                <c:pt idx="145">
                  <c:v>22.720493944398974</c:v>
                </c:pt>
                <c:pt idx="146">
                  <c:v>22.535095950756606</c:v>
                </c:pt>
                <c:pt idx="147">
                  <c:v>22.815719886764175</c:v>
                </c:pt>
                <c:pt idx="148">
                  <c:v>22.562863873195152</c:v>
                </c:pt>
                <c:pt idx="149">
                  <c:v>24.507049337688233</c:v>
                </c:pt>
                <c:pt idx="150">
                  <c:v>20.909160379670151</c:v>
                </c:pt>
                <c:pt idx="151">
                  <c:v>20.980070655083775</c:v>
                </c:pt>
                <c:pt idx="152">
                  <c:v>21.08827918085532</c:v>
                </c:pt>
                <c:pt idx="153">
                  <c:v>20.328958319337548</c:v>
                </c:pt>
                <c:pt idx="154">
                  <c:v>20.965574340321471</c:v>
                </c:pt>
                <c:pt idx="155">
                  <c:v>20.656966934442547</c:v>
                </c:pt>
                <c:pt idx="156">
                  <c:v>20.737653054063269</c:v>
                </c:pt>
                <c:pt idx="157">
                  <c:v>22.611454979162634</c:v>
                </c:pt>
                <c:pt idx="158">
                  <c:v>22.221452326771626</c:v>
                </c:pt>
                <c:pt idx="159">
                  <c:v>22.431012518898093</c:v>
                </c:pt>
                <c:pt idx="160">
                  <c:v>19.972712046534095</c:v>
                </c:pt>
                <c:pt idx="161">
                  <c:v>19.885057874915912</c:v>
                </c:pt>
                <c:pt idx="162">
                  <c:v>19.597848746854975</c:v>
                </c:pt>
                <c:pt idx="163">
                  <c:v>19.549206781990954</c:v>
                </c:pt>
                <c:pt idx="164">
                  <c:v>20.709087431803336</c:v>
                </c:pt>
                <c:pt idx="165">
                  <c:v>26.081502809340236</c:v>
                </c:pt>
                <c:pt idx="166">
                  <c:v>23.048058697074698</c:v>
                </c:pt>
                <c:pt idx="167">
                  <c:v>24.784459208300909</c:v>
                </c:pt>
                <c:pt idx="168">
                  <c:v>24.508421141699763</c:v>
                </c:pt>
                <c:pt idx="169">
                  <c:v>23.69809805874236</c:v>
                </c:pt>
                <c:pt idx="170">
                  <c:v>24.27106314660583</c:v>
                </c:pt>
                <c:pt idx="171">
                  <c:v>23.239057985029266</c:v>
                </c:pt>
                <c:pt idx="172">
                  <c:v>22.516391771090099</c:v>
                </c:pt>
                <c:pt idx="173">
                  <c:v>23.166538647194233</c:v>
                </c:pt>
                <c:pt idx="174">
                  <c:v>23.454964142970709</c:v>
                </c:pt>
                <c:pt idx="175">
                  <c:v>30.43323570075987</c:v>
                </c:pt>
                <c:pt idx="176">
                  <c:v>26.772779594298324</c:v>
                </c:pt>
                <c:pt idx="177">
                  <c:v>25.841412857014049</c:v>
                </c:pt>
                <c:pt idx="178">
                  <c:v>25.998053398330324</c:v>
                </c:pt>
                <c:pt idx="179">
                  <c:v>25.901141081475572</c:v>
                </c:pt>
                <c:pt idx="180">
                  <c:v>31.289758895952815</c:v>
                </c:pt>
                <c:pt idx="181">
                  <c:v>31.575611031141847</c:v>
                </c:pt>
                <c:pt idx="182">
                  <c:v>28.577755215402522</c:v>
                </c:pt>
                <c:pt idx="183">
                  <c:v>26.49565789713014</c:v>
                </c:pt>
                <c:pt idx="184">
                  <c:v>26.408501134678236</c:v>
                </c:pt>
                <c:pt idx="185">
                  <c:v>26.724263210661881</c:v>
                </c:pt>
                <c:pt idx="186">
                  <c:v>23.707142190181536</c:v>
                </c:pt>
                <c:pt idx="187">
                  <c:v>23.4389961390237</c:v>
                </c:pt>
                <c:pt idx="188">
                  <c:v>24.143148669478403</c:v>
                </c:pt>
                <c:pt idx="189">
                  <c:v>22.432887645911922</c:v>
                </c:pt>
                <c:pt idx="190">
                  <c:v>28.568335535090789</c:v>
                </c:pt>
                <c:pt idx="191">
                  <c:v>23.675122601008447</c:v>
                </c:pt>
                <c:pt idx="192">
                  <c:v>22.114130413311397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Calc!$L$10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Calc!$L$11:$L$251</c:f>
              <c:numCache>
                <c:formatCode>#,##0.000_);[Red]\(#,##0.000\)</c:formatCode>
                <c:ptCount val="241"/>
                <c:pt idx="0">
                  <c:v>24.789841716168496</c:v>
                </c:pt>
                <c:pt idx="1">
                  <c:v>25.326671095794143</c:v>
                </c:pt>
                <c:pt idx="2">
                  <c:v>25.759392504236928</c:v>
                </c:pt>
                <c:pt idx="3">
                  <c:v>25.509127192395244</c:v>
                </c:pt>
                <c:pt idx="4">
                  <c:v>24.721410708830177</c:v>
                </c:pt>
                <c:pt idx="5">
                  <c:v>24.131401244135049</c:v>
                </c:pt>
                <c:pt idx="6">
                  <c:v>24.219350318595676</c:v>
                </c:pt>
                <c:pt idx="7">
                  <c:v>28.087135769293628</c:v>
                </c:pt>
                <c:pt idx="8">
                  <c:v>28.449727045759634</c:v>
                </c:pt>
                <c:pt idx="9">
                  <c:v>29.523428104477777</c:v>
                </c:pt>
                <c:pt idx="10">
                  <c:v>27.151992437073677</c:v>
                </c:pt>
                <c:pt idx="11">
                  <c:v>27.76116171622564</c:v>
                </c:pt>
                <c:pt idx="12">
                  <c:v>28.5692078505631</c:v>
                </c:pt>
                <c:pt idx="13">
                  <c:v>28.389391529223516</c:v>
                </c:pt>
                <c:pt idx="14">
                  <c:v>28.153908080192931</c:v>
                </c:pt>
                <c:pt idx="15">
                  <c:v>27.010679640183621</c:v>
                </c:pt>
                <c:pt idx="16">
                  <c:v>28.500952848935583</c:v>
                </c:pt>
                <c:pt idx="17">
                  <c:v>32.995043088281797</c:v>
                </c:pt>
                <c:pt idx="18">
                  <c:v>34.707215645220792</c:v>
                </c:pt>
                <c:pt idx="19">
                  <c:v>33.756800887384813</c:v>
                </c:pt>
                <c:pt idx="20">
                  <c:v>31.074058376691628</c:v>
                </c:pt>
                <c:pt idx="21">
                  <c:v>31.084471104480343</c:v>
                </c:pt>
                <c:pt idx="22">
                  <c:v>30.715939896624374</c:v>
                </c:pt>
                <c:pt idx="23">
                  <c:v>29.420490345425947</c:v>
                </c:pt>
                <c:pt idx="24">
                  <c:v>28.520118069584111</c:v>
                </c:pt>
                <c:pt idx="25">
                  <c:v>29.044030301365439</c:v>
                </c:pt>
                <c:pt idx="26">
                  <c:v>29.318675837934247</c:v>
                </c:pt>
                <c:pt idx="27">
                  <c:v>30.302269554673291</c:v>
                </c:pt>
                <c:pt idx="28">
                  <c:v>30.663835431033789</c:v>
                </c:pt>
                <c:pt idx="29">
                  <c:v>30.907671396537506</c:v>
                </c:pt>
                <c:pt idx="30">
                  <c:v>29.746234938943697</c:v>
                </c:pt>
                <c:pt idx="31">
                  <c:v>29.41620107343681</c:v>
                </c:pt>
                <c:pt idx="32">
                  <c:v>28.723547723798543</c:v>
                </c:pt>
                <c:pt idx="33">
                  <c:v>28.672704009467868</c:v>
                </c:pt>
                <c:pt idx="34">
                  <c:v>28.149396446268366</c:v>
                </c:pt>
                <c:pt idx="35">
                  <c:v>29.674246239464495</c:v>
                </c:pt>
                <c:pt idx="36">
                  <c:v>30.954673596728323</c:v>
                </c:pt>
                <c:pt idx="37">
                  <c:v>31.719704549068155</c:v>
                </c:pt>
                <c:pt idx="38">
                  <c:v>31.416777202719711</c:v>
                </c:pt>
                <c:pt idx="39">
                  <c:v>31.519624673101131</c:v>
                </c:pt>
                <c:pt idx="40">
                  <c:v>30.177968298265643</c:v>
                </c:pt>
                <c:pt idx="41">
                  <c:v>29.363522769022449</c:v>
                </c:pt>
                <c:pt idx="42">
                  <c:v>28.408383594762643</c:v>
                </c:pt>
                <c:pt idx="43">
                  <c:v>28.749212457463386</c:v>
                </c:pt>
                <c:pt idx="44">
                  <c:v>29.263579831260596</c:v>
                </c:pt>
                <c:pt idx="45">
                  <c:v>30.362708063882025</c:v>
                </c:pt>
                <c:pt idx="46">
                  <c:v>32.401834037719958</c:v>
                </c:pt>
                <c:pt idx="47">
                  <c:v>32.684897483514739</c:v>
                </c:pt>
                <c:pt idx="48">
                  <c:v>33.256989220046869</c:v>
                </c:pt>
                <c:pt idx="49">
                  <c:v>33.861622220612567</c:v>
                </c:pt>
                <c:pt idx="50">
                  <c:v>35.177424542558505</c:v>
                </c:pt>
                <c:pt idx="51">
                  <c:v>34.685318140409457</c:v>
                </c:pt>
                <c:pt idx="52">
                  <c:v>33.326906653954921</c:v>
                </c:pt>
                <c:pt idx="53">
                  <c:v>31.958078168607305</c:v>
                </c:pt>
                <c:pt idx="54">
                  <c:v>32.527111603087207</c:v>
                </c:pt>
                <c:pt idx="55">
                  <c:v>34.069341443440052</c:v>
                </c:pt>
                <c:pt idx="56">
                  <c:v>36.292273370767099</c:v>
                </c:pt>
                <c:pt idx="57">
                  <c:v>36.953353367469084</c:v>
                </c:pt>
                <c:pt idx="58">
                  <c:v>36.840987086093264</c:v>
                </c:pt>
                <c:pt idx="59">
                  <c:v>36.697294885798009</c:v>
                </c:pt>
                <c:pt idx="60">
                  <c:v>37.494292489312379</c:v>
                </c:pt>
                <c:pt idx="61">
                  <c:v>37.515055153428079</c:v>
                </c:pt>
                <c:pt idx="62">
                  <c:v>37.2454473274964</c:v>
                </c:pt>
                <c:pt idx="63">
                  <c:v>38.355690287097531</c:v>
                </c:pt>
                <c:pt idx="64">
                  <c:v>39.997650532200176</c:v>
                </c:pt>
                <c:pt idx="65">
                  <c:v>40.562756695628188</c:v>
                </c:pt>
                <c:pt idx="66">
                  <c:v>38.977468085760428</c:v>
                </c:pt>
                <c:pt idx="67">
                  <c:v>37.829892041294926</c:v>
                </c:pt>
                <c:pt idx="68">
                  <c:v>37.17689580633197</c:v>
                </c:pt>
                <c:pt idx="69">
                  <c:v>38.195600612711452</c:v>
                </c:pt>
                <c:pt idx="70">
                  <c:v>37.960493475338303</c:v>
                </c:pt>
                <c:pt idx="71">
                  <c:v>37.951605471490375</c:v>
                </c:pt>
                <c:pt idx="72">
                  <c:v>38.27214764013371</c:v>
                </c:pt>
                <c:pt idx="73">
                  <c:v>40.708328210160339</c:v>
                </c:pt>
                <c:pt idx="74">
                  <c:v>41.813622711280097</c:v>
                </c:pt>
                <c:pt idx="75">
                  <c:v>42.001208904439977</c:v>
                </c:pt>
                <c:pt idx="76">
                  <c:v>42.135304228029547</c:v>
                </c:pt>
                <c:pt idx="77">
                  <c:v>45.15809912481479</c:v>
                </c:pt>
                <c:pt idx="78">
                  <c:v>51.714107830036461</c:v>
                </c:pt>
                <c:pt idx="79">
                  <c:v>50.502861733213138</c:v>
                </c:pt>
                <c:pt idx="80">
                  <c:v>47.171642513453499</c:v>
                </c:pt>
                <c:pt idx="81">
                  <c:v>43.991405413570249</c:v>
                </c:pt>
                <c:pt idx="82">
                  <c:v>44.52180548233634</c:v>
                </c:pt>
                <c:pt idx="83">
                  <c:v>50.048143574919671</c:v>
                </c:pt>
                <c:pt idx="84">
                  <c:v>48.902510979010685</c:v>
                </c:pt>
                <c:pt idx="85">
                  <c:v>53.41624923590205</c:v>
                </c:pt>
                <c:pt idx="86">
                  <c:v>49.443828230774962</c:v>
                </c:pt>
                <c:pt idx="87">
                  <c:v>47.61584449242563</c:v>
                </c:pt>
                <c:pt idx="88">
                  <c:v>45.591395472310438</c:v>
                </c:pt>
                <c:pt idx="89">
                  <c:v>51.210310705060657</c:v>
                </c:pt>
                <c:pt idx="90">
                  <c:v>53.371233258910145</c:v>
                </c:pt>
                <c:pt idx="91">
                  <c:v>60.417057518910973</c:v>
                </c:pt>
                <c:pt idx="92">
                  <c:v>63.937142555050876</c:v>
                </c:pt>
                <c:pt idx="93">
                  <c:v>66.437009017926485</c:v>
                </c:pt>
                <c:pt idx="94">
                  <c:v>58.88492462947238</c:v>
                </c:pt>
                <c:pt idx="95">
                  <c:v>50.644155260669557</c:v>
                </c:pt>
                <c:pt idx="96">
                  <c:v>50.287251141388531</c:v>
                </c:pt>
                <c:pt idx="97">
                  <c:v>54.844726772609327</c:v>
                </c:pt>
                <c:pt idx="98">
                  <c:v>57.690530592990534</c:v>
                </c:pt>
                <c:pt idx="99">
                  <c:v>57.162479243798181</c:v>
                </c:pt>
                <c:pt idx="100">
                  <c:v>50.176400699079657</c:v>
                </c:pt>
                <c:pt idx="101">
                  <c:v>44.8760994667484</c:v>
                </c:pt>
                <c:pt idx="102">
                  <c:v>42.003441420101659</c:v>
                </c:pt>
                <c:pt idx="103">
                  <c:v>42.004801115357196</c:v>
                </c:pt>
                <c:pt idx="104">
                  <c:v>42.414920481339436</c:v>
                </c:pt>
                <c:pt idx="105">
                  <c:v>39.283684111220204</c:v>
                </c:pt>
                <c:pt idx="106">
                  <c:v>36.940409269115257</c:v>
                </c:pt>
                <c:pt idx="107">
                  <c:v>35.367768372229854</c:v>
                </c:pt>
                <c:pt idx="108">
                  <c:v>35.380130522553372</c:v>
                </c:pt>
                <c:pt idx="109">
                  <c:v>35.118826560068889</c:v>
                </c:pt>
                <c:pt idx="110">
                  <c:v>37.28980457387852</c:v>
                </c:pt>
                <c:pt idx="111">
                  <c:v>43.905709807025922</c:v>
                </c:pt>
                <c:pt idx="112">
                  <c:v>46.460725712383038</c:v>
                </c:pt>
                <c:pt idx="113">
                  <c:v>44.829095872191999</c:v>
                </c:pt>
                <c:pt idx="114">
                  <c:v>37.966152157109754</c:v>
                </c:pt>
                <c:pt idx="115">
                  <c:v>34.604847795069738</c:v>
                </c:pt>
                <c:pt idx="116">
                  <c:v>33.205083451084356</c:v>
                </c:pt>
                <c:pt idx="117">
                  <c:v>32.99823021692049</c:v>
                </c:pt>
                <c:pt idx="118">
                  <c:v>32.756404352059427</c:v>
                </c:pt>
                <c:pt idx="119">
                  <c:v>32.78891749656399</c:v>
                </c:pt>
                <c:pt idx="120">
                  <c:v>31.990702068229847</c:v>
                </c:pt>
                <c:pt idx="121">
                  <c:v>32.630056768250078</c:v>
                </c:pt>
                <c:pt idx="122">
                  <c:v>31.099202645637362</c:v>
                </c:pt>
                <c:pt idx="123">
                  <c:v>30.075078241056104</c:v>
                </c:pt>
                <c:pt idx="124">
                  <c:v>28.785337267266545</c:v>
                </c:pt>
                <c:pt idx="125">
                  <c:v>28.521201666480774</c:v>
                </c:pt>
                <c:pt idx="126">
                  <c:v>34.826527348287506</c:v>
                </c:pt>
                <c:pt idx="127">
                  <c:v>36.610615017999848</c:v>
                </c:pt>
                <c:pt idx="128">
                  <c:v>38.577553292548551</c:v>
                </c:pt>
                <c:pt idx="129">
                  <c:v>32.644283954257055</c:v>
                </c:pt>
                <c:pt idx="130">
                  <c:v>29.788925559436837</c:v>
                </c:pt>
                <c:pt idx="131">
                  <c:v>26.748843956362933</c:v>
                </c:pt>
                <c:pt idx="132">
                  <c:v>24.887327995287098</c:v>
                </c:pt>
                <c:pt idx="133">
                  <c:v>24.855352317442954</c:v>
                </c:pt>
                <c:pt idx="134">
                  <c:v>25.081382055694135</c:v>
                </c:pt>
                <c:pt idx="135">
                  <c:v>25.834140779902341</c:v>
                </c:pt>
                <c:pt idx="136">
                  <c:v>25.787238065826795</c:v>
                </c:pt>
                <c:pt idx="137">
                  <c:v>25.705459857927881</c:v>
                </c:pt>
                <c:pt idx="138">
                  <c:v>24.045800431293269</c:v>
                </c:pt>
                <c:pt idx="139">
                  <c:v>23.492103107372682</c:v>
                </c:pt>
                <c:pt idx="140">
                  <c:v>21.737452717376513</c:v>
                </c:pt>
                <c:pt idx="141">
                  <c:v>22.262922254596308</c:v>
                </c:pt>
                <c:pt idx="142">
                  <c:v>21.915251067836717</c:v>
                </c:pt>
                <c:pt idx="143">
                  <c:v>22.671198109624822</c:v>
                </c:pt>
                <c:pt idx="144">
                  <c:v>22.305550286068328</c:v>
                </c:pt>
                <c:pt idx="145">
                  <c:v>22.434785141214007</c:v>
                </c:pt>
                <c:pt idx="146">
                  <c:v>22.690436593973249</c:v>
                </c:pt>
                <c:pt idx="147">
                  <c:v>22.637893236905313</c:v>
                </c:pt>
                <c:pt idx="148">
                  <c:v>23.295211032549187</c:v>
                </c:pt>
                <c:pt idx="149">
                  <c:v>22.659691196851181</c:v>
                </c:pt>
                <c:pt idx="150">
                  <c:v>22.132093457480721</c:v>
                </c:pt>
                <c:pt idx="151">
                  <c:v>20.992503405203081</c:v>
                </c:pt>
                <c:pt idx="152">
                  <c:v>20.799102718425548</c:v>
                </c:pt>
                <c:pt idx="153">
                  <c:v>20.794270613504779</c:v>
                </c:pt>
                <c:pt idx="154">
                  <c:v>20.650499864700521</c:v>
                </c:pt>
                <c:pt idx="155">
                  <c:v>20.786731442942429</c:v>
                </c:pt>
                <c:pt idx="156">
                  <c:v>21.33535832255615</c:v>
                </c:pt>
                <c:pt idx="157">
                  <c:v>21.856853453332509</c:v>
                </c:pt>
                <c:pt idx="158">
                  <c:v>22.421306608277451</c:v>
                </c:pt>
                <c:pt idx="159">
                  <c:v>21.541725630734604</c:v>
                </c:pt>
                <c:pt idx="160">
                  <c:v>20.762927480116034</c:v>
                </c:pt>
                <c:pt idx="161">
                  <c:v>19.818539556101658</c:v>
                </c:pt>
                <c:pt idx="162">
                  <c:v>19.677371134587279</c:v>
                </c:pt>
                <c:pt idx="163">
                  <c:v>19.952047653549755</c:v>
                </c:pt>
                <c:pt idx="164">
                  <c:v>22.113265674378173</c:v>
                </c:pt>
                <c:pt idx="165">
                  <c:v>23.279549646072756</c:v>
                </c:pt>
                <c:pt idx="166">
                  <c:v>24.638006904905279</c:v>
                </c:pt>
                <c:pt idx="167">
                  <c:v>24.113646349025128</c:v>
                </c:pt>
                <c:pt idx="168">
                  <c:v>24.330326136247677</c:v>
                </c:pt>
                <c:pt idx="169">
                  <c:v>24.159194115682652</c:v>
                </c:pt>
                <c:pt idx="170">
                  <c:v>23.736073063459148</c:v>
                </c:pt>
                <c:pt idx="171">
                  <c:v>23.342170967575061</c:v>
                </c:pt>
                <c:pt idx="172">
                  <c:v>22.973996134437865</c:v>
                </c:pt>
                <c:pt idx="173">
                  <c:v>23.045964853751681</c:v>
                </c:pt>
                <c:pt idx="174">
                  <c:v>25.684912830308267</c:v>
                </c:pt>
                <c:pt idx="175">
                  <c:v>26.886993146009633</c:v>
                </c:pt>
                <c:pt idx="176">
                  <c:v>27.682476050690749</c:v>
                </c:pt>
                <c:pt idx="177">
                  <c:v>26.204081949880901</c:v>
                </c:pt>
                <c:pt idx="178">
                  <c:v>25.913535778939984</c:v>
                </c:pt>
                <c:pt idx="179">
                  <c:v>27.729651125252904</c:v>
                </c:pt>
                <c:pt idx="180">
                  <c:v>29.588837002856746</c:v>
                </c:pt>
                <c:pt idx="181">
                  <c:v>30.481041714165727</c:v>
                </c:pt>
                <c:pt idx="182">
                  <c:v>28.883008047891504</c:v>
                </c:pt>
                <c:pt idx="183">
                  <c:v>27.160638082403633</c:v>
                </c:pt>
                <c:pt idx="184">
                  <c:v>26.542807414156755</c:v>
                </c:pt>
                <c:pt idx="185">
                  <c:v>25.613302178507222</c:v>
                </c:pt>
                <c:pt idx="186">
                  <c:v>24.623467179955707</c:v>
                </c:pt>
                <c:pt idx="187">
                  <c:v>23.76309566622788</c:v>
                </c:pt>
                <c:pt idx="188">
                  <c:v>23.338344151471343</c:v>
                </c:pt>
                <c:pt idx="189">
                  <c:v>25.048123950160374</c:v>
                </c:pt>
                <c:pt idx="190">
                  <c:v>24.892115260670391</c:v>
                </c:pt>
                <c:pt idx="191">
                  <c:v>24.785862849803546</c:v>
                </c:pt>
                <c:pt idx="192">
                  <c:v>22.89462650715992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Calc!$S$10</c:f>
              <c:strCache>
                <c:ptCount val="1"/>
                <c:pt idx="0">
                  <c:v>Estimated (&amp; Extrapolated) Trend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7"/>
            <c:bubble3D val="0"/>
          </c:dPt>
          <c:dPt>
            <c:idx val="19"/>
            <c:bubble3D val="0"/>
          </c:dPt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Calc!$S$11:$S$251</c:f>
              <c:numCache>
                <c:formatCode>#,##0.000_);[Red]\(#,##0.000\)</c:formatCode>
                <c:ptCount val="241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25.5</c:v>
                </c:pt>
                <c:pt idx="4">
                  <c:v>24.224999999999998</c:v>
                </c:pt>
                <c:pt idx="5">
                  <c:v>24.224999999999998</c:v>
                </c:pt>
                <c:pt idx="6">
                  <c:v>24.224999999999998</c:v>
                </c:pt>
                <c:pt idx="7">
                  <c:v>24.224999999999998</c:v>
                </c:pt>
                <c:pt idx="8">
                  <c:v>35.610749999999996</c:v>
                </c:pt>
                <c:pt idx="9">
                  <c:v>27.776384999999998</c:v>
                </c:pt>
                <c:pt idx="10">
                  <c:v>27.776384999999998</c:v>
                </c:pt>
                <c:pt idx="11">
                  <c:v>27.776384999999998</c:v>
                </c:pt>
                <c:pt idx="12">
                  <c:v>27.776384999999998</c:v>
                </c:pt>
                <c:pt idx="13">
                  <c:v>27.776384999999998</c:v>
                </c:pt>
                <c:pt idx="14">
                  <c:v>27.776384999999998</c:v>
                </c:pt>
                <c:pt idx="15">
                  <c:v>27.776384999999998</c:v>
                </c:pt>
                <c:pt idx="16">
                  <c:v>27.776384999999998</c:v>
                </c:pt>
                <c:pt idx="17">
                  <c:v>31.665078900000001</c:v>
                </c:pt>
                <c:pt idx="18">
                  <c:v>40.890171886200001</c:v>
                </c:pt>
                <c:pt idx="19">
                  <c:v>31.244285184839999</c:v>
                </c:pt>
                <c:pt idx="20">
                  <c:v>31.035989950274399</c:v>
                </c:pt>
                <c:pt idx="21">
                  <c:v>30.829083350605902</c:v>
                </c:pt>
                <c:pt idx="22">
                  <c:v>30.623556128268529</c:v>
                </c:pt>
                <c:pt idx="23">
                  <c:v>28.898429133042733</c:v>
                </c:pt>
                <c:pt idx="24">
                  <c:v>28.705772938822445</c:v>
                </c:pt>
                <c:pt idx="25">
                  <c:v>28.514401119230293</c:v>
                </c:pt>
                <c:pt idx="26">
                  <c:v>29.81505801238816</c:v>
                </c:pt>
                <c:pt idx="27">
                  <c:v>29.61629095897224</c:v>
                </c:pt>
                <c:pt idx="28">
                  <c:v>31.183979960400503</c:v>
                </c:pt>
                <c:pt idx="29">
                  <c:v>30.976086760664497</c:v>
                </c:pt>
                <c:pt idx="30">
                  <c:v>30.769579515593399</c:v>
                </c:pt>
                <c:pt idx="31">
                  <c:v>28.883404291287523</c:v>
                </c:pt>
                <c:pt idx="32">
                  <c:v>28.690848262678937</c:v>
                </c:pt>
                <c:pt idx="33">
                  <c:v>28.499575940927745</c:v>
                </c:pt>
                <c:pt idx="34">
                  <c:v>28.309578767988224</c:v>
                </c:pt>
                <c:pt idx="35">
                  <c:v>28.120848242868302</c:v>
                </c:pt>
                <c:pt idx="36">
                  <c:v>31.63595427322684</c:v>
                </c:pt>
                <c:pt idx="37">
                  <c:v>31.63595427322684</c:v>
                </c:pt>
                <c:pt idx="38">
                  <c:v>31.63595427322684</c:v>
                </c:pt>
                <c:pt idx="39">
                  <c:v>31.63595427322684</c:v>
                </c:pt>
                <c:pt idx="40">
                  <c:v>31.63595427322684</c:v>
                </c:pt>
                <c:pt idx="41">
                  <c:v>28.472358845904157</c:v>
                </c:pt>
                <c:pt idx="42">
                  <c:v>28.472358845904157</c:v>
                </c:pt>
                <c:pt idx="43">
                  <c:v>28.472358845904157</c:v>
                </c:pt>
                <c:pt idx="44">
                  <c:v>28.472358845904157</c:v>
                </c:pt>
                <c:pt idx="45">
                  <c:v>31.461956524724094</c:v>
                </c:pt>
                <c:pt idx="46">
                  <c:v>32.117413952322508</c:v>
                </c:pt>
                <c:pt idx="47">
                  <c:v>32.786526742995889</c:v>
                </c:pt>
                <c:pt idx="48">
                  <c:v>33.469579383474965</c:v>
                </c:pt>
                <c:pt idx="49">
                  <c:v>34.166862287297356</c:v>
                </c:pt>
                <c:pt idx="50">
                  <c:v>34.878671918282713</c:v>
                </c:pt>
                <c:pt idx="51">
                  <c:v>35.605310916580265</c:v>
                </c:pt>
                <c:pt idx="52">
                  <c:v>31.803702198924562</c:v>
                </c:pt>
                <c:pt idx="53">
                  <c:v>32.095236135748038</c:v>
                </c:pt>
                <c:pt idx="54">
                  <c:v>32.389442466992399</c:v>
                </c:pt>
                <c:pt idx="55">
                  <c:v>32.686345689606497</c:v>
                </c:pt>
                <c:pt idx="56">
                  <c:v>36.284567577604015</c:v>
                </c:pt>
                <c:pt idx="57">
                  <c:v>36.617176113732057</c:v>
                </c:pt>
                <c:pt idx="58">
                  <c:v>36.952833561441274</c:v>
                </c:pt>
                <c:pt idx="59">
                  <c:v>37.291567869087821</c:v>
                </c:pt>
                <c:pt idx="60">
                  <c:v>37.633407241221128</c:v>
                </c:pt>
                <c:pt idx="61">
                  <c:v>37.978380140932323</c:v>
                </c:pt>
                <c:pt idx="62">
                  <c:v>38.326515292224208</c:v>
                </c:pt>
                <c:pt idx="63">
                  <c:v>38.677841682402935</c:v>
                </c:pt>
                <c:pt idx="64">
                  <c:v>39.032388564491633</c:v>
                </c:pt>
                <c:pt idx="65">
                  <c:v>39.390185459666142</c:v>
                </c:pt>
                <c:pt idx="66">
                  <c:v>39.751262159713086</c:v>
                </c:pt>
                <c:pt idx="67">
                  <c:v>36.906396831149628</c:v>
                </c:pt>
                <c:pt idx="68">
                  <c:v>37.244705468768501</c:v>
                </c:pt>
                <c:pt idx="69">
                  <c:v>37.58611526889888</c:v>
                </c:pt>
                <c:pt idx="70">
                  <c:v>37.930654658863787</c:v>
                </c:pt>
                <c:pt idx="71">
                  <c:v>38.278352326570044</c:v>
                </c:pt>
                <c:pt idx="72">
                  <c:v>38.62923722289694</c:v>
                </c:pt>
                <c:pt idx="73">
                  <c:v>40.932505492312174</c:v>
                </c:pt>
                <c:pt idx="74">
                  <c:v>41.307720125991708</c:v>
                </c:pt>
                <c:pt idx="75">
                  <c:v>41.686374227146636</c:v>
                </c:pt>
                <c:pt idx="76">
                  <c:v>42.068499324228817</c:v>
                </c:pt>
                <c:pt idx="77">
                  <c:v>42.45412723470092</c:v>
                </c:pt>
                <c:pt idx="78">
                  <c:v>49.269783577838524</c:v>
                </c:pt>
                <c:pt idx="79">
                  <c:v>61.654564843187877</c:v>
                </c:pt>
                <c:pt idx="80">
                  <c:v>43.553812181308636</c:v>
                </c:pt>
                <c:pt idx="81">
                  <c:v>43.953055459637305</c:v>
                </c:pt>
                <c:pt idx="82">
                  <c:v>44.35595846801732</c:v>
                </c:pt>
                <c:pt idx="83">
                  <c:v>44.76255475397415</c:v>
                </c:pt>
                <c:pt idx="84">
                  <c:v>51.045352334984038</c:v>
                </c:pt>
                <c:pt idx="85">
                  <c:v>51.513268064721395</c:v>
                </c:pt>
                <c:pt idx="86">
                  <c:v>51.985473021981349</c:v>
                </c:pt>
                <c:pt idx="87">
                  <c:v>46.426554446621992</c:v>
                </c:pt>
                <c:pt idx="88">
                  <c:v>46.852131195716034</c:v>
                </c:pt>
                <c:pt idx="89">
                  <c:v>47.281609065010102</c:v>
                </c:pt>
                <c:pt idx="90">
                  <c:v>54.395127148840885</c:v>
                </c:pt>
                <c:pt idx="91">
                  <c:v>54.893749147705265</c:v>
                </c:pt>
                <c:pt idx="92">
                  <c:v>70.354116147246899</c:v>
                </c:pt>
                <c:pt idx="93">
                  <c:v>70.999028878596675</c:v>
                </c:pt>
                <c:pt idx="94">
                  <c:v>58.75287971418674</c:v>
                </c:pt>
                <c:pt idx="95">
                  <c:v>48.358516078085202</c:v>
                </c:pt>
                <c:pt idx="96">
                  <c:v>47.955528444101162</c:v>
                </c:pt>
                <c:pt idx="97">
                  <c:v>56.591519858076381</c:v>
                </c:pt>
                <c:pt idx="98">
                  <c:v>56.119923859259082</c:v>
                </c:pt>
                <c:pt idx="99">
                  <c:v>55.652257827098587</c:v>
                </c:pt>
                <c:pt idx="100">
                  <c:v>55.188489011872768</c:v>
                </c:pt>
                <c:pt idx="101">
                  <c:v>42.688296250683585</c:v>
                </c:pt>
                <c:pt idx="102">
                  <c:v>42.332560448594556</c:v>
                </c:pt>
                <c:pt idx="103">
                  <c:v>41.979789111522933</c:v>
                </c:pt>
                <c:pt idx="104">
                  <c:v>41.629957535593576</c:v>
                </c:pt>
                <c:pt idx="105">
                  <c:v>41.283041222796967</c:v>
                </c:pt>
                <c:pt idx="106">
                  <c:v>36.43572413255356</c:v>
                </c:pt>
                <c:pt idx="107">
                  <c:v>36.132093098115611</c:v>
                </c:pt>
                <c:pt idx="108">
                  <c:v>35.83099232229798</c:v>
                </c:pt>
                <c:pt idx="109">
                  <c:v>35.532400719612163</c:v>
                </c:pt>
                <c:pt idx="110">
                  <c:v>35.23629738028206</c:v>
                </c:pt>
                <c:pt idx="111">
                  <c:v>40.184060804096667</c:v>
                </c:pt>
                <c:pt idx="112">
                  <c:v>55.788871083020872</c:v>
                </c:pt>
                <c:pt idx="113">
                  <c:v>39.517117017139782</c:v>
                </c:pt>
                <c:pt idx="114">
                  <c:v>39.18780770866362</c:v>
                </c:pt>
                <c:pt idx="115">
                  <c:v>34.003587313871662</c:v>
                </c:pt>
                <c:pt idx="116">
                  <c:v>33.720224086256067</c:v>
                </c:pt>
                <c:pt idx="117">
                  <c:v>33.439222218870604</c:v>
                </c:pt>
                <c:pt idx="118">
                  <c:v>33.160562033713347</c:v>
                </c:pt>
                <c:pt idx="119">
                  <c:v>32.884224016765735</c:v>
                </c:pt>
                <c:pt idx="120">
                  <c:v>32.610188816626021</c:v>
                </c:pt>
                <c:pt idx="121">
                  <c:v>32.338437243154139</c:v>
                </c:pt>
                <c:pt idx="122">
                  <c:v>32.068950266127857</c:v>
                </c:pt>
                <c:pt idx="123">
                  <c:v>29.416580837866867</c:v>
                </c:pt>
                <c:pt idx="124">
                  <c:v>29.171442664217977</c:v>
                </c:pt>
                <c:pt idx="125">
                  <c:v>28.928347308682827</c:v>
                </c:pt>
                <c:pt idx="126">
                  <c:v>28.687277747777138</c:v>
                </c:pt>
                <c:pt idx="127">
                  <c:v>48.361969069794291</c:v>
                </c:pt>
                <c:pt idx="128">
                  <c:v>34.050856389224329</c:v>
                </c:pt>
                <c:pt idx="129">
                  <c:v>33.767099252647462</c:v>
                </c:pt>
                <c:pt idx="130">
                  <c:v>29.132564880221601</c:v>
                </c:pt>
                <c:pt idx="131">
                  <c:v>25.423018285473383</c:v>
                </c:pt>
                <c:pt idx="132">
                  <c:v>25.380646588330926</c:v>
                </c:pt>
                <c:pt idx="133">
                  <c:v>25.338345510683705</c:v>
                </c:pt>
                <c:pt idx="134">
                  <c:v>25.296114934832566</c:v>
                </c:pt>
                <c:pt idx="135">
                  <c:v>25.253954743274512</c:v>
                </c:pt>
                <c:pt idx="136">
                  <c:v>25.211864818702388</c:v>
                </c:pt>
                <c:pt idx="137">
                  <c:v>25.16984504400455</c:v>
                </c:pt>
                <c:pt idx="138">
                  <c:v>25.127895302264541</c:v>
                </c:pt>
                <c:pt idx="139">
                  <c:v>22.075693619549476</c:v>
                </c:pt>
                <c:pt idx="140">
                  <c:v>22.075693619549476</c:v>
                </c:pt>
                <c:pt idx="141">
                  <c:v>22.075693619549476</c:v>
                </c:pt>
                <c:pt idx="142">
                  <c:v>22.075693619549476</c:v>
                </c:pt>
                <c:pt idx="143">
                  <c:v>22.517207491940464</c:v>
                </c:pt>
                <c:pt idx="144">
                  <c:v>22.517207491940464</c:v>
                </c:pt>
                <c:pt idx="145">
                  <c:v>22.517207491940464</c:v>
                </c:pt>
                <c:pt idx="146">
                  <c:v>22.517207491940464</c:v>
                </c:pt>
                <c:pt idx="147">
                  <c:v>22.517207491940464</c:v>
                </c:pt>
                <c:pt idx="148">
                  <c:v>22.517207491940464</c:v>
                </c:pt>
                <c:pt idx="149">
                  <c:v>24.543756166215108</c:v>
                </c:pt>
                <c:pt idx="150">
                  <c:v>20.86219274128284</c:v>
                </c:pt>
                <c:pt idx="151">
                  <c:v>20.86219274128284</c:v>
                </c:pt>
                <c:pt idx="152">
                  <c:v>20.86219274128284</c:v>
                </c:pt>
                <c:pt idx="153">
                  <c:v>20.86219274128284</c:v>
                </c:pt>
                <c:pt idx="154">
                  <c:v>20.86219274128284</c:v>
                </c:pt>
                <c:pt idx="155">
                  <c:v>20.86219274128284</c:v>
                </c:pt>
                <c:pt idx="156">
                  <c:v>20.86219274128284</c:v>
                </c:pt>
                <c:pt idx="157">
                  <c:v>22.531168160585469</c:v>
                </c:pt>
                <c:pt idx="158">
                  <c:v>22.531168160585469</c:v>
                </c:pt>
                <c:pt idx="159">
                  <c:v>22.531168160585469</c:v>
                </c:pt>
                <c:pt idx="160">
                  <c:v>19.827427981315214</c:v>
                </c:pt>
                <c:pt idx="161">
                  <c:v>19.827427981315214</c:v>
                </c:pt>
                <c:pt idx="162">
                  <c:v>19.827427981315214</c:v>
                </c:pt>
                <c:pt idx="163">
                  <c:v>19.827427981315214</c:v>
                </c:pt>
                <c:pt idx="164">
                  <c:v>22.008445059259891</c:v>
                </c:pt>
                <c:pt idx="165">
                  <c:v>24.229463973156868</c:v>
                </c:pt>
                <c:pt idx="166">
                  <c:v>24.249655193134497</c:v>
                </c:pt>
                <c:pt idx="167">
                  <c:v>24.269863239128775</c:v>
                </c:pt>
                <c:pt idx="168">
                  <c:v>24.290088125161379</c:v>
                </c:pt>
                <c:pt idx="169">
                  <c:v>24.310329865265679</c:v>
                </c:pt>
                <c:pt idx="170">
                  <c:v>24.330588473486731</c:v>
                </c:pt>
                <c:pt idx="171">
                  <c:v>22.889812126048422</c:v>
                </c:pt>
                <c:pt idx="172">
                  <c:v>22.908886969486794</c:v>
                </c:pt>
                <c:pt idx="173">
                  <c:v>22.927977708628031</c:v>
                </c:pt>
                <c:pt idx="174">
                  <c:v>22.947084356718552</c:v>
                </c:pt>
                <c:pt idx="175">
                  <c:v>30.315393143660877</c:v>
                </c:pt>
                <c:pt idx="176">
                  <c:v>26.092964135301308</c:v>
                </c:pt>
                <c:pt idx="177">
                  <c:v>26.114708272080723</c:v>
                </c:pt>
                <c:pt idx="178">
                  <c:v>26.136470528974122</c:v>
                </c:pt>
                <c:pt idx="179">
                  <c:v>26.158250921081599</c:v>
                </c:pt>
                <c:pt idx="180">
                  <c:v>31.416059356218998</c:v>
                </c:pt>
                <c:pt idx="181">
                  <c:v>31.442239405682511</c:v>
                </c:pt>
                <c:pt idx="182">
                  <c:v>28.32159714466852</c:v>
                </c:pt>
                <c:pt idx="183">
                  <c:v>26.502760574706951</c:v>
                </c:pt>
                <c:pt idx="184">
                  <c:v>26.524846208519204</c:v>
                </c:pt>
                <c:pt idx="185">
                  <c:v>26.546950247026302</c:v>
                </c:pt>
                <c:pt idx="186">
                  <c:v>23.380783980897629</c:v>
                </c:pt>
                <c:pt idx="187">
                  <c:v>23.400267967548373</c:v>
                </c:pt>
                <c:pt idx="188">
                  <c:v>23.419768190854661</c:v>
                </c:pt>
                <c:pt idx="189">
                  <c:v>23.439284664347039</c:v>
                </c:pt>
                <c:pt idx="190">
                  <c:v>28.619757229912139</c:v>
                </c:pt>
                <c:pt idx="191">
                  <c:v>23.478366416068631</c:v>
                </c:pt>
                <c:pt idx="192">
                  <c:v>23.497931721415352</c:v>
                </c:pt>
                <c:pt idx="193">
                  <c:v>27.045140330860672</c:v>
                </c:pt>
                <c:pt idx="194">
                  <c:v>27.067677947803052</c:v>
                </c:pt>
                <c:pt idx="195">
                  <c:v>27.090234346092885</c:v>
                </c:pt>
                <c:pt idx="196">
                  <c:v>27.112809541381292</c:v>
                </c:pt>
                <c:pt idx="197">
                  <c:v>27.135403549332441</c:v>
                </c:pt>
                <c:pt idx="198">
                  <c:v>24.442214747061193</c:v>
                </c:pt>
                <c:pt idx="199">
                  <c:v>24.46258325935041</c:v>
                </c:pt>
                <c:pt idx="200">
                  <c:v>24.482968745399866</c:v>
                </c:pt>
                <c:pt idx="201">
                  <c:v>24.503371219354364</c:v>
                </c:pt>
                <c:pt idx="202">
                  <c:v>24.52379069537049</c:v>
                </c:pt>
                <c:pt idx="203">
                  <c:v>24.544227187616631</c:v>
                </c:pt>
                <c:pt idx="204">
                  <c:v>24.564680710272977</c:v>
                </c:pt>
                <c:pt idx="205">
                  <c:v>24.585151277531537</c:v>
                </c:pt>
                <c:pt idx="206">
                  <c:v>24.605638903596144</c:v>
                </c:pt>
                <c:pt idx="207">
                  <c:v>24.626143602682472</c:v>
                </c:pt>
                <c:pt idx="208">
                  <c:v>24.64666538901804</c:v>
                </c:pt>
                <c:pt idx="209">
                  <c:v>24.66720427684222</c:v>
                </c:pt>
                <c:pt idx="210">
                  <c:v>24.687760280406252</c:v>
                </c:pt>
                <c:pt idx="211">
                  <c:v>24.708333413973254</c:v>
                </c:pt>
                <c:pt idx="212">
                  <c:v>24.728923691818228</c:v>
                </c:pt>
                <c:pt idx="213">
                  <c:v>24.749531128228075</c:v>
                </c:pt>
                <c:pt idx="214">
                  <c:v>24.770155737501597</c:v>
                </c:pt>
                <c:pt idx="215">
                  <c:v>24.790797533949512</c:v>
                </c:pt>
                <c:pt idx="216">
                  <c:v>24.811456531894468</c:v>
                </c:pt>
                <c:pt idx="217">
                  <c:v>24.832132745671043</c:v>
                </c:pt>
                <c:pt idx="218">
                  <c:v>24.852826189625766</c:v>
                </c:pt>
                <c:pt idx="219">
                  <c:v>24.873536878117118</c:v>
                </c:pt>
                <c:pt idx="220">
                  <c:v>24.894264825515545</c:v>
                </c:pt>
                <c:pt idx="221">
                  <c:v>24.915010046203474</c:v>
                </c:pt>
                <c:pt idx="222">
                  <c:v>24.935772554575308</c:v>
                </c:pt>
                <c:pt idx="223">
                  <c:v>24.956552365037453</c:v>
                </c:pt>
                <c:pt idx="224">
                  <c:v>24.977349492008315</c:v>
                </c:pt>
                <c:pt idx="225">
                  <c:v>24.998163949918318</c:v>
                </c:pt>
                <c:pt idx="226">
                  <c:v>25.018995753209914</c:v>
                </c:pt>
                <c:pt idx="227">
                  <c:v>25.039844916337586</c:v>
                </c:pt>
                <c:pt idx="228">
                  <c:v>25.060711453767865</c:v>
                </c:pt>
                <c:pt idx="229">
                  <c:v>25.081595379979337</c:v>
                </c:pt>
                <c:pt idx="230">
                  <c:v>25.102496709462653</c:v>
                </c:pt>
                <c:pt idx="231">
                  <c:v>25.123415456720537</c:v>
                </c:pt>
                <c:pt idx="232">
                  <c:v>25.1443516362678</c:v>
                </c:pt>
                <c:pt idx="233">
                  <c:v>25.165305262631353</c:v>
                </c:pt>
                <c:pt idx="234">
                  <c:v>25.186276350350209</c:v>
                </c:pt>
                <c:pt idx="235">
                  <c:v>25.207264913975497</c:v>
                </c:pt>
                <c:pt idx="236">
                  <c:v>25.228270968070476</c:v>
                </c:pt>
                <c:pt idx="237">
                  <c:v>25.24929452721053</c:v>
                </c:pt>
                <c:pt idx="238">
                  <c:v>25.270335605983202</c:v>
                </c:pt>
                <c:pt idx="239">
                  <c:v>25.291394218988184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87200"/>
        <c:axId val="245988736"/>
      </c:lineChart>
      <c:dateAx>
        <c:axId val="245987200"/>
        <c:scaling>
          <c:orientation val="minMax"/>
          <c:max val="43101"/>
          <c:min val="41640"/>
        </c:scaling>
        <c:delete val="0"/>
        <c:axPos val="b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4598873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245988736"/>
        <c:scaling>
          <c:orientation val="minMax"/>
          <c:max val="34"/>
          <c:min val="18"/>
        </c:scaling>
        <c:delete val="0"/>
        <c:axPos val="l"/>
        <c:majorGridlines>
          <c:spPr>
            <a:ln w="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Sales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Volumes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05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2.1981148341858731E-2"/>
              <c:y val="7.3369349958015816E-4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45987200"/>
        <c:crosses val="autoZero"/>
        <c:crossBetween val="midCat"/>
      </c:valAx>
      <c:valAx>
        <c:axId val="245995008"/>
        <c:scaling>
          <c:orientation val="minMax"/>
          <c:max val="100"/>
          <c:min val="0"/>
        </c:scaling>
        <c:delete val="0"/>
        <c:axPos val="r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45996544"/>
        <c:crosses val="max"/>
        <c:crossBetween val="between"/>
        <c:majorUnit val="1000"/>
      </c:valAx>
      <c:dateAx>
        <c:axId val="24599654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45995008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32950169549974"/>
          <c:y val="0.76758250289136398"/>
          <c:w val="0.27090177596413589"/>
          <c:h val="0.1506094836736957"/>
        </c:manualLayout>
      </c:layout>
      <c:overlay val="0"/>
      <c:spPr>
        <a:solidFill>
          <a:schemeClr val="bg1">
            <a:alpha val="60000"/>
          </a:schemeClr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6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Seasonally-Adjusted</a:t>
            </a:r>
          </a:p>
        </c:rich>
      </c:tx>
      <c:layout>
        <c:manualLayout>
          <c:xMode val="edge"/>
          <c:yMode val="edge"/>
          <c:x val="0.207502634351949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812806091546249"/>
          <c:w val="0.84503837441816088"/>
          <c:h val="0.81489036947304661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Calc!$AA$10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5000"/>
              </a:srgbClr>
            </a:solidFill>
          </c:spPr>
          <c:invertIfNegative val="0"/>
          <c:cat>
            <c:numRef>
              <c:f>Calc!$A$11:$A$250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Calc!$AA$11:$AA$279</c:f>
              <c:numCache>
                <c:formatCode>0_);[Red]\(0\)</c:formatCod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9999</c:v>
                </c:pt>
                <c:pt idx="194">
                  <c:v>9999</c:v>
                </c:pt>
                <c:pt idx="195">
                  <c:v>9999</c:v>
                </c:pt>
                <c:pt idx="196">
                  <c:v>9999</c:v>
                </c:pt>
                <c:pt idx="197">
                  <c:v>9999</c:v>
                </c:pt>
                <c:pt idx="198">
                  <c:v>9999</c:v>
                </c:pt>
                <c:pt idx="199">
                  <c:v>9999</c:v>
                </c:pt>
                <c:pt idx="200">
                  <c:v>9999</c:v>
                </c:pt>
                <c:pt idx="201">
                  <c:v>9999</c:v>
                </c:pt>
                <c:pt idx="202">
                  <c:v>9999</c:v>
                </c:pt>
                <c:pt idx="203">
                  <c:v>9999</c:v>
                </c:pt>
                <c:pt idx="204">
                  <c:v>9999</c:v>
                </c:pt>
                <c:pt idx="205">
                  <c:v>9999</c:v>
                </c:pt>
                <c:pt idx="206">
                  <c:v>9999</c:v>
                </c:pt>
                <c:pt idx="207">
                  <c:v>9999</c:v>
                </c:pt>
                <c:pt idx="208">
                  <c:v>9999</c:v>
                </c:pt>
                <c:pt idx="209">
                  <c:v>9999</c:v>
                </c:pt>
                <c:pt idx="210">
                  <c:v>9999</c:v>
                </c:pt>
                <c:pt idx="211">
                  <c:v>9999</c:v>
                </c:pt>
                <c:pt idx="212">
                  <c:v>9999</c:v>
                </c:pt>
                <c:pt idx="213">
                  <c:v>9999</c:v>
                </c:pt>
                <c:pt idx="214">
                  <c:v>9999</c:v>
                </c:pt>
                <c:pt idx="215">
                  <c:v>9999</c:v>
                </c:pt>
                <c:pt idx="216">
                  <c:v>9999</c:v>
                </c:pt>
                <c:pt idx="217">
                  <c:v>9999</c:v>
                </c:pt>
                <c:pt idx="218">
                  <c:v>9999</c:v>
                </c:pt>
                <c:pt idx="219">
                  <c:v>9999</c:v>
                </c:pt>
                <c:pt idx="220">
                  <c:v>9999</c:v>
                </c:pt>
                <c:pt idx="221">
                  <c:v>9999</c:v>
                </c:pt>
                <c:pt idx="222">
                  <c:v>9999</c:v>
                </c:pt>
                <c:pt idx="223">
                  <c:v>9999</c:v>
                </c:pt>
                <c:pt idx="224">
                  <c:v>9999</c:v>
                </c:pt>
                <c:pt idx="225">
                  <c:v>9999</c:v>
                </c:pt>
                <c:pt idx="226">
                  <c:v>9999</c:v>
                </c:pt>
                <c:pt idx="227">
                  <c:v>9999</c:v>
                </c:pt>
                <c:pt idx="228">
                  <c:v>9999</c:v>
                </c:pt>
                <c:pt idx="229">
                  <c:v>9999</c:v>
                </c:pt>
                <c:pt idx="230">
                  <c:v>9999</c:v>
                </c:pt>
                <c:pt idx="231">
                  <c:v>9999</c:v>
                </c:pt>
                <c:pt idx="232">
                  <c:v>9999</c:v>
                </c:pt>
                <c:pt idx="233">
                  <c:v>9999</c:v>
                </c:pt>
                <c:pt idx="234">
                  <c:v>9999</c:v>
                </c:pt>
                <c:pt idx="235">
                  <c:v>9999</c:v>
                </c:pt>
                <c:pt idx="236">
                  <c:v>9999</c:v>
                </c:pt>
                <c:pt idx="237">
                  <c:v>9999</c:v>
                </c:pt>
                <c:pt idx="238">
                  <c:v>9999</c:v>
                </c:pt>
                <c:pt idx="239">
                  <c:v>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3939200"/>
        <c:axId val="283937408"/>
      </c:barChart>
      <c:lineChart>
        <c:grouping val="standard"/>
        <c:varyColors val="0"/>
        <c:ser>
          <c:idx val="0"/>
          <c:order val="0"/>
          <c:tx>
            <c:strRef>
              <c:f>Calc!$T$10</c:f>
              <c:strCache>
                <c:ptCount val="1"/>
                <c:pt idx="0">
                  <c:v>Actual (&amp; Extrapolated) Values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Calc!$T$11:$T$251</c:f>
              <c:numCache>
                <c:formatCode>#,##0.000_);[Red]\(#,##0.000\)</c:formatCode>
                <c:ptCount val="241"/>
                <c:pt idx="0">
                  <c:v>27.844005557000003</c:v>
                </c:pt>
                <c:pt idx="1">
                  <c:v>21.631058254000003</c:v>
                </c:pt>
                <c:pt idx="2">
                  <c:v>27.970177009</c:v>
                </c:pt>
                <c:pt idx="3">
                  <c:v>25.529158376000002</c:v>
                </c:pt>
                <c:pt idx="4">
                  <c:v>24.568456264000002</c:v>
                </c:pt>
                <c:pt idx="5">
                  <c:v>24.674212853</c:v>
                </c:pt>
                <c:pt idx="6">
                  <c:v>23.878290578000001</c:v>
                </c:pt>
                <c:pt idx="7">
                  <c:v>23.590734146000003</c:v>
                </c:pt>
                <c:pt idx="8">
                  <c:v>25.416713787000003</c:v>
                </c:pt>
                <c:pt idx="9">
                  <c:v>30.228520868</c:v>
                </c:pt>
                <c:pt idx="10">
                  <c:v>26.671824069000003</c:v>
                </c:pt>
                <c:pt idx="11">
                  <c:v>25.506104132000001</c:v>
                </c:pt>
                <c:pt idx="12">
                  <c:v>29.943225121000001</c:v>
                </c:pt>
                <c:pt idx="13">
                  <c:v>26.254804264000001</c:v>
                </c:pt>
                <c:pt idx="14">
                  <c:v>26.742865285000001</c:v>
                </c:pt>
                <c:pt idx="15">
                  <c:v>28.760819087000002</c:v>
                </c:pt>
                <c:pt idx="16">
                  <c:v>27.152057629000002</c:v>
                </c:pt>
                <c:pt idx="17">
                  <c:v>31.739602182000002</c:v>
                </c:pt>
                <c:pt idx="18">
                  <c:v>41.498590228000005</c:v>
                </c:pt>
                <c:pt idx="19">
                  <c:v>29.510537263000003</c:v>
                </c:pt>
                <c:pt idx="20">
                  <c:v>28.180247865000002</c:v>
                </c:pt>
                <c:pt idx="21">
                  <c:v>38.060914050000001</c:v>
                </c:pt>
                <c:pt idx="22">
                  <c:v>29.087289734000002</c:v>
                </c:pt>
                <c:pt idx="23">
                  <c:v>26.204947813</c:v>
                </c:pt>
                <c:pt idx="24">
                  <c:v>30.969338700000002</c:v>
                </c:pt>
                <c:pt idx="25">
                  <c:v>25.391557145</c:v>
                </c:pt>
                <c:pt idx="26">
                  <c:v>30.224560674000003</c:v>
                </c:pt>
                <c:pt idx="27">
                  <c:v>29.876910724000002</c:v>
                </c:pt>
                <c:pt idx="28">
                  <c:v>31.261541159000004</c:v>
                </c:pt>
                <c:pt idx="29">
                  <c:v>31.842425762000001</c:v>
                </c:pt>
                <c:pt idx="30">
                  <c:v>31.924518728000002</c:v>
                </c:pt>
                <c:pt idx="31">
                  <c:v>25.207009621000001</c:v>
                </c:pt>
                <c:pt idx="32">
                  <c:v>30.171336113000002</c:v>
                </c:pt>
                <c:pt idx="33">
                  <c:v>32.891088624000005</c:v>
                </c:pt>
                <c:pt idx="34">
                  <c:v>24.572365351000002</c:v>
                </c:pt>
                <c:pt idx="35">
                  <c:v>28.065196767000003</c:v>
                </c:pt>
                <c:pt idx="36">
                  <c:v>33.401117984000003</c:v>
                </c:pt>
                <c:pt idx="37">
                  <c:v>28.219808424</c:v>
                </c:pt>
                <c:pt idx="38">
                  <c:v>34.114416814000002</c:v>
                </c:pt>
                <c:pt idx="39">
                  <c:v>32.174532881000005</c:v>
                </c:pt>
                <c:pt idx="40">
                  <c:v>30.105487464000003</c:v>
                </c:pt>
                <c:pt idx="41">
                  <c:v>28.935464709000001</c:v>
                </c:pt>
                <c:pt idx="42">
                  <c:v>29.927647185000001</c:v>
                </c:pt>
                <c:pt idx="43">
                  <c:v>27.512945934000001</c:v>
                </c:pt>
                <c:pt idx="44">
                  <c:v>27.997327555000002</c:v>
                </c:pt>
                <c:pt idx="45">
                  <c:v>32.784492494000006</c:v>
                </c:pt>
                <c:pt idx="46">
                  <c:v>31.802235189000001</c:v>
                </c:pt>
                <c:pt idx="47">
                  <c:v>32.656786257</c:v>
                </c:pt>
                <c:pt idx="48">
                  <c:v>32.873655599000003</c:v>
                </c:pt>
                <c:pt idx="49">
                  <c:v>30.421999961000001</c:v>
                </c:pt>
                <c:pt idx="50">
                  <c:v>37.693856019000002</c:v>
                </c:pt>
                <c:pt idx="51">
                  <c:v>36.419048048000001</c:v>
                </c:pt>
                <c:pt idx="52">
                  <c:v>32.385502707000001</c:v>
                </c:pt>
                <c:pt idx="53">
                  <c:v>34.164301307999999</c:v>
                </c:pt>
                <c:pt idx="54">
                  <c:v>30.345885188</c:v>
                </c:pt>
                <c:pt idx="55">
                  <c:v>34.061626375000003</c:v>
                </c:pt>
                <c:pt idx="56">
                  <c:v>36.412751366000002</c:v>
                </c:pt>
                <c:pt idx="57">
                  <c:v>40.391356287000001</c:v>
                </c:pt>
                <c:pt idx="58">
                  <c:v>35.945223430000006</c:v>
                </c:pt>
                <c:pt idx="59">
                  <c:v>33.962724204000004</c:v>
                </c:pt>
                <c:pt idx="60">
                  <c:v>39.137795588000003</c:v>
                </c:pt>
                <c:pt idx="61">
                  <c:v>34.488949017000003</c:v>
                </c:pt>
                <c:pt idx="62">
                  <c:v>40.026956933000001</c:v>
                </c:pt>
                <c:pt idx="63">
                  <c:v>33.735219981</c:v>
                </c:pt>
                <c:pt idx="64">
                  <c:v>43.710999824000005</c:v>
                </c:pt>
                <c:pt idx="65">
                  <c:v>44.135295573000001</c:v>
                </c:pt>
                <c:pt idx="66">
                  <c:v>35.952003054999999</c:v>
                </c:pt>
                <c:pt idx="67">
                  <c:v>37.127694174000005</c:v>
                </c:pt>
                <c:pt idx="68">
                  <c:v>35.745692179999999</c:v>
                </c:pt>
                <c:pt idx="69">
                  <c:v>40.755462551000001</c:v>
                </c:pt>
                <c:pt idx="70">
                  <c:v>39.924496251000001</c:v>
                </c:pt>
                <c:pt idx="71">
                  <c:v>33.754332155</c:v>
                </c:pt>
                <c:pt idx="72">
                  <c:v>40.126502743000003</c:v>
                </c:pt>
                <c:pt idx="73">
                  <c:v>36.808791763000002</c:v>
                </c:pt>
                <c:pt idx="74">
                  <c:v>46.829835047000003</c:v>
                </c:pt>
                <c:pt idx="75">
                  <c:v>38.30505222</c:v>
                </c:pt>
                <c:pt idx="76">
                  <c:v>43.624860264000006</c:v>
                </c:pt>
                <c:pt idx="77">
                  <c:v>45.825290047999999</c:v>
                </c:pt>
                <c:pt idx="78">
                  <c:v>47.160369625000001</c:v>
                </c:pt>
                <c:pt idx="79">
                  <c:v>61.153545837000003</c:v>
                </c:pt>
                <c:pt idx="80">
                  <c:v>37.156515068000004</c:v>
                </c:pt>
                <c:pt idx="81">
                  <c:v>45.423874467000005</c:v>
                </c:pt>
                <c:pt idx="82">
                  <c:v>51.509362646000007</c:v>
                </c:pt>
                <c:pt idx="83">
                  <c:v>38.103141452000003</c:v>
                </c:pt>
                <c:pt idx="84">
                  <c:v>59.655949482000004</c:v>
                </c:pt>
                <c:pt idx="85">
                  <c:v>45.622754623000006</c:v>
                </c:pt>
                <c:pt idx="86">
                  <c:v>53.173827761000005</c:v>
                </c:pt>
                <c:pt idx="87">
                  <c:v>46.837121466000006</c:v>
                </c:pt>
                <c:pt idx="88">
                  <c:v>42.824180106</c:v>
                </c:pt>
                <c:pt idx="89">
                  <c:v>51.190697423000003</c:v>
                </c:pt>
                <c:pt idx="90">
                  <c:v>63.770261206000001</c:v>
                </c:pt>
                <c:pt idx="91">
                  <c:v>44.843193803000005</c:v>
                </c:pt>
                <c:pt idx="92">
                  <c:v>71.140371587000004</c:v>
                </c:pt>
                <c:pt idx="93">
                  <c:v>82.979153233000005</c:v>
                </c:pt>
                <c:pt idx="94">
                  <c:v>50.601787638000005</c:v>
                </c:pt>
                <c:pt idx="95">
                  <c:v>47.647674722000005</c:v>
                </c:pt>
                <c:pt idx="96">
                  <c:v>45.408325476000002</c:v>
                </c:pt>
                <c:pt idx="97">
                  <c:v>50.307080556000003</c:v>
                </c:pt>
                <c:pt idx="98">
                  <c:v>65.563601515000002</c:v>
                </c:pt>
                <c:pt idx="99">
                  <c:v>53.852271136000006</c:v>
                </c:pt>
                <c:pt idx="100">
                  <c:v>50.357624249000004</c:v>
                </c:pt>
                <c:pt idx="101">
                  <c:v>46.401479603000006</c:v>
                </c:pt>
                <c:pt idx="102">
                  <c:v>40.897598092999999</c:v>
                </c:pt>
                <c:pt idx="103">
                  <c:v>41.685621626</c:v>
                </c:pt>
                <c:pt idx="104">
                  <c:v>43.114756221</c:v>
                </c:pt>
                <c:pt idx="105">
                  <c:v>43.28880126</c:v>
                </c:pt>
                <c:pt idx="106">
                  <c:v>32.797083036000004</c:v>
                </c:pt>
                <c:pt idx="107">
                  <c:v>35.629203521000001</c:v>
                </c:pt>
                <c:pt idx="108">
                  <c:v>33.536155913000002</c:v>
                </c:pt>
                <c:pt idx="109">
                  <c:v>32.679227636</c:v>
                </c:pt>
                <c:pt idx="110">
                  <c:v>36.704678720000004</c:v>
                </c:pt>
                <c:pt idx="111">
                  <c:v>41.460068217</c:v>
                </c:pt>
                <c:pt idx="112">
                  <c:v>51.963650398000006</c:v>
                </c:pt>
                <c:pt idx="113">
                  <c:v>46.340412007000005</c:v>
                </c:pt>
                <c:pt idx="114">
                  <c:v>37.254092281000005</c:v>
                </c:pt>
                <c:pt idx="115">
                  <c:v>34.015332260000001</c:v>
                </c:pt>
                <c:pt idx="116">
                  <c:v>32.435981539000004</c:v>
                </c:pt>
                <c:pt idx="117">
                  <c:v>33.795239459000001</c:v>
                </c:pt>
                <c:pt idx="118">
                  <c:v>33.243621249</c:v>
                </c:pt>
                <c:pt idx="119">
                  <c:v>31.224261220000002</c:v>
                </c:pt>
                <c:pt idx="120">
                  <c:v>32.872255678000002</c:v>
                </c:pt>
                <c:pt idx="121">
                  <c:v>29.293741402000002</c:v>
                </c:pt>
                <c:pt idx="122">
                  <c:v>35.639520246000004</c:v>
                </c:pt>
                <c:pt idx="123">
                  <c:v>26.609823463000001</c:v>
                </c:pt>
                <c:pt idx="124">
                  <c:v>28.704234993</c:v>
                </c:pt>
                <c:pt idx="125">
                  <c:v>31.901730440000001</c:v>
                </c:pt>
                <c:pt idx="126">
                  <c:v>26.212731249000001</c:v>
                </c:pt>
                <c:pt idx="127">
                  <c:v>48.450443359000005</c:v>
                </c:pt>
                <c:pt idx="128">
                  <c:v>35.241369472000002</c:v>
                </c:pt>
                <c:pt idx="129">
                  <c:v>34.277196833000005</c:v>
                </c:pt>
                <c:pt idx="130">
                  <c:v>29.219173196000003</c:v>
                </c:pt>
                <c:pt idx="131">
                  <c:v>25.445277771000001</c:v>
                </c:pt>
                <c:pt idx="132">
                  <c:v>24.347363291000001</c:v>
                </c:pt>
                <c:pt idx="133">
                  <c:v>23.702153069000001</c:v>
                </c:pt>
                <c:pt idx="134">
                  <c:v>26.482454224000001</c:v>
                </c:pt>
                <c:pt idx="135">
                  <c:v>23.408222414000001</c:v>
                </c:pt>
                <c:pt idx="136">
                  <c:v>27.860248963</c:v>
                </c:pt>
                <c:pt idx="137">
                  <c:v>26.812696751000001</c:v>
                </c:pt>
                <c:pt idx="138">
                  <c:v>23.607406124000001</c:v>
                </c:pt>
                <c:pt idx="139">
                  <c:v>22.290327400000002</c:v>
                </c:pt>
                <c:pt idx="140">
                  <c:v>22.034393190000003</c:v>
                </c:pt>
                <c:pt idx="141">
                  <c:v>22.082518140000001</c:v>
                </c:pt>
                <c:pt idx="142">
                  <c:v>22.804371975000002</c:v>
                </c:pt>
                <c:pt idx="143">
                  <c:v>21.363351211000001</c:v>
                </c:pt>
                <c:pt idx="144">
                  <c:v>22.593938755</c:v>
                </c:pt>
                <c:pt idx="145">
                  <c:v>20.477459356000001</c:v>
                </c:pt>
                <c:pt idx="146">
                  <c:v>21.531315067000001</c:v>
                </c:pt>
                <c:pt idx="147">
                  <c:v>23.423821078000003</c:v>
                </c:pt>
                <c:pt idx="148">
                  <c:v>23.110695875000001</c:v>
                </c:pt>
                <c:pt idx="149">
                  <c:v>25.157116545000001</c:v>
                </c:pt>
                <c:pt idx="150">
                  <c:v>20.97647989</c:v>
                </c:pt>
                <c:pt idx="151">
                  <c:v>20.093855666</c:v>
                </c:pt>
                <c:pt idx="152">
                  <c:v>21.022349770000002</c:v>
                </c:pt>
                <c:pt idx="153">
                  <c:v>22.781997409000002</c:v>
                </c:pt>
                <c:pt idx="154">
                  <c:v>18.970308171000003</c:v>
                </c:pt>
                <c:pt idx="155">
                  <c:v>20.517773031000001</c:v>
                </c:pt>
                <c:pt idx="156">
                  <c:v>21.392875492000002</c:v>
                </c:pt>
                <c:pt idx="157">
                  <c:v>20.379185041</c:v>
                </c:pt>
                <c:pt idx="158">
                  <c:v>22.363071612000002</c:v>
                </c:pt>
                <c:pt idx="159">
                  <c:v>21.909535456</c:v>
                </c:pt>
                <c:pt idx="160">
                  <c:v>19.503023943000002</c:v>
                </c:pt>
                <c:pt idx="161">
                  <c:v>21.366388478000001</c:v>
                </c:pt>
                <c:pt idx="162">
                  <c:v>20.237564618</c:v>
                </c:pt>
                <c:pt idx="163">
                  <c:v>17.851571212</c:v>
                </c:pt>
                <c:pt idx="164">
                  <c:v>21.684370048000002</c:v>
                </c:pt>
                <c:pt idx="165">
                  <c:v>29.249584918000004</c:v>
                </c:pt>
                <c:pt idx="166">
                  <c:v>19.750058294000002</c:v>
                </c:pt>
                <c:pt idx="167">
                  <c:v>26.228016083</c:v>
                </c:pt>
                <c:pt idx="168">
                  <c:v>23.906672805000003</c:v>
                </c:pt>
                <c:pt idx="169">
                  <c:v>21.358551491</c:v>
                </c:pt>
                <c:pt idx="170">
                  <c:v>25.555045952</c:v>
                </c:pt>
                <c:pt idx="171">
                  <c:v>22.757542628000003</c:v>
                </c:pt>
                <c:pt idx="172">
                  <c:v>20.907263254</c:v>
                </c:pt>
                <c:pt idx="173">
                  <c:v>26.086804999000002</c:v>
                </c:pt>
                <c:pt idx="174">
                  <c:v>24.478328673</c:v>
                </c:pt>
                <c:pt idx="175">
                  <c:v>27.811388159000003</c:v>
                </c:pt>
                <c:pt idx="176">
                  <c:v>28.009433276000003</c:v>
                </c:pt>
                <c:pt idx="177">
                  <c:v>27.676767311000003</c:v>
                </c:pt>
                <c:pt idx="178">
                  <c:v>23.540029687000001</c:v>
                </c:pt>
                <c:pt idx="179">
                  <c:v>26.998255265000001</c:v>
                </c:pt>
                <c:pt idx="180">
                  <c:v>29.393039089000002</c:v>
                </c:pt>
                <c:pt idx="181">
                  <c:v>29.856830425000002</c:v>
                </c:pt>
                <c:pt idx="182">
                  <c:v>29.946987219</c:v>
                </c:pt>
                <c:pt idx="183">
                  <c:v>26.183258089000002</c:v>
                </c:pt>
                <c:pt idx="184">
                  <c:v>25.757152402000003</c:v>
                </c:pt>
                <c:pt idx="185">
                  <c:v>30.123380679</c:v>
                </c:pt>
                <c:pt idx="186">
                  <c:v>22.328218346</c:v>
                </c:pt>
                <c:pt idx="187">
                  <c:v>23.489589950000003</c:v>
                </c:pt>
                <c:pt idx="188">
                  <c:v>25.281760924</c:v>
                </c:pt>
                <c:pt idx="189">
                  <c:v>22.795214250000001</c:v>
                </c:pt>
                <c:pt idx="190">
                  <c:v>27.327163140000003</c:v>
                </c:pt>
                <c:pt idx="191">
                  <c:v>24.012153181000002</c:v>
                </c:pt>
                <c:pt idx="192">
                  <c:v>21.876244125000003</c:v>
                </c:pt>
                <c:pt idx="193">
                  <c:v>24.375163817203969</c:v>
                </c:pt>
                <c:pt idx="194">
                  <c:v>30.006877672684812</c:v>
                </c:pt>
                <c:pt idx="195">
                  <c:v>23.884058382773215</c:v>
                </c:pt>
                <c:pt idx="196">
                  <c:v>27.688879741401085</c:v>
                </c:pt>
                <c:pt idx="197">
                  <c:v>30.645977859728088</c:v>
                </c:pt>
                <c:pt idx="198">
                  <c:v>22.272087955665508</c:v>
                </c:pt>
                <c:pt idx="199">
                  <c:v>24.608371273916472</c:v>
                </c:pt>
                <c:pt idx="200">
                  <c:v>24.387127149093935</c:v>
                </c:pt>
                <c:pt idx="201">
                  <c:v>26.118374434221842</c:v>
                </c:pt>
                <c:pt idx="202">
                  <c:v>23.478021887331188</c:v>
                </c:pt>
                <c:pt idx="203">
                  <c:v>24.197087667003629</c:v>
                </c:pt>
                <c:pt idx="204">
                  <c:v>25.658381551235486</c:v>
                </c:pt>
                <c:pt idx="205">
                  <c:v>22.158032183577216</c:v>
                </c:pt>
                <c:pt idx="206">
                  <c:v>24.718104181846723</c:v>
                </c:pt>
                <c:pt idx="207">
                  <c:v>24.119506800023014</c:v>
                </c:pt>
                <c:pt idx="208">
                  <c:v>25.226379689913937</c:v>
                </c:pt>
                <c:pt idx="209">
                  <c:v>26.613860330800485</c:v>
                </c:pt>
                <c:pt idx="210">
                  <c:v>23.270787731812209</c:v>
                </c:pt>
                <c:pt idx="211">
                  <c:v>24.763100941688673</c:v>
                </c:pt>
                <c:pt idx="212">
                  <c:v>23.496218762426203</c:v>
                </c:pt>
                <c:pt idx="213">
                  <c:v>27.62924315151464</c:v>
                </c:pt>
                <c:pt idx="214">
                  <c:v>23.716566794011818</c:v>
                </c:pt>
                <c:pt idx="215">
                  <c:v>23.913178094175546</c:v>
                </c:pt>
                <c:pt idx="216">
                  <c:v>25.424939486054321</c:v>
                </c:pt>
                <c:pt idx="217">
                  <c:v>22.380630908230319</c:v>
                </c:pt>
                <c:pt idx="218">
                  <c:v>25.114149740316766</c:v>
                </c:pt>
                <c:pt idx="219">
                  <c:v>24.197230202256637</c:v>
                </c:pt>
                <c:pt idx="220">
                  <c:v>25.498703828005119</c:v>
                </c:pt>
                <c:pt idx="221">
                  <c:v>25.575898706347978</c:v>
                </c:pt>
                <c:pt idx="222">
                  <c:v>25.016056218174857</c:v>
                </c:pt>
                <c:pt idx="223">
                  <c:v>23.902367603443668</c:v>
                </c:pt>
                <c:pt idx="224">
                  <c:v>24.899261473416903</c:v>
                </c:pt>
                <c:pt idx="225">
                  <c:v>28.01462314943419</c:v>
                </c:pt>
                <c:pt idx="226">
                  <c:v>22.63797079265013</c:v>
                </c:pt>
                <c:pt idx="227">
                  <c:v>24.871117640616884</c:v>
                </c:pt>
                <c:pt idx="228">
                  <c:v>25.852524317661324</c:v>
                </c:pt>
                <c:pt idx="229">
                  <c:v>22.605465850964833</c:v>
                </c:pt>
                <c:pt idx="230">
                  <c:v>26.474722366637749</c:v>
                </c:pt>
                <c:pt idx="231">
                  <c:v>24.559538386473367</c:v>
                </c:pt>
                <c:pt idx="232">
                  <c:v>23.347416600095226</c:v>
                </c:pt>
                <c:pt idx="233">
                  <c:v>28.337526858207674</c:v>
                </c:pt>
                <c:pt idx="234">
                  <c:v>26.285179836339484</c:v>
                </c:pt>
                <c:pt idx="235">
                  <c:v>23.035638925893451</c:v>
                </c:pt>
                <c:pt idx="236">
                  <c:v>26.393582700673548</c:v>
                </c:pt>
                <c:pt idx="237">
                  <c:v>27.042594507630938</c:v>
                </c:pt>
                <c:pt idx="238">
                  <c:v>22.881115030077666</c:v>
                </c:pt>
                <c:pt idx="239">
                  <c:v>26.362680894408239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Calc!$K$10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6350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noFill/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Calc!$K$11:$K$251</c:f>
              <c:numCache>
                <c:formatCode>#,##0.000_);[Red]\(#,##0.000\)</c:formatCode>
                <c:ptCount val="241"/>
                <c:pt idx="0">
                  <c:v>25.447879207696637</c:v>
                </c:pt>
                <c:pt idx="1">
                  <c:v>24.131804224640355</c:v>
                </c:pt>
                <c:pt idx="2">
                  <c:v>26.400329855045435</c:v>
                </c:pt>
                <c:pt idx="3">
                  <c:v>26.746043433024994</c:v>
                </c:pt>
                <c:pt idx="4">
                  <c:v>23.381008289115311</c:v>
                </c:pt>
                <c:pt idx="5">
                  <c:v>24.03718040435022</c:v>
                </c:pt>
                <c:pt idx="6">
                  <c:v>24.976015038939614</c:v>
                </c:pt>
                <c:pt idx="7">
                  <c:v>23.644855512497205</c:v>
                </c:pt>
                <c:pt idx="8">
                  <c:v>35.640536756444064</c:v>
                </c:pt>
                <c:pt idx="9">
                  <c:v>26.063788868337642</c:v>
                </c:pt>
                <c:pt idx="10">
                  <c:v>26.865958688651634</c:v>
                </c:pt>
                <c:pt idx="11">
                  <c:v>28.526229754231757</c:v>
                </c:pt>
                <c:pt idx="12">
                  <c:v>27.891296705793518</c:v>
                </c:pt>
                <c:pt idx="13">
                  <c:v>29.290097091664027</c:v>
                </c:pt>
                <c:pt idx="14">
                  <c:v>27.986780790213007</c:v>
                </c:pt>
                <c:pt idx="15">
                  <c:v>27.184846358701758</c:v>
                </c:pt>
                <c:pt idx="16">
                  <c:v>25.860411771636095</c:v>
                </c:pt>
                <c:pt idx="17">
                  <c:v>32.457600416468892</c:v>
                </c:pt>
                <c:pt idx="18">
                  <c:v>40.667117076740418</c:v>
                </c:pt>
                <c:pt idx="19">
                  <c:v>30.996929442453066</c:v>
                </c:pt>
                <c:pt idx="20">
                  <c:v>29.606356142960959</c:v>
                </c:pt>
                <c:pt idx="21">
                  <c:v>32.61888954466086</c:v>
                </c:pt>
                <c:pt idx="22">
                  <c:v>31.028167625819211</c:v>
                </c:pt>
                <c:pt idx="23">
                  <c:v>28.500762519393049</c:v>
                </c:pt>
                <c:pt idx="24">
                  <c:v>28.73254089106559</c:v>
                </c:pt>
                <c:pt idx="25">
                  <c:v>28.327050798293687</c:v>
                </c:pt>
                <c:pt idx="26">
                  <c:v>30.072499214737032</c:v>
                </c:pt>
                <c:pt idx="27">
                  <c:v>29.556477500772019</c:v>
                </c:pt>
                <c:pt idx="28">
                  <c:v>31.277831948510819</c:v>
                </c:pt>
                <c:pt idx="29">
                  <c:v>31.157196843818518</c:v>
                </c:pt>
                <c:pt idx="30">
                  <c:v>30.287985397283173</c:v>
                </c:pt>
                <c:pt idx="31">
                  <c:v>27.793522575729401</c:v>
                </c:pt>
                <c:pt idx="32">
                  <c:v>30.167095247297848</c:v>
                </c:pt>
                <c:pt idx="33">
                  <c:v>28.210025348368383</c:v>
                </c:pt>
                <c:pt idx="34">
                  <c:v>27.640991432737376</c:v>
                </c:pt>
                <c:pt idx="35">
                  <c:v>28.597172557699338</c:v>
                </c:pt>
                <c:pt idx="36">
                  <c:v>32.784574727956766</c:v>
                </c:pt>
                <c:pt idx="37">
                  <c:v>31.482273504528866</c:v>
                </c:pt>
                <c:pt idx="38">
                  <c:v>30.892265414718828</c:v>
                </c:pt>
                <c:pt idx="39">
                  <c:v>31.875792688911432</c:v>
                </c:pt>
                <c:pt idx="40">
                  <c:v>31.790815915673125</c:v>
                </c:pt>
                <c:pt idx="41">
                  <c:v>26.86729629021238</c:v>
                </c:pt>
                <c:pt idx="42">
                  <c:v>29.432456101181835</c:v>
                </c:pt>
                <c:pt idx="43">
                  <c:v>28.925398392893719</c:v>
                </c:pt>
                <c:pt idx="44">
                  <c:v>27.889782878314602</c:v>
                </c:pt>
                <c:pt idx="45">
                  <c:v>30.975558222573465</c:v>
                </c:pt>
                <c:pt idx="46">
                  <c:v>32.222783090758007</c:v>
                </c:pt>
                <c:pt idx="47">
                  <c:v>34.007160799828412</c:v>
                </c:pt>
                <c:pt idx="48">
                  <c:v>31.824748559957797</c:v>
                </c:pt>
                <c:pt idx="49">
                  <c:v>33.939058300354404</c:v>
                </c:pt>
                <c:pt idx="50">
                  <c:v>35.821059801525507</c:v>
                </c:pt>
                <c:pt idx="51">
                  <c:v>35.772155525795597</c:v>
                </c:pt>
                <c:pt idx="52">
                  <c:v>32.46273909390726</c:v>
                </c:pt>
                <c:pt idx="53">
                  <c:v>31.745825342161908</c:v>
                </c:pt>
                <c:pt idx="54">
                  <c:v>31.66567006975275</c:v>
                </c:pt>
                <c:pt idx="55">
                  <c:v>34.169839397346955</c:v>
                </c:pt>
                <c:pt idx="56">
                  <c:v>36.372514863220445</c:v>
                </c:pt>
                <c:pt idx="57">
                  <c:v>38.334465851733896</c:v>
                </c:pt>
                <c:pt idx="58">
                  <c:v>36.153079387452927</c:v>
                </c:pt>
                <c:pt idx="59">
                  <c:v>36.035416019092963</c:v>
                </c:pt>
                <c:pt idx="60">
                  <c:v>37.90338925084815</c:v>
                </c:pt>
                <c:pt idx="61">
                  <c:v>38.544072197996023</c:v>
                </c:pt>
                <c:pt idx="62">
                  <c:v>36.097704011440065</c:v>
                </c:pt>
                <c:pt idx="63">
                  <c:v>37.094565773053112</c:v>
                </c:pt>
                <c:pt idx="64">
                  <c:v>41.874801076799407</c:v>
                </c:pt>
                <c:pt idx="65">
                  <c:v>41.023584746748</c:v>
                </c:pt>
                <c:pt idx="66">
                  <c:v>38.789884263337157</c:v>
                </c:pt>
                <c:pt idx="67">
                  <c:v>37.11893524719612</c:v>
                </c:pt>
                <c:pt idx="68">
                  <c:v>37.580856613351493</c:v>
                </c:pt>
                <c:pt idx="69">
                  <c:v>36.830895558448304</c:v>
                </c:pt>
                <c:pt idx="70">
                  <c:v>40.175049666334566</c:v>
                </c:pt>
                <c:pt idx="71">
                  <c:v>36.87553520123204</c:v>
                </c:pt>
                <c:pt idx="72">
                  <c:v>36.804231546904496</c:v>
                </c:pt>
                <c:pt idx="73">
                  <c:v>41.136676172264607</c:v>
                </c:pt>
                <c:pt idx="74">
                  <c:v>44.184076911311912</c:v>
                </c:pt>
                <c:pt idx="75">
                  <c:v>40.120115050263763</c:v>
                </c:pt>
                <c:pt idx="76">
                  <c:v>41.69943475174427</c:v>
                </c:pt>
                <c:pt idx="77">
                  <c:v>44.5863628820806</c:v>
                </c:pt>
                <c:pt idx="78">
                  <c:v>49.188499740619513</c:v>
                </c:pt>
                <c:pt idx="79">
                  <c:v>61.367460867409285</c:v>
                </c:pt>
                <c:pt idx="80">
                  <c:v>40.952624591610615</c:v>
                </c:pt>
                <c:pt idx="81">
                  <c:v>39.194842081340589</c:v>
                </c:pt>
                <c:pt idx="82">
                  <c:v>51.826749567759549</c:v>
                </c:pt>
                <c:pt idx="83">
                  <c:v>42.543824797908876</c:v>
                </c:pt>
                <c:pt idx="84">
                  <c:v>55.77385635909058</c:v>
                </c:pt>
                <c:pt idx="85">
                  <c:v>48.389851780032593</c:v>
                </c:pt>
                <c:pt idx="86">
                  <c:v>56.085039568582978</c:v>
                </c:pt>
                <c:pt idx="87">
                  <c:v>43.856593343709314</c:v>
                </c:pt>
                <c:pt idx="88">
                  <c:v>42.905900564984613</c:v>
                </c:pt>
                <c:pt idx="89">
                  <c:v>50.011692508237395</c:v>
                </c:pt>
                <c:pt idx="90">
                  <c:v>60.713339041959955</c:v>
                </c:pt>
                <c:pt idx="91">
                  <c:v>49.388668226533092</c:v>
                </c:pt>
                <c:pt idx="92">
                  <c:v>71.149165288239871</c:v>
                </c:pt>
                <c:pt idx="93">
                  <c:v>71.273594150379679</c:v>
                </c:pt>
                <c:pt idx="94">
                  <c:v>56.888267615159918</c:v>
                </c:pt>
                <c:pt idx="95">
                  <c:v>48.492912122877563</c:v>
                </c:pt>
                <c:pt idx="96">
                  <c:v>46.551286043971203</c:v>
                </c:pt>
                <c:pt idx="97">
                  <c:v>55.817555257316826</c:v>
                </c:pt>
                <c:pt idx="98">
                  <c:v>62.165339016539932</c:v>
                </c:pt>
                <c:pt idx="99">
                  <c:v>55.088697505114851</c:v>
                </c:pt>
                <c:pt idx="100">
                  <c:v>54.233401209739753</c:v>
                </c:pt>
                <c:pt idx="101">
                  <c:v>41.207103382384368</c:v>
                </c:pt>
                <c:pt idx="102">
                  <c:v>39.187793808121086</c:v>
                </c:pt>
                <c:pt idx="103">
                  <c:v>45.615427069799537</c:v>
                </c:pt>
                <c:pt idx="104">
                  <c:v>41.211182468150966</c:v>
                </c:pt>
                <c:pt idx="105">
                  <c:v>40.418151906067813</c:v>
                </c:pt>
                <c:pt idx="106">
                  <c:v>36.221717959441833</c:v>
                </c:pt>
                <c:pt idx="107">
                  <c:v>34.18135794183614</c:v>
                </c:pt>
                <c:pt idx="108">
                  <c:v>35.700229215411582</c:v>
                </c:pt>
                <c:pt idx="109">
                  <c:v>36.258804410412402</c:v>
                </c:pt>
                <c:pt idx="110">
                  <c:v>33.397446054382669</c:v>
                </c:pt>
                <c:pt idx="111">
                  <c:v>42.213163256840488</c:v>
                </c:pt>
                <c:pt idx="112">
                  <c:v>56.106520109854614</c:v>
                </c:pt>
                <c:pt idx="113">
                  <c:v>41.062493770454012</c:v>
                </c:pt>
                <c:pt idx="114">
                  <c:v>37.318273736267379</c:v>
                </c:pt>
                <c:pt idx="115">
                  <c:v>35.517688964607892</c:v>
                </c:pt>
                <c:pt idx="116">
                  <c:v>30.978580684333945</c:v>
                </c:pt>
                <c:pt idx="117">
                  <c:v>33.118980704311241</c:v>
                </c:pt>
                <c:pt idx="118">
                  <c:v>34.89712926211628</c:v>
                </c:pt>
                <c:pt idx="119">
                  <c:v>30.253103089750763</c:v>
                </c:pt>
                <c:pt idx="120">
                  <c:v>33.216520137824936</c:v>
                </c:pt>
                <c:pt idx="121">
                  <c:v>32.502482977113843</c:v>
                </c:pt>
                <c:pt idx="122">
                  <c:v>32.17116718981147</c:v>
                </c:pt>
                <c:pt idx="123">
                  <c:v>28.62395776998677</c:v>
                </c:pt>
                <c:pt idx="124">
                  <c:v>29.430109763370073</c:v>
                </c:pt>
                <c:pt idx="125">
                  <c:v>28.301944268442789</c:v>
                </c:pt>
                <c:pt idx="126">
                  <c:v>27.83155096762945</c:v>
                </c:pt>
                <c:pt idx="127">
                  <c:v>48.346086808790275</c:v>
                </c:pt>
                <c:pt idx="128">
                  <c:v>33.654207277579815</c:v>
                </c:pt>
                <c:pt idx="129">
                  <c:v>33.732365791275555</c:v>
                </c:pt>
                <c:pt idx="130">
                  <c:v>30.546278793915786</c:v>
                </c:pt>
                <c:pt idx="131">
                  <c:v>25.088132093119178</c:v>
                </c:pt>
                <c:pt idx="132">
                  <c:v>24.612120982053838</c:v>
                </c:pt>
                <c:pt idx="133">
                  <c:v>24.961730910688274</c:v>
                </c:pt>
                <c:pt idx="134">
                  <c:v>24.992205059586752</c:v>
                </c:pt>
                <c:pt idx="135">
                  <c:v>25.290210196807379</c:v>
                </c:pt>
                <c:pt idx="136">
                  <c:v>27.220007083312893</c:v>
                </c:pt>
                <c:pt idx="137">
                  <c:v>24.851496917360112</c:v>
                </c:pt>
                <c:pt idx="138">
                  <c:v>25.044875573110648</c:v>
                </c:pt>
                <c:pt idx="139">
                  <c:v>22.241028803409051</c:v>
                </c:pt>
                <c:pt idx="140">
                  <c:v>23.190404945598345</c:v>
                </c:pt>
                <c:pt idx="141">
                  <c:v>19.780924403122139</c:v>
                </c:pt>
                <c:pt idx="142">
                  <c:v>23.817437415068444</c:v>
                </c:pt>
                <c:pt idx="143">
                  <c:v>22.147391385319569</c:v>
                </c:pt>
                <c:pt idx="144">
                  <c:v>22.048765528486445</c:v>
                </c:pt>
                <c:pt idx="145">
                  <c:v>22.720493944398974</c:v>
                </c:pt>
                <c:pt idx="146">
                  <c:v>22.535095950756606</c:v>
                </c:pt>
                <c:pt idx="147">
                  <c:v>22.815719886764175</c:v>
                </c:pt>
                <c:pt idx="148">
                  <c:v>22.562863873195152</c:v>
                </c:pt>
                <c:pt idx="149">
                  <c:v>24.507049337688233</c:v>
                </c:pt>
                <c:pt idx="150">
                  <c:v>20.909160379670151</c:v>
                </c:pt>
                <c:pt idx="151">
                  <c:v>20.980070655083775</c:v>
                </c:pt>
                <c:pt idx="152">
                  <c:v>21.08827918085532</c:v>
                </c:pt>
                <c:pt idx="153">
                  <c:v>20.328958319337548</c:v>
                </c:pt>
                <c:pt idx="154">
                  <c:v>20.965574340321471</c:v>
                </c:pt>
                <c:pt idx="155">
                  <c:v>20.656966934442547</c:v>
                </c:pt>
                <c:pt idx="156">
                  <c:v>20.737653054063269</c:v>
                </c:pt>
                <c:pt idx="157">
                  <c:v>22.611454979162634</c:v>
                </c:pt>
                <c:pt idx="158">
                  <c:v>22.221452326771626</c:v>
                </c:pt>
                <c:pt idx="159">
                  <c:v>22.431012518898093</c:v>
                </c:pt>
                <c:pt idx="160">
                  <c:v>19.972712046534095</c:v>
                </c:pt>
                <c:pt idx="161">
                  <c:v>19.885057874915912</c:v>
                </c:pt>
                <c:pt idx="162">
                  <c:v>19.597848746854975</c:v>
                </c:pt>
                <c:pt idx="163">
                  <c:v>19.549206781990954</c:v>
                </c:pt>
                <c:pt idx="164">
                  <c:v>20.709087431803336</c:v>
                </c:pt>
                <c:pt idx="165">
                  <c:v>26.081502809340236</c:v>
                </c:pt>
                <c:pt idx="166">
                  <c:v>23.048058697074698</c:v>
                </c:pt>
                <c:pt idx="167">
                  <c:v>24.784459208300909</c:v>
                </c:pt>
                <c:pt idx="168">
                  <c:v>24.508421141699763</c:v>
                </c:pt>
                <c:pt idx="169">
                  <c:v>23.69809805874236</c:v>
                </c:pt>
                <c:pt idx="170">
                  <c:v>24.27106314660583</c:v>
                </c:pt>
                <c:pt idx="171">
                  <c:v>23.239057985029266</c:v>
                </c:pt>
                <c:pt idx="172">
                  <c:v>22.516391771090099</c:v>
                </c:pt>
                <c:pt idx="173">
                  <c:v>23.166538647194233</c:v>
                </c:pt>
                <c:pt idx="174">
                  <c:v>23.454964142970709</c:v>
                </c:pt>
                <c:pt idx="175">
                  <c:v>30.43323570075987</c:v>
                </c:pt>
                <c:pt idx="176">
                  <c:v>26.772779594298324</c:v>
                </c:pt>
                <c:pt idx="177">
                  <c:v>25.841412857014049</c:v>
                </c:pt>
                <c:pt idx="178">
                  <c:v>25.998053398330324</c:v>
                </c:pt>
                <c:pt idx="179">
                  <c:v>25.901141081475572</c:v>
                </c:pt>
                <c:pt idx="180">
                  <c:v>31.289758895952815</c:v>
                </c:pt>
                <c:pt idx="181">
                  <c:v>31.575611031141847</c:v>
                </c:pt>
                <c:pt idx="182">
                  <c:v>28.577755215402522</c:v>
                </c:pt>
                <c:pt idx="183">
                  <c:v>26.49565789713014</c:v>
                </c:pt>
                <c:pt idx="184">
                  <c:v>26.408501134678236</c:v>
                </c:pt>
                <c:pt idx="185">
                  <c:v>26.724263210661881</c:v>
                </c:pt>
                <c:pt idx="186">
                  <c:v>23.707142190181536</c:v>
                </c:pt>
                <c:pt idx="187">
                  <c:v>23.4389961390237</c:v>
                </c:pt>
                <c:pt idx="188">
                  <c:v>24.143148669478403</c:v>
                </c:pt>
                <c:pt idx="189">
                  <c:v>22.432887645911922</c:v>
                </c:pt>
                <c:pt idx="190">
                  <c:v>28.568335535090789</c:v>
                </c:pt>
                <c:pt idx="191">
                  <c:v>23.675122601008447</c:v>
                </c:pt>
                <c:pt idx="192">
                  <c:v>22.114130413311397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Calc!$L$10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Calc!$L$11:$L$251</c:f>
              <c:numCache>
                <c:formatCode>#,##0.000_);[Red]\(#,##0.000\)</c:formatCode>
                <c:ptCount val="241"/>
                <c:pt idx="0">
                  <c:v>24.789841716168496</c:v>
                </c:pt>
                <c:pt idx="1">
                  <c:v>25.326671095794143</c:v>
                </c:pt>
                <c:pt idx="2">
                  <c:v>25.759392504236928</c:v>
                </c:pt>
                <c:pt idx="3">
                  <c:v>25.509127192395244</c:v>
                </c:pt>
                <c:pt idx="4">
                  <c:v>24.721410708830177</c:v>
                </c:pt>
                <c:pt idx="5">
                  <c:v>24.131401244135049</c:v>
                </c:pt>
                <c:pt idx="6">
                  <c:v>24.219350318595676</c:v>
                </c:pt>
                <c:pt idx="7">
                  <c:v>28.087135769293628</c:v>
                </c:pt>
                <c:pt idx="8">
                  <c:v>28.449727045759634</c:v>
                </c:pt>
                <c:pt idx="9">
                  <c:v>29.523428104477777</c:v>
                </c:pt>
                <c:pt idx="10">
                  <c:v>27.151992437073677</c:v>
                </c:pt>
                <c:pt idx="11">
                  <c:v>27.76116171622564</c:v>
                </c:pt>
                <c:pt idx="12">
                  <c:v>28.5692078505631</c:v>
                </c:pt>
                <c:pt idx="13">
                  <c:v>28.389391529223516</c:v>
                </c:pt>
                <c:pt idx="14">
                  <c:v>28.153908080192931</c:v>
                </c:pt>
                <c:pt idx="15">
                  <c:v>27.010679640183621</c:v>
                </c:pt>
                <c:pt idx="16">
                  <c:v>28.500952848935583</c:v>
                </c:pt>
                <c:pt idx="17">
                  <c:v>32.995043088281797</c:v>
                </c:pt>
                <c:pt idx="18">
                  <c:v>34.707215645220792</c:v>
                </c:pt>
                <c:pt idx="19">
                  <c:v>33.756800887384813</c:v>
                </c:pt>
                <c:pt idx="20">
                  <c:v>31.074058376691628</c:v>
                </c:pt>
                <c:pt idx="21">
                  <c:v>31.084471104480343</c:v>
                </c:pt>
                <c:pt idx="22">
                  <c:v>30.715939896624374</c:v>
                </c:pt>
                <c:pt idx="23">
                  <c:v>29.420490345425947</c:v>
                </c:pt>
                <c:pt idx="24">
                  <c:v>28.520118069584111</c:v>
                </c:pt>
                <c:pt idx="25">
                  <c:v>29.044030301365439</c:v>
                </c:pt>
                <c:pt idx="26">
                  <c:v>29.318675837934247</c:v>
                </c:pt>
                <c:pt idx="27">
                  <c:v>30.302269554673291</c:v>
                </c:pt>
                <c:pt idx="28">
                  <c:v>30.663835431033789</c:v>
                </c:pt>
                <c:pt idx="29">
                  <c:v>30.907671396537506</c:v>
                </c:pt>
                <c:pt idx="30">
                  <c:v>29.746234938943697</c:v>
                </c:pt>
                <c:pt idx="31">
                  <c:v>29.41620107343681</c:v>
                </c:pt>
                <c:pt idx="32">
                  <c:v>28.723547723798543</c:v>
                </c:pt>
                <c:pt idx="33">
                  <c:v>28.672704009467868</c:v>
                </c:pt>
                <c:pt idx="34">
                  <c:v>28.149396446268366</c:v>
                </c:pt>
                <c:pt idx="35">
                  <c:v>29.674246239464495</c:v>
                </c:pt>
                <c:pt idx="36">
                  <c:v>30.954673596728323</c:v>
                </c:pt>
                <c:pt idx="37">
                  <c:v>31.719704549068155</c:v>
                </c:pt>
                <c:pt idx="38">
                  <c:v>31.416777202719711</c:v>
                </c:pt>
                <c:pt idx="39">
                  <c:v>31.519624673101131</c:v>
                </c:pt>
                <c:pt idx="40">
                  <c:v>30.177968298265643</c:v>
                </c:pt>
                <c:pt idx="41">
                  <c:v>29.363522769022449</c:v>
                </c:pt>
                <c:pt idx="42">
                  <c:v>28.408383594762643</c:v>
                </c:pt>
                <c:pt idx="43">
                  <c:v>28.749212457463386</c:v>
                </c:pt>
                <c:pt idx="44">
                  <c:v>29.263579831260596</c:v>
                </c:pt>
                <c:pt idx="45">
                  <c:v>30.362708063882025</c:v>
                </c:pt>
                <c:pt idx="46">
                  <c:v>32.401834037719958</c:v>
                </c:pt>
                <c:pt idx="47">
                  <c:v>32.684897483514739</c:v>
                </c:pt>
                <c:pt idx="48">
                  <c:v>33.256989220046869</c:v>
                </c:pt>
                <c:pt idx="49">
                  <c:v>33.861622220612567</c:v>
                </c:pt>
                <c:pt idx="50">
                  <c:v>35.177424542558505</c:v>
                </c:pt>
                <c:pt idx="51">
                  <c:v>34.685318140409457</c:v>
                </c:pt>
                <c:pt idx="52">
                  <c:v>33.326906653954921</c:v>
                </c:pt>
                <c:pt idx="53">
                  <c:v>31.958078168607305</c:v>
                </c:pt>
                <c:pt idx="54">
                  <c:v>32.527111603087207</c:v>
                </c:pt>
                <c:pt idx="55">
                  <c:v>34.069341443440052</c:v>
                </c:pt>
                <c:pt idx="56">
                  <c:v>36.292273370767099</c:v>
                </c:pt>
                <c:pt idx="57">
                  <c:v>36.953353367469084</c:v>
                </c:pt>
                <c:pt idx="58">
                  <c:v>36.840987086093264</c:v>
                </c:pt>
                <c:pt idx="59">
                  <c:v>36.697294885798009</c:v>
                </c:pt>
                <c:pt idx="60">
                  <c:v>37.494292489312379</c:v>
                </c:pt>
                <c:pt idx="61">
                  <c:v>37.515055153428079</c:v>
                </c:pt>
                <c:pt idx="62">
                  <c:v>37.2454473274964</c:v>
                </c:pt>
                <c:pt idx="63">
                  <c:v>38.355690287097531</c:v>
                </c:pt>
                <c:pt idx="64">
                  <c:v>39.997650532200176</c:v>
                </c:pt>
                <c:pt idx="65">
                  <c:v>40.562756695628188</c:v>
                </c:pt>
                <c:pt idx="66">
                  <c:v>38.977468085760428</c:v>
                </c:pt>
                <c:pt idx="67">
                  <c:v>37.829892041294926</c:v>
                </c:pt>
                <c:pt idx="68">
                  <c:v>37.17689580633197</c:v>
                </c:pt>
                <c:pt idx="69">
                  <c:v>38.195600612711452</c:v>
                </c:pt>
                <c:pt idx="70">
                  <c:v>37.960493475338303</c:v>
                </c:pt>
                <c:pt idx="71">
                  <c:v>37.951605471490375</c:v>
                </c:pt>
                <c:pt idx="72">
                  <c:v>38.27214764013371</c:v>
                </c:pt>
                <c:pt idx="73">
                  <c:v>40.708328210160339</c:v>
                </c:pt>
                <c:pt idx="74">
                  <c:v>41.813622711280097</c:v>
                </c:pt>
                <c:pt idx="75">
                  <c:v>42.001208904439977</c:v>
                </c:pt>
                <c:pt idx="76">
                  <c:v>42.135304228029547</c:v>
                </c:pt>
                <c:pt idx="77">
                  <c:v>45.15809912481479</c:v>
                </c:pt>
                <c:pt idx="78">
                  <c:v>51.714107830036461</c:v>
                </c:pt>
                <c:pt idx="79">
                  <c:v>50.502861733213138</c:v>
                </c:pt>
                <c:pt idx="80">
                  <c:v>47.171642513453499</c:v>
                </c:pt>
                <c:pt idx="81">
                  <c:v>43.991405413570249</c:v>
                </c:pt>
                <c:pt idx="82">
                  <c:v>44.52180548233634</c:v>
                </c:pt>
                <c:pt idx="83">
                  <c:v>50.048143574919671</c:v>
                </c:pt>
                <c:pt idx="84">
                  <c:v>48.902510979010685</c:v>
                </c:pt>
                <c:pt idx="85">
                  <c:v>53.41624923590205</c:v>
                </c:pt>
                <c:pt idx="86">
                  <c:v>49.443828230774962</c:v>
                </c:pt>
                <c:pt idx="87">
                  <c:v>47.61584449242563</c:v>
                </c:pt>
                <c:pt idx="88">
                  <c:v>45.591395472310438</c:v>
                </c:pt>
                <c:pt idx="89">
                  <c:v>51.210310705060657</c:v>
                </c:pt>
                <c:pt idx="90">
                  <c:v>53.371233258910145</c:v>
                </c:pt>
                <c:pt idx="91">
                  <c:v>60.417057518910973</c:v>
                </c:pt>
                <c:pt idx="92">
                  <c:v>63.937142555050876</c:v>
                </c:pt>
                <c:pt idx="93">
                  <c:v>66.437009017926485</c:v>
                </c:pt>
                <c:pt idx="94">
                  <c:v>58.88492462947238</c:v>
                </c:pt>
                <c:pt idx="95">
                  <c:v>50.644155260669557</c:v>
                </c:pt>
                <c:pt idx="96">
                  <c:v>50.287251141388531</c:v>
                </c:pt>
                <c:pt idx="97">
                  <c:v>54.844726772609327</c:v>
                </c:pt>
                <c:pt idx="98">
                  <c:v>57.690530592990534</c:v>
                </c:pt>
                <c:pt idx="99">
                  <c:v>57.162479243798181</c:v>
                </c:pt>
                <c:pt idx="100">
                  <c:v>50.176400699079657</c:v>
                </c:pt>
                <c:pt idx="101">
                  <c:v>44.8760994667484</c:v>
                </c:pt>
                <c:pt idx="102">
                  <c:v>42.003441420101659</c:v>
                </c:pt>
                <c:pt idx="103">
                  <c:v>42.004801115357196</c:v>
                </c:pt>
                <c:pt idx="104">
                  <c:v>42.414920481339436</c:v>
                </c:pt>
                <c:pt idx="105">
                  <c:v>39.283684111220204</c:v>
                </c:pt>
                <c:pt idx="106">
                  <c:v>36.940409269115257</c:v>
                </c:pt>
                <c:pt idx="107">
                  <c:v>35.367768372229854</c:v>
                </c:pt>
                <c:pt idx="108">
                  <c:v>35.380130522553372</c:v>
                </c:pt>
                <c:pt idx="109">
                  <c:v>35.118826560068889</c:v>
                </c:pt>
                <c:pt idx="110">
                  <c:v>37.28980457387852</c:v>
                </c:pt>
                <c:pt idx="111">
                  <c:v>43.905709807025922</c:v>
                </c:pt>
                <c:pt idx="112">
                  <c:v>46.460725712383038</c:v>
                </c:pt>
                <c:pt idx="113">
                  <c:v>44.829095872191999</c:v>
                </c:pt>
                <c:pt idx="114">
                  <c:v>37.966152157109754</c:v>
                </c:pt>
                <c:pt idx="115">
                  <c:v>34.604847795069738</c:v>
                </c:pt>
                <c:pt idx="116">
                  <c:v>33.205083451084356</c:v>
                </c:pt>
                <c:pt idx="117">
                  <c:v>32.99823021692049</c:v>
                </c:pt>
                <c:pt idx="118">
                  <c:v>32.756404352059427</c:v>
                </c:pt>
                <c:pt idx="119">
                  <c:v>32.78891749656399</c:v>
                </c:pt>
                <c:pt idx="120">
                  <c:v>31.990702068229847</c:v>
                </c:pt>
                <c:pt idx="121">
                  <c:v>32.630056768250078</c:v>
                </c:pt>
                <c:pt idx="122">
                  <c:v>31.099202645637362</c:v>
                </c:pt>
                <c:pt idx="123">
                  <c:v>30.075078241056104</c:v>
                </c:pt>
                <c:pt idx="124">
                  <c:v>28.785337267266545</c:v>
                </c:pt>
                <c:pt idx="125">
                  <c:v>28.521201666480774</c:v>
                </c:pt>
                <c:pt idx="126">
                  <c:v>34.826527348287506</c:v>
                </c:pt>
                <c:pt idx="127">
                  <c:v>36.610615017999848</c:v>
                </c:pt>
                <c:pt idx="128">
                  <c:v>38.577553292548551</c:v>
                </c:pt>
                <c:pt idx="129">
                  <c:v>32.644283954257055</c:v>
                </c:pt>
                <c:pt idx="130">
                  <c:v>29.788925559436837</c:v>
                </c:pt>
                <c:pt idx="131">
                  <c:v>26.748843956362933</c:v>
                </c:pt>
                <c:pt idx="132">
                  <c:v>24.887327995287098</c:v>
                </c:pt>
                <c:pt idx="133">
                  <c:v>24.855352317442954</c:v>
                </c:pt>
                <c:pt idx="134">
                  <c:v>25.081382055694135</c:v>
                </c:pt>
                <c:pt idx="135">
                  <c:v>25.834140779902341</c:v>
                </c:pt>
                <c:pt idx="136">
                  <c:v>25.787238065826795</c:v>
                </c:pt>
                <c:pt idx="137">
                  <c:v>25.705459857927881</c:v>
                </c:pt>
                <c:pt idx="138">
                  <c:v>24.045800431293269</c:v>
                </c:pt>
                <c:pt idx="139">
                  <c:v>23.492103107372682</c:v>
                </c:pt>
                <c:pt idx="140">
                  <c:v>21.737452717376513</c:v>
                </c:pt>
                <c:pt idx="141">
                  <c:v>22.262922254596308</c:v>
                </c:pt>
                <c:pt idx="142">
                  <c:v>21.915251067836717</c:v>
                </c:pt>
                <c:pt idx="143">
                  <c:v>22.671198109624822</c:v>
                </c:pt>
                <c:pt idx="144">
                  <c:v>22.305550286068328</c:v>
                </c:pt>
                <c:pt idx="145">
                  <c:v>22.434785141214007</c:v>
                </c:pt>
                <c:pt idx="146">
                  <c:v>22.690436593973249</c:v>
                </c:pt>
                <c:pt idx="147">
                  <c:v>22.637893236905313</c:v>
                </c:pt>
                <c:pt idx="148">
                  <c:v>23.295211032549187</c:v>
                </c:pt>
                <c:pt idx="149">
                  <c:v>22.659691196851181</c:v>
                </c:pt>
                <c:pt idx="150">
                  <c:v>22.132093457480721</c:v>
                </c:pt>
                <c:pt idx="151">
                  <c:v>20.992503405203081</c:v>
                </c:pt>
                <c:pt idx="152">
                  <c:v>20.799102718425548</c:v>
                </c:pt>
                <c:pt idx="153">
                  <c:v>20.794270613504779</c:v>
                </c:pt>
                <c:pt idx="154">
                  <c:v>20.650499864700521</c:v>
                </c:pt>
                <c:pt idx="155">
                  <c:v>20.786731442942429</c:v>
                </c:pt>
                <c:pt idx="156">
                  <c:v>21.33535832255615</c:v>
                </c:pt>
                <c:pt idx="157">
                  <c:v>21.856853453332509</c:v>
                </c:pt>
                <c:pt idx="158">
                  <c:v>22.421306608277451</c:v>
                </c:pt>
                <c:pt idx="159">
                  <c:v>21.541725630734604</c:v>
                </c:pt>
                <c:pt idx="160">
                  <c:v>20.762927480116034</c:v>
                </c:pt>
                <c:pt idx="161">
                  <c:v>19.818539556101658</c:v>
                </c:pt>
                <c:pt idx="162">
                  <c:v>19.677371134587279</c:v>
                </c:pt>
                <c:pt idx="163">
                  <c:v>19.952047653549755</c:v>
                </c:pt>
                <c:pt idx="164">
                  <c:v>22.113265674378173</c:v>
                </c:pt>
                <c:pt idx="165">
                  <c:v>23.279549646072756</c:v>
                </c:pt>
                <c:pt idx="166">
                  <c:v>24.638006904905279</c:v>
                </c:pt>
                <c:pt idx="167">
                  <c:v>24.113646349025128</c:v>
                </c:pt>
                <c:pt idx="168">
                  <c:v>24.330326136247677</c:v>
                </c:pt>
                <c:pt idx="169">
                  <c:v>24.159194115682652</c:v>
                </c:pt>
                <c:pt idx="170">
                  <c:v>23.736073063459148</c:v>
                </c:pt>
                <c:pt idx="171">
                  <c:v>23.342170967575061</c:v>
                </c:pt>
                <c:pt idx="172">
                  <c:v>22.973996134437865</c:v>
                </c:pt>
                <c:pt idx="173">
                  <c:v>23.045964853751681</c:v>
                </c:pt>
                <c:pt idx="174">
                  <c:v>25.684912830308267</c:v>
                </c:pt>
                <c:pt idx="175">
                  <c:v>26.886993146009633</c:v>
                </c:pt>
                <c:pt idx="176">
                  <c:v>27.682476050690749</c:v>
                </c:pt>
                <c:pt idx="177">
                  <c:v>26.204081949880901</c:v>
                </c:pt>
                <c:pt idx="178">
                  <c:v>25.913535778939984</c:v>
                </c:pt>
                <c:pt idx="179">
                  <c:v>27.729651125252904</c:v>
                </c:pt>
                <c:pt idx="180">
                  <c:v>29.588837002856746</c:v>
                </c:pt>
                <c:pt idx="181">
                  <c:v>30.481041714165727</c:v>
                </c:pt>
                <c:pt idx="182">
                  <c:v>28.883008047891504</c:v>
                </c:pt>
                <c:pt idx="183">
                  <c:v>27.160638082403633</c:v>
                </c:pt>
                <c:pt idx="184">
                  <c:v>26.542807414156755</c:v>
                </c:pt>
                <c:pt idx="185">
                  <c:v>25.613302178507222</c:v>
                </c:pt>
                <c:pt idx="186">
                  <c:v>24.623467179955707</c:v>
                </c:pt>
                <c:pt idx="187">
                  <c:v>23.76309566622788</c:v>
                </c:pt>
                <c:pt idx="188">
                  <c:v>23.338344151471343</c:v>
                </c:pt>
                <c:pt idx="189">
                  <c:v>25.048123950160374</c:v>
                </c:pt>
                <c:pt idx="190">
                  <c:v>24.892115260670391</c:v>
                </c:pt>
                <c:pt idx="191">
                  <c:v>24.785862849803546</c:v>
                </c:pt>
                <c:pt idx="192">
                  <c:v>22.89462650715992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Calc!$S$10</c:f>
              <c:strCache>
                <c:ptCount val="1"/>
                <c:pt idx="0">
                  <c:v>Estimated (&amp; Extrapolated) Trend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Calc!$S$11:$S$251</c:f>
              <c:numCache>
                <c:formatCode>#,##0.000_);[Red]\(#,##0.000\)</c:formatCode>
                <c:ptCount val="241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25.5</c:v>
                </c:pt>
                <c:pt idx="4">
                  <c:v>24.224999999999998</c:v>
                </c:pt>
                <c:pt idx="5">
                  <c:v>24.224999999999998</c:v>
                </c:pt>
                <c:pt idx="6">
                  <c:v>24.224999999999998</c:v>
                </c:pt>
                <c:pt idx="7">
                  <c:v>24.224999999999998</c:v>
                </c:pt>
                <c:pt idx="8">
                  <c:v>35.610749999999996</c:v>
                </c:pt>
                <c:pt idx="9">
                  <c:v>27.776384999999998</c:v>
                </c:pt>
                <c:pt idx="10">
                  <c:v>27.776384999999998</c:v>
                </c:pt>
                <c:pt idx="11">
                  <c:v>27.776384999999998</c:v>
                </c:pt>
                <c:pt idx="12">
                  <c:v>27.776384999999998</c:v>
                </c:pt>
                <c:pt idx="13">
                  <c:v>27.776384999999998</c:v>
                </c:pt>
                <c:pt idx="14">
                  <c:v>27.776384999999998</c:v>
                </c:pt>
                <c:pt idx="15">
                  <c:v>27.776384999999998</c:v>
                </c:pt>
                <c:pt idx="16">
                  <c:v>27.776384999999998</c:v>
                </c:pt>
                <c:pt idx="17">
                  <c:v>31.665078900000001</c:v>
                </c:pt>
                <c:pt idx="18">
                  <c:v>40.890171886200001</c:v>
                </c:pt>
                <c:pt idx="19">
                  <c:v>31.244285184839999</c:v>
                </c:pt>
                <c:pt idx="20">
                  <c:v>31.035989950274399</c:v>
                </c:pt>
                <c:pt idx="21">
                  <c:v>30.829083350605902</c:v>
                </c:pt>
                <c:pt idx="22">
                  <c:v>30.623556128268529</c:v>
                </c:pt>
                <c:pt idx="23">
                  <c:v>28.898429133042733</c:v>
                </c:pt>
                <c:pt idx="24">
                  <c:v>28.705772938822445</c:v>
                </c:pt>
                <c:pt idx="25">
                  <c:v>28.514401119230293</c:v>
                </c:pt>
                <c:pt idx="26">
                  <c:v>29.81505801238816</c:v>
                </c:pt>
                <c:pt idx="27">
                  <c:v>29.61629095897224</c:v>
                </c:pt>
                <c:pt idx="28">
                  <c:v>31.183979960400503</c:v>
                </c:pt>
                <c:pt idx="29">
                  <c:v>30.976086760664497</c:v>
                </c:pt>
                <c:pt idx="30">
                  <c:v>30.769579515593399</c:v>
                </c:pt>
                <c:pt idx="31">
                  <c:v>28.883404291287523</c:v>
                </c:pt>
                <c:pt idx="32">
                  <c:v>28.690848262678937</c:v>
                </c:pt>
                <c:pt idx="33">
                  <c:v>28.499575940927745</c:v>
                </c:pt>
                <c:pt idx="34">
                  <c:v>28.309578767988224</c:v>
                </c:pt>
                <c:pt idx="35">
                  <c:v>28.120848242868302</c:v>
                </c:pt>
                <c:pt idx="36">
                  <c:v>31.63595427322684</c:v>
                </c:pt>
                <c:pt idx="37">
                  <c:v>31.63595427322684</c:v>
                </c:pt>
                <c:pt idx="38">
                  <c:v>31.63595427322684</c:v>
                </c:pt>
                <c:pt idx="39">
                  <c:v>31.63595427322684</c:v>
                </c:pt>
                <c:pt idx="40">
                  <c:v>31.63595427322684</c:v>
                </c:pt>
                <c:pt idx="41">
                  <c:v>28.472358845904157</c:v>
                </c:pt>
                <c:pt idx="42">
                  <c:v>28.472358845904157</c:v>
                </c:pt>
                <c:pt idx="43">
                  <c:v>28.472358845904157</c:v>
                </c:pt>
                <c:pt idx="44">
                  <c:v>28.472358845904157</c:v>
                </c:pt>
                <c:pt idx="45">
                  <c:v>31.461956524724094</c:v>
                </c:pt>
                <c:pt idx="46">
                  <c:v>32.117413952322508</c:v>
                </c:pt>
                <c:pt idx="47">
                  <c:v>32.786526742995889</c:v>
                </c:pt>
                <c:pt idx="48">
                  <c:v>33.469579383474965</c:v>
                </c:pt>
                <c:pt idx="49">
                  <c:v>34.166862287297356</c:v>
                </c:pt>
                <c:pt idx="50">
                  <c:v>34.878671918282713</c:v>
                </c:pt>
                <c:pt idx="51">
                  <c:v>35.605310916580265</c:v>
                </c:pt>
                <c:pt idx="52">
                  <c:v>31.803702198924562</c:v>
                </c:pt>
                <c:pt idx="53">
                  <c:v>32.095236135748038</c:v>
                </c:pt>
                <c:pt idx="54">
                  <c:v>32.389442466992399</c:v>
                </c:pt>
                <c:pt idx="55">
                  <c:v>32.686345689606497</c:v>
                </c:pt>
                <c:pt idx="56">
                  <c:v>36.284567577604015</c:v>
                </c:pt>
                <c:pt idx="57">
                  <c:v>36.617176113732057</c:v>
                </c:pt>
                <c:pt idx="58">
                  <c:v>36.952833561441274</c:v>
                </c:pt>
                <c:pt idx="59">
                  <c:v>37.291567869087821</c:v>
                </c:pt>
                <c:pt idx="60">
                  <c:v>37.633407241221128</c:v>
                </c:pt>
                <c:pt idx="61">
                  <c:v>37.978380140932323</c:v>
                </c:pt>
                <c:pt idx="62">
                  <c:v>38.326515292224208</c:v>
                </c:pt>
                <c:pt idx="63">
                  <c:v>38.677841682402935</c:v>
                </c:pt>
                <c:pt idx="64">
                  <c:v>39.032388564491633</c:v>
                </c:pt>
                <c:pt idx="65">
                  <c:v>39.390185459666142</c:v>
                </c:pt>
                <c:pt idx="66">
                  <c:v>39.751262159713086</c:v>
                </c:pt>
                <c:pt idx="67">
                  <c:v>36.906396831149628</c:v>
                </c:pt>
                <c:pt idx="68">
                  <c:v>37.244705468768501</c:v>
                </c:pt>
                <c:pt idx="69">
                  <c:v>37.58611526889888</c:v>
                </c:pt>
                <c:pt idx="70">
                  <c:v>37.930654658863787</c:v>
                </c:pt>
                <c:pt idx="71">
                  <c:v>38.278352326570044</c:v>
                </c:pt>
                <c:pt idx="72">
                  <c:v>38.62923722289694</c:v>
                </c:pt>
                <c:pt idx="73">
                  <c:v>40.932505492312174</c:v>
                </c:pt>
                <c:pt idx="74">
                  <c:v>41.307720125991708</c:v>
                </c:pt>
                <c:pt idx="75">
                  <c:v>41.686374227146636</c:v>
                </c:pt>
                <c:pt idx="76">
                  <c:v>42.068499324228817</c:v>
                </c:pt>
                <c:pt idx="77">
                  <c:v>42.45412723470092</c:v>
                </c:pt>
                <c:pt idx="78">
                  <c:v>49.269783577838524</c:v>
                </c:pt>
                <c:pt idx="79">
                  <c:v>61.654564843187877</c:v>
                </c:pt>
                <c:pt idx="80">
                  <c:v>43.553812181308636</c:v>
                </c:pt>
                <c:pt idx="81">
                  <c:v>43.953055459637305</c:v>
                </c:pt>
                <c:pt idx="82">
                  <c:v>44.35595846801732</c:v>
                </c:pt>
                <c:pt idx="83">
                  <c:v>44.76255475397415</c:v>
                </c:pt>
                <c:pt idx="84">
                  <c:v>51.045352334984038</c:v>
                </c:pt>
                <c:pt idx="85">
                  <c:v>51.513268064721395</c:v>
                </c:pt>
                <c:pt idx="86">
                  <c:v>51.985473021981349</c:v>
                </c:pt>
                <c:pt idx="87">
                  <c:v>46.426554446621992</c:v>
                </c:pt>
                <c:pt idx="88">
                  <c:v>46.852131195716034</c:v>
                </c:pt>
                <c:pt idx="89">
                  <c:v>47.281609065010102</c:v>
                </c:pt>
                <c:pt idx="90">
                  <c:v>54.395127148840885</c:v>
                </c:pt>
                <c:pt idx="91">
                  <c:v>54.893749147705265</c:v>
                </c:pt>
                <c:pt idx="92">
                  <c:v>70.354116147246899</c:v>
                </c:pt>
                <c:pt idx="93">
                  <c:v>70.999028878596675</c:v>
                </c:pt>
                <c:pt idx="94">
                  <c:v>58.75287971418674</c:v>
                </c:pt>
                <c:pt idx="95">
                  <c:v>48.358516078085202</c:v>
                </c:pt>
                <c:pt idx="96">
                  <c:v>47.955528444101162</c:v>
                </c:pt>
                <c:pt idx="97">
                  <c:v>56.591519858076381</c:v>
                </c:pt>
                <c:pt idx="98">
                  <c:v>56.119923859259082</c:v>
                </c:pt>
                <c:pt idx="99">
                  <c:v>55.652257827098587</c:v>
                </c:pt>
                <c:pt idx="100">
                  <c:v>55.188489011872768</c:v>
                </c:pt>
                <c:pt idx="101">
                  <c:v>42.688296250683585</c:v>
                </c:pt>
                <c:pt idx="102">
                  <c:v>42.332560448594556</c:v>
                </c:pt>
                <c:pt idx="103">
                  <c:v>41.979789111522933</c:v>
                </c:pt>
                <c:pt idx="104">
                  <c:v>41.629957535593576</c:v>
                </c:pt>
                <c:pt idx="105">
                  <c:v>41.283041222796967</c:v>
                </c:pt>
                <c:pt idx="106">
                  <c:v>36.43572413255356</c:v>
                </c:pt>
                <c:pt idx="107">
                  <c:v>36.132093098115611</c:v>
                </c:pt>
                <c:pt idx="108">
                  <c:v>35.83099232229798</c:v>
                </c:pt>
                <c:pt idx="109">
                  <c:v>35.532400719612163</c:v>
                </c:pt>
                <c:pt idx="110">
                  <c:v>35.23629738028206</c:v>
                </c:pt>
                <c:pt idx="111">
                  <c:v>40.184060804096667</c:v>
                </c:pt>
                <c:pt idx="112">
                  <c:v>55.788871083020872</c:v>
                </c:pt>
                <c:pt idx="113">
                  <c:v>39.517117017139782</c:v>
                </c:pt>
                <c:pt idx="114">
                  <c:v>39.18780770866362</c:v>
                </c:pt>
                <c:pt idx="115">
                  <c:v>34.003587313871662</c:v>
                </c:pt>
                <c:pt idx="116">
                  <c:v>33.720224086256067</c:v>
                </c:pt>
                <c:pt idx="117">
                  <c:v>33.439222218870604</c:v>
                </c:pt>
                <c:pt idx="118">
                  <c:v>33.160562033713347</c:v>
                </c:pt>
                <c:pt idx="119">
                  <c:v>32.884224016765735</c:v>
                </c:pt>
                <c:pt idx="120">
                  <c:v>32.610188816626021</c:v>
                </c:pt>
                <c:pt idx="121">
                  <c:v>32.338437243154139</c:v>
                </c:pt>
                <c:pt idx="122">
                  <c:v>32.068950266127857</c:v>
                </c:pt>
                <c:pt idx="123">
                  <c:v>29.416580837866867</c:v>
                </c:pt>
                <c:pt idx="124">
                  <c:v>29.171442664217977</c:v>
                </c:pt>
                <c:pt idx="125">
                  <c:v>28.928347308682827</c:v>
                </c:pt>
                <c:pt idx="126">
                  <c:v>28.687277747777138</c:v>
                </c:pt>
                <c:pt idx="127">
                  <c:v>48.361969069794291</c:v>
                </c:pt>
                <c:pt idx="128">
                  <c:v>34.050856389224329</c:v>
                </c:pt>
                <c:pt idx="129">
                  <c:v>33.767099252647462</c:v>
                </c:pt>
                <c:pt idx="130">
                  <c:v>29.132564880221601</c:v>
                </c:pt>
                <c:pt idx="131">
                  <c:v>25.423018285473383</c:v>
                </c:pt>
                <c:pt idx="132">
                  <c:v>25.380646588330926</c:v>
                </c:pt>
                <c:pt idx="133">
                  <c:v>25.338345510683705</c:v>
                </c:pt>
                <c:pt idx="134">
                  <c:v>25.296114934832566</c:v>
                </c:pt>
                <c:pt idx="135">
                  <c:v>25.253954743274512</c:v>
                </c:pt>
                <c:pt idx="136">
                  <c:v>25.211864818702388</c:v>
                </c:pt>
                <c:pt idx="137">
                  <c:v>25.16984504400455</c:v>
                </c:pt>
                <c:pt idx="138">
                  <c:v>25.127895302264541</c:v>
                </c:pt>
                <c:pt idx="139">
                  <c:v>22.075693619549476</c:v>
                </c:pt>
                <c:pt idx="140">
                  <c:v>22.075693619549476</c:v>
                </c:pt>
                <c:pt idx="141">
                  <c:v>22.075693619549476</c:v>
                </c:pt>
                <c:pt idx="142">
                  <c:v>22.075693619549476</c:v>
                </c:pt>
                <c:pt idx="143">
                  <c:v>22.517207491940464</c:v>
                </c:pt>
                <c:pt idx="144">
                  <c:v>22.517207491940464</c:v>
                </c:pt>
                <c:pt idx="145">
                  <c:v>22.517207491940464</c:v>
                </c:pt>
                <c:pt idx="146">
                  <c:v>22.517207491940464</c:v>
                </c:pt>
                <c:pt idx="147">
                  <c:v>22.517207491940464</c:v>
                </c:pt>
                <c:pt idx="148">
                  <c:v>22.517207491940464</c:v>
                </c:pt>
                <c:pt idx="149">
                  <c:v>24.543756166215108</c:v>
                </c:pt>
                <c:pt idx="150">
                  <c:v>20.86219274128284</c:v>
                </c:pt>
                <c:pt idx="151">
                  <c:v>20.86219274128284</c:v>
                </c:pt>
                <c:pt idx="152">
                  <c:v>20.86219274128284</c:v>
                </c:pt>
                <c:pt idx="153">
                  <c:v>20.86219274128284</c:v>
                </c:pt>
                <c:pt idx="154">
                  <c:v>20.86219274128284</c:v>
                </c:pt>
                <c:pt idx="155">
                  <c:v>20.86219274128284</c:v>
                </c:pt>
                <c:pt idx="156">
                  <c:v>20.86219274128284</c:v>
                </c:pt>
                <c:pt idx="157">
                  <c:v>22.531168160585469</c:v>
                </c:pt>
                <c:pt idx="158">
                  <c:v>22.531168160585469</c:v>
                </c:pt>
                <c:pt idx="159">
                  <c:v>22.531168160585469</c:v>
                </c:pt>
                <c:pt idx="160">
                  <c:v>19.827427981315214</c:v>
                </c:pt>
                <c:pt idx="161">
                  <c:v>19.827427981315214</c:v>
                </c:pt>
                <c:pt idx="162">
                  <c:v>19.827427981315214</c:v>
                </c:pt>
                <c:pt idx="163">
                  <c:v>19.827427981315214</c:v>
                </c:pt>
                <c:pt idx="164">
                  <c:v>22.008445059259891</c:v>
                </c:pt>
                <c:pt idx="165">
                  <c:v>24.229463973156868</c:v>
                </c:pt>
                <c:pt idx="166">
                  <c:v>24.249655193134497</c:v>
                </c:pt>
                <c:pt idx="167">
                  <c:v>24.269863239128775</c:v>
                </c:pt>
                <c:pt idx="168">
                  <c:v>24.290088125161379</c:v>
                </c:pt>
                <c:pt idx="169">
                  <c:v>24.310329865265679</c:v>
                </c:pt>
                <c:pt idx="170">
                  <c:v>24.330588473486731</c:v>
                </c:pt>
                <c:pt idx="171">
                  <c:v>22.889812126048422</c:v>
                </c:pt>
                <c:pt idx="172">
                  <c:v>22.908886969486794</c:v>
                </c:pt>
                <c:pt idx="173">
                  <c:v>22.927977708628031</c:v>
                </c:pt>
                <c:pt idx="174">
                  <c:v>22.947084356718552</c:v>
                </c:pt>
                <c:pt idx="175">
                  <c:v>30.315393143660877</c:v>
                </c:pt>
                <c:pt idx="176">
                  <c:v>26.092964135301308</c:v>
                </c:pt>
                <c:pt idx="177">
                  <c:v>26.114708272080723</c:v>
                </c:pt>
                <c:pt idx="178">
                  <c:v>26.136470528974122</c:v>
                </c:pt>
                <c:pt idx="179">
                  <c:v>26.158250921081599</c:v>
                </c:pt>
                <c:pt idx="180">
                  <c:v>31.416059356218998</c:v>
                </c:pt>
                <c:pt idx="181">
                  <c:v>31.442239405682511</c:v>
                </c:pt>
                <c:pt idx="182">
                  <c:v>28.32159714466852</c:v>
                </c:pt>
                <c:pt idx="183">
                  <c:v>26.502760574706951</c:v>
                </c:pt>
                <c:pt idx="184">
                  <c:v>26.524846208519204</c:v>
                </c:pt>
                <c:pt idx="185">
                  <c:v>26.546950247026302</c:v>
                </c:pt>
                <c:pt idx="186">
                  <c:v>23.380783980897629</c:v>
                </c:pt>
                <c:pt idx="187">
                  <c:v>23.400267967548373</c:v>
                </c:pt>
                <c:pt idx="188">
                  <c:v>23.419768190854661</c:v>
                </c:pt>
                <c:pt idx="189">
                  <c:v>23.439284664347039</c:v>
                </c:pt>
                <c:pt idx="190">
                  <c:v>28.619757229912139</c:v>
                </c:pt>
                <c:pt idx="191">
                  <c:v>23.478366416068631</c:v>
                </c:pt>
                <c:pt idx="192">
                  <c:v>23.497931721415352</c:v>
                </c:pt>
                <c:pt idx="193">
                  <c:v>27.045140330860672</c:v>
                </c:pt>
                <c:pt idx="194">
                  <c:v>27.067677947803052</c:v>
                </c:pt>
                <c:pt idx="195">
                  <c:v>27.090234346092885</c:v>
                </c:pt>
                <c:pt idx="196">
                  <c:v>27.112809541381292</c:v>
                </c:pt>
                <c:pt idx="197">
                  <c:v>27.135403549332441</c:v>
                </c:pt>
                <c:pt idx="198">
                  <c:v>24.442214747061193</c:v>
                </c:pt>
                <c:pt idx="199">
                  <c:v>24.46258325935041</c:v>
                </c:pt>
                <c:pt idx="200">
                  <c:v>24.482968745399866</c:v>
                </c:pt>
                <c:pt idx="201">
                  <c:v>24.503371219354364</c:v>
                </c:pt>
                <c:pt idx="202">
                  <c:v>24.52379069537049</c:v>
                </c:pt>
                <c:pt idx="203">
                  <c:v>24.544227187616631</c:v>
                </c:pt>
                <c:pt idx="204">
                  <c:v>24.564680710272977</c:v>
                </c:pt>
                <c:pt idx="205">
                  <c:v>24.585151277531537</c:v>
                </c:pt>
                <c:pt idx="206">
                  <c:v>24.605638903596144</c:v>
                </c:pt>
                <c:pt idx="207">
                  <c:v>24.626143602682472</c:v>
                </c:pt>
                <c:pt idx="208">
                  <c:v>24.64666538901804</c:v>
                </c:pt>
                <c:pt idx="209">
                  <c:v>24.66720427684222</c:v>
                </c:pt>
                <c:pt idx="210">
                  <c:v>24.687760280406252</c:v>
                </c:pt>
                <c:pt idx="211">
                  <c:v>24.708333413973254</c:v>
                </c:pt>
                <c:pt idx="212">
                  <c:v>24.728923691818228</c:v>
                </c:pt>
                <c:pt idx="213">
                  <c:v>24.749531128228075</c:v>
                </c:pt>
                <c:pt idx="214">
                  <c:v>24.770155737501597</c:v>
                </c:pt>
                <c:pt idx="215">
                  <c:v>24.790797533949512</c:v>
                </c:pt>
                <c:pt idx="216">
                  <c:v>24.811456531894468</c:v>
                </c:pt>
                <c:pt idx="217">
                  <c:v>24.832132745671043</c:v>
                </c:pt>
                <c:pt idx="218">
                  <c:v>24.852826189625766</c:v>
                </c:pt>
                <c:pt idx="219">
                  <c:v>24.873536878117118</c:v>
                </c:pt>
                <c:pt idx="220">
                  <c:v>24.894264825515545</c:v>
                </c:pt>
                <c:pt idx="221">
                  <c:v>24.915010046203474</c:v>
                </c:pt>
                <c:pt idx="222">
                  <c:v>24.935772554575308</c:v>
                </c:pt>
                <c:pt idx="223">
                  <c:v>24.956552365037453</c:v>
                </c:pt>
                <c:pt idx="224">
                  <c:v>24.977349492008315</c:v>
                </c:pt>
                <c:pt idx="225">
                  <c:v>24.998163949918318</c:v>
                </c:pt>
                <c:pt idx="226">
                  <c:v>25.018995753209914</c:v>
                </c:pt>
                <c:pt idx="227">
                  <c:v>25.039844916337586</c:v>
                </c:pt>
                <c:pt idx="228">
                  <c:v>25.060711453767865</c:v>
                </c:pt>
                <c:pt idx="229">
                  <c:v>25.081595379979337</c:v>
                </c:pt>
                <c:pt idx="230">
                  <c:v>25.102496709462653</c:v>
                </c:pt>
                <c:pt idx="231">
                  <c:v>25.123415456720537</c:v>
                </c:pt>
                <c:pt idx="232">
                  <c:v>25.1443516362678</c:v>
                </c:pt>
                <c:pt idx="233">
                  <c:v>25.165305262631353</c:v>
                </c:pt>
                <c:pt idx="234">
                  <c:v>25.186276350350209</c:v>
                </c:pt>
                <c:pt idx="235">
                  <c:v>25.207264913975497</c:v>
                </c:pt>
                <c:pt idx="236">
                  <c:v>25.228270968070476</c:v>
                </c:pt>
                <c:pt idx="237">
                  <c:v>25.24929452721053</c:v>
                </c:pt>
                <c:pt idx="238">
                  <c:v>25.270335605983202</c:v>
                </c:pt>
                <c:pt idx="239">
                  <c:v>25.291394218988184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25504"/>
        <c:axId val="283935488"/>
      </c:lineChart>
      <c:dateAx>
        <c:axId val="283925504"/>
        <c:scaling>
          <c:orientation val="minMax"/>
          <c:max val="42736"/>
          <c:min val="42005"/>
        </c:scaling>
        <c:delete val="0"/>
        <c:axPos val="b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3935488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83935488"/>
        <c:scaling>
          <c:orientation val="minMax"/>
          <c:max val="32"/>
          <c:min val="20"/>
        </c:scaling>
        <c:delete val="0"/>
        <c:axPos val="l"/>
        <c:majorGridlines>
          <c:spPr>
            <a:ln w="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Sales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Volumes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05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2.9960623180962164E-2"/>
              <c:y val="6.8989064406406661E-3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3925504"/>
        <c:crosses val="autoZero"/>
        <c:crossBetween val="midCat"/>
      </c:valAx>
      <c:valAx>
        <c:axId val="283937408"/>
        <c:scaling>
          <c:orientation val="minMax"/>
          <c:max val="100"/>
          <c:min val="0"/>
        </c:scaling>
        <c:delete val="0"/>
        <c:axPos val="r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83939200"/>
        <c:crosses val="max"/>
        <c:crossBetween val="between"/>
        <c:majorUnit val="1000"/>
      </c:valAx>
      <c:dateAx>
        <c:axId val="28393920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83937408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9579135812954045"/>
          <c:y val="0.74028515393652239"/>
          <c:w val="0.42699347673990673"/>
          <c:h val="0.17475428086902209"/>
        </c:manualLayout>
      </c:layout>
      <c:overlay val="0"/>
      <c:spPr>
        <a:solidFill>
          <a:schemeClr val="bg1">
            <a:alpha val="60000"/>
          </a:schemeClr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6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Normalized</a:t>
            </a:r>
          </a:p>
        </c:rich>
      </c:tx>
      <c:layout>
        <c:manualLayout>
          <c:xMode val="edge"/>
          <c:yMode val="edge"/>
          <c:x val="0.283084027650613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812806091546249"/>
          <c:w val="0.87701508423365682"/>
          <c:h val="0.81489036947304661"/>
        </c:manualLayout>
      </c:layout>
      <c:lineChart>
        <c:grouping val="standard"/>
        <c:varyColors val="0"/>
        <c:ser>
          <c:idx val="0"/>
          <c:order val="0"/>
          <c:tx>
            <c:strRef>
              <c:f>Calc!$T$10</c:f>
              <c:strCache>
                <c:ptCount val="1"/>
                <c:pt idx="0">
                  <c:v>Actual (&amp; Extrapolated) Values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Calc!$B$11:$B$251</c:f>
              <c:numCache>
                <c:formatCode>#,##0.000_);[Red]\(#,##0.000\)</c:formatCode>
                <c:ptCount val="241"/>
                <c:pt idx="0">
                  <c:v>27.844005557000003</c:v>
                </c:pt>
                <c:pt idx="1">
                  <c:v>21.631058254000003</c:v>
                </c:pt>
                <c:pt idx="2">
                  <c:v>27.970177009</c:v>
                </c:pt>
                <c:pt idx="3">
                  <c:v>25.529158376000002</c:v>
                </c:pt>
                <c:pt idx="4">
                  <c:v>24.568456264000002</c:v>
                </c:pt>
                <c:pt idx="5">
                  <c:v>24.674212853</c:v>
                </c:pt>
                <c:pt idx="6">
                  <c:v>23.878290578000001</c:v>
                </c:pt>
                <c:pt idx="7">
                  <c:v>23.590734146000003</c:v>
                </c:pt>
                <c:pt idx="8">
                  <c:v>25.416713787000003</c:v>
                </c:pt>
                <c:pt idx="9">
                  <c:v>30.228520868</c:v>
                </c:pt>
                <c:pt idx="10">
                  <c:v>26.671824069000003</c:v>
                </c:pt>
                <c:pt idx="11">
                  <c:v>25.506104132000001</c:v>
                </c:pt>
                <c:pt idx="12">
                  <c:v>29.943225121000001</c:v>
                </c:pt>
                <c:pt idx="13">
                  <c:v>26.254804264000001</c:v>
                </c:pt>
                <c:pt idx="14">
                  <c:v>26.742865285000001</c:v>
                </c:pt>
                <c:pt idx="15">
                  <c:v>28.760819087000002</c:v>
                </c:pt>
                <c:pt idx="16">
                  <c:v>27.152057629000002</c:v>
                </c:pt>
                <c:pt idx="17">
                  <c:v>31.739602182000002</c:v>
                </c:pt>
                <c:pt idx="18">
                  <c:v>41.498590228000005</c:v>
                </c:pt>
                <c:pt idx="19">
                  <c:v>29.510537263000003</c:v>
                </c:pt>
                <c:pt idx="20">
                  <c:v>28.180247865000002</c:v>
                </c:pt>
                <c:pt idx="21">
                  <c:v>38.060914050000001</c:v>
                </c:pt>
                <c:pt idx="22">
                  <c:v>29.087289734000002</c:v>
                </c:pt>
                <c:pt idx="23">
                  <c:v>26.204947813</c:v>
                </c:pt>
                <c:pt idx="24">
                  <c:v>30.969338700000002</c:v>
                </c:pt>
                <c:pt idx="25">
                  <c:v>25.391557145</c:v>
                </c:pt>
                <c:pt idx="26">
                  <c:v>30.224560674000003</c:v>
                </c:pt>
                <c:pt idx="27">
                  <c:v>29.876910724000002</c:v>
                </c:pt>
                <c:pt idx="28">
                  <c:v>31.261541159000004</c:v>
                </c:pt>
                <c:pt idx="29">
                  <c:v>31.842425762000001</c:v>
                </c:pt>
                <c:pt idx="30">
                  <c:v>31.924518728000002</c:v>
                </c:pt>
                <c:pt idx="31">
                  <c:v>25.207009621000001</c:v>
                </c:pt>
                <c:pt idx="32">
                  <c:v>30.171336113000002</c:v>
                </c:pt>
                <c:pt idx="33">
                  <c:v>32.891088624000005</c:v>
                </c:pt>
                <c:pt idx="34">
                  <c:v>24.572365351000002</c:v>
                </c:pt>
                <c:pt idx="35">
                  <c:v>28.065196767000003</c:v>
                </c:pt>
                <c:pt idx="36">
                  <c:v>33.401117984000003</c:v>
                </c:pt>
                <c:pt idx="37">
                  <c:v>28.219808424</c:v>
                </c:pt>
                <c:pt idx="38">
                  <c:v>34.114416814000002</c:v>
                </c:pt>
                <c:pt idx="39">
                  <c:v>32.174532881000005</c:v>
                </c:pt>
                <c:pt idx="40">
                  <c:v>30.105487464000003</c:v>
                </c:pt>
                <c:pt idx="41">
                  <c:v>28.935464709000001</c:v>
                </c:pt>
                <c:pt idx="42">
                  <c:v>29.927647185000001</c:v>
                </c:pt>
                <c:pt idx="43">
                  <c:v>27.512945934000001</c:v>
                </c:pt>
                <c:pt idx="44">
                  <c:v>27.997327555000002</c:v>
                </c:pt>
                <c:pt idx="45">
                  <c:v>32.784492494000006</c:v>
                </c:pt>
                <c:pt idx="46">
                  <c:v>31.802235189000001</c:v>
                </c:pt>
                <c:pt idx="47">
                  <c:v>32.656786257</c:v>
                </c:pt>
                <c:pt idx="48">
                  <c:v>32.873655599000003</c:v>
                </c:pt>
                <c:pt idx="49">
                  <c:v>30.421999961000001</c:v>
                </c:pt>
                <c:pt idx="50">
                  <c:v>37.693856019000002</c:v>
                </c:pt>
                <c:pt idx="51">
                  <c:v>36.419048048000001</c:v>
                </c:pt>
                <c:pt idx="52">
                  <c:v>32.385502707000001</c:v>
                </c:pt>
                <c:pt idx="53">
                  <c:v>34.164301307999999</c:v>
                </c:pt>
                <c:pt idx="54">
                  <c:v>30.345885188</c:v>
                </c:pt>
                <c:pt idx="55">
                  <c:v>34.061626375000003</c:v>
                </c:pt>
                <c:pt idx="56">
                  <c:v>36.412751366000002</c:v>
                </c:pt>
                <c:pt idx="57">
                  <c:v>40.391356287000001</c:v>
                </c:pt>
                <c:pt idx="58">
                  <c:v>35.945223430000006</c:v>
                </c:pt>
                <c:pt idx="59">
                  <c:v>33.962724204000004</c:v>
                </c:pt>
                <c:pt idx="60">
                  <c:v>39.137795588000003</c:v>
                </c:pt>
                <c:pt idx="61">
                  <c:v>34.488949017000003</c:v>
                </c:pt>
                <c:pt idx="62">
                  <c:v>40.026956933000001</c:v>
                </c:pt>
                <c:pt idx="63">
                  <c:v>33.735219981</c:v>
                </c:pt>
                <c:pt idx="64">
                  <c:v>43.710999824000005</c:v>
                </c:pt>
                <c:pt idx="65">
                  <c:v>44.135295573000001</c:v>
                </c:pt>
                <c:pt idx="66">
                  <c:v>35.952003054999999</c:v>
                </c:pt>
                <c:pt idx="67">
                  <c:v>37.127694174000005</c:v>
                </c:pt>
                <c:pt idx="68">
                  <c:v>35.745692179999999</c:v>
                </c:pt>
                <c:pt idx="69">
                  <c:v>40.755462551000001</c:v>
                </c:pt>
                <c:pt idx="70">
                  <c:v>39.924496251000001</c:v>
                </c:pt>
                <c:pt idx="71">
                  <c:v>33.754332155</c:v>
                </c:pt>
                <c:pt idx="72">
                  <c:v>40.126502743000003</c:v>
                </c:pt>
                <c:pt idx="73">
                  <c:v>36.808791763000002</c:v>
                </c:pt>
                <c:pt idx="74">
                  <c:v>46.829835047000003</c:v>
                </c:pt>
                <c:pt idx="75">
                  <c:v>38.30505222</c:v>
                </c:pt>
                <c:pt idx="76">
                  <c:v>43.624860264000006</c:v>
                </c:pt>
                <c:pt idx="77">
                  <c:v>45.825290047999999</c:v>
                </c:pt>
                <c:pt idx="78">
                  <c:v>47.160369625000001</c:v>
                </c:pt>
                <c:pt idx="79">
                  <c:v>61.153545837000003</c:v>
                </c:pt>
                <c:pt idx="80">
                  <c:v>37.156515068000004</c:v>
                </c:pt>
                <c:pt idx="81">
                  <c:v>45.423874467000005</c:v>
                </c:pt>
                <c:pt idx="82">
                  <c:v>51.509362646000007</c:v>
                </c:pt>
                <c:pt idx="83">
                  <c:v>38.103141452000003</c:v>
                </c:pt>
                <c:pt idx="84">
                  <c:v>59.655949482000004</c:v>
                </c:pt>
                <c:pt idx="85">
                  <c:v>45.622754623000006</c:v>
                </c:pt>
                <c:pt idx="86">
                  <c:v>53.173827761000005</c:v>
                </c:pt>
                <c:pt idx="87">
                  <c:v>46.837121466000006</c:v>
                </c:pt>
                <c:pt idx="88">
                  <c:v>42.824180106</c:v>
                </c:pt>
                <c:pt idx="89">
                  <c:v>51.190697423000003</c:v>
                </c:pt>
                <c:pt idx="90">
                  <c:v>63.770261206000001</c:v>
                </c:pt>
                <c:pt idx="91">
                  <c:v>44.843193803000005</c:v>
                </c:pt>
                <c:pt idx="92">
                  <c:v>71.140371587000004</c:v>
                </c:pt>
                <c:pt idx="93">
                  <c:v>82.979153233000005</c:v>
                </c:pt>
                <c:pt idx="94">
                  <c:v>50.601787638000005</c:v>
                </c:pt>
                <c:pt idx="95">
                  <c:v>47.647674722000005</c:v>
                </c:pt>
                <c:pt idx="96">
                  <c:v>45.408325476000002</c:v>
                </c:pt>
                <c:pt idx="97">
                  <c:v>50.307080556000003</c:v>
                </c:pt>
                <c:pt idx="98">
                  <c:v>65.563601515000002</c:v>
                </c:pt>
                <c:pt idx="99">
                  <c:v>53.852271136000006</c:v>
                </c:pt>
                <c:pt idx="100">
                  <c:v>50.357624249000004</c:v>
                </c:pt>
                <c:pt idx="101">
                  <c:v>46.401479603000006</c:v>
                </c:pt>
                <c:pt idx="102">
                  <c:v>40.897598092999999</c:v>
                </c:pt>
                <c:pt idx="103">
                  <c:v>41.685621626</c:v>
                </c:pt>
                <c:pt idx="104">
                  <c:v>43.114756221</c:v>
                </c:pt>
                <c:pt idx="105">
                  <c:v>43.28880126</c:v>
                </c:pt>
                <c:pt idx="106">
                  <c:v>32.797083036000004</c:v>
                </c:pt>
                <c:pt idx="107">
                  <c:v>35.629203521000001</c:v>
                </c:pt>
                <c:pt idx="108">
                  <c:v>33.536155913000002</c:v>
                </c:pt>
                <c:pt idx="109">
                  <c:v>32.679227636</c:v>
                </c:pt>
                <c:pt idx="110">
                  <c:v>36.704678720000004</c:v>
                </c:pt>
                <c:pt idx="111">
                  <c:v>41.460068217</c:v>
                </c:pt>
                <c:pt idx="112">
                  <c:v>51.963650398000006</c:v>
                </c:pt>
                <c:pt idx="113">
                  <c:v>46.340412007000005</c:v>
                </c:pt>
                <c:pt idx="114">
                  <c:v>37.254092281000005</c:v>
                </c:pt>
                <c:pt idx="115">
                  <c:v>34.015332260000001</c:v>
                </c:pt>
                <c:pt idx="116">
                  <c:v>32.435981539000004</c:v>
                </c:pt>
                <c:pt idx="117">
                  <c:v>33.795239459000001</c:v>
                </c:pt>
                <c:pt idx="118">
                  <c:v>33.243621249</c:v>
                </c:pt>
                <c:pt idx="119">
                  <c:v>31.224261220000002</c:v>
                </c:pt>
                <c:pt idx="120">
                  <c:v>32.872255678000002</c:v>
                </c:pt>
                <c:pt idx="121">
                  <c:v>29.293741402000002</c:v>
                </c:pt>
                <c:pt idx="122">
                  <c:v>35.639520246000004</c:v>
                </c:pt>
                <c:pt idx="123">
                  <c:v>26.609823463000001</c:v>
                </c:pt>
                <c:pt idx="124">
                  <c:v>28.704234993</c:v>
                </c:pt>
                <c:pt idx="125">
                  <c:v>31.901730440000001</c:v>
                </c:pt>
                <c:pt idx="126">
                  <c:v>26.212731249000001</c:v>
                </c:pt>
                <c:pt idx="127">
                  <c:v>48.450443359000005</c:v>
                </c:pt>
                <c:pt idx="128">
                  <c:v>35.241369472000002</c:v>
                </c:pt>
                <c:pt idx="129">
                  <c:v>34.277196833000005</c:v>
                </c:pt>
                <c:pt idx="130">
                  <c:v>29.219173196000003</c:v>
                </c:pt>
                <c:pt idx="131">
                  <c:v>25.445277771000001</c:v>
                </c:pt>
                <c:pt idx="132">
                  <c:v>24.347363291000001</c:v>
                </c:pt>
                <c:pt idx="133">
                  <c:v>23.702153069000001</c:v>
                </c:pt>
                <c:pt idx="134">
                  <c:v>26.482454224000001</c:v>
                </c:pt>
                <c:pt idx="135">
                  <c:v>23.408222414000001</c:v>
                </c:pt>
                <c:pt idx="136">
                  <c:v>27.860248963</c:v>
                </c:pt>
                <c:pt idx="137">
                  <c:v>26.812696751000001</c:v>
                </c:pt>
                <c:pt idx="138">
                  <c:v>23.607406124000001</c:v>
                </c:pt>
                <c:pt idx="139">
                  <c:v>22.290327400000002</c:v>
                </c:pt>
                <c:pt idx="140">
                  <c:v>22.034393190000003</c:v>
                </c:pt>
                <c:pt idx="141">
                  <c:v>22.082518140000001</c:v>
                </c:pt>
                <c:pt idx="142">
                  <c:v>22.804371975000002</c:v>
                </c:pt>
                <c:pt idx="143">
                  <c:v>21.363351211000001</c:v>
                </c:pt>
                <c:pt idx="144">
                  <c:v>22.593938755</c:v>
                </c:pt>
                <c:pt idx="145">
                  <c:v>20.477459356000001</c:v>
                </c:pt>
                <c:pt idx="146">
                  <c:v>21.531315067000001</c:v>
                </c:pt>
                <c:pt idx="147">
                  <c:v>23.423821078000003</c:v>
                </c:pt>
                <c:pt idx="148">
                  <c:v>23.110695875000001</c:v>
                </c:pt>
                <c:pt idx="149">
                  <c:v>25.157116545000001</c:v>
                </c:pt>
                <c:pt idx="150">
                  <c:v>20.97647989</c:v>
                </c:pt>
                <c:pt idx="151">
                  <c:v>20.093855666</c:v>
                </c:pt>
                <c:pt idx="152">
                  <c:v>21.022349770000002</c:v>
                </c:pt>
                <c:pt idx="153">
                  <c:v>22.781997409000002</c:v>
                </c:pt>
                <c:pt idx="154">
                  <c:v>18.970308171000003</c:v>
                </c:pt>
                <c:pt idx="155">
                  <c:v>20.517773031000001</c:v>
                </c:pt>
                <c:pt idx="156">
                  <c:v>21.392875492000002</c:v>
                </c:pt>
                <c:pt idx="157">
                  <c:v>20.379185041</c:v>
                </c:pt>
                <c:pt idx="158">
                  <c:v>22.363071612000002</c:v>
                </c:pt>
                <c:pt idx="159">
                  <c:v>21.909535456</c:v>
                </c:pt>
                <c:pt idx="160">
                  <c:v>19.503023943000002</c:v>
                </c:pt>
                <c:pt idx="161">
                  <c:v>21.366388478000001</c:v>
                </c:pt>
                <c:pt idx="162">
                  <c:v>20.237564618</c:v>
                </c:pt>
                <c:pt idx="163">
                  <c:v>17.851571212</c:v>
                </c:pt>
                <c:pt idx="164">
                  <c:v>21.684370048000002</c:v>
                </c:pt>
                <c:pt idx="165">
                  <c:v>29.249584918000004</c:v>
                </c:pt>
                <c:pt idx="166">
                  <c:v>19.750058294000002</c:v>
                </c:pt>
                <c:pt idx="167">
                  <c:v>26.228016083</c:v>
                </c:pt>
                <c:pt idx="168">
                  <c:v>23.906672805000003</c:v>
                </c:pt>
                <c:pt idx="169">
                  <c:v>21.358551491</c:v>
                </c:pt>
                <c:pt idx="170">
                  <c:v>25.555045952</c:v>
                </c:pt>
                <c:pt idx="171">
                  <c:v>22.757542628000003</c:v>
                </c:pt>
                <c:pt idx="172">
                  <c:v>20.907263254</c:v>
                </c:pt>
                <c:pt idx="173">
                  <c:v>26.086804999000002</c:v>
                </c:pt>
                <c:pt idx="174">
                  <c:v>24.478328673</c:v>
                </c:pt>
                <c:pt idx="175">
                  <c:v>27.811388159000003</c:v>
                </c:pt>
                <c:pt idx="176">
                  <c:v>28.009433276000003</c:v>
                </c:pt>
                <c:pt idx="177">
                  <c:v>27.676767311000003</c:v>
                </c:pt>
                <c:pt idx="178">
                  <c:v>23.540029687000001</c:v>
                </c:pt>
                <c:pt idx="179">
                  <c:v>26.998255265000001</c:v>
                </c:pt>
                <c:pt idx="180">
                  <c:v>29.393039089000002</c:v>
                </c:pt>
                <c:pt idx="181">
                  <c:v>29.856830425000002</c:v>
                </c:pt>
                <c:pt idx="182">
                  <c:v>29.946987219</c:v>
                </c:pt>
                <c:pt idx="183">
                  <c:v>26.183258089000002</c:v>
                </c:pt>
                <c:pt idx="184">
                  <c:v>25.757152402000003</c:v>
                </c:pt>
                <c:pt idx="185">
                  <c:v>30.123380679</c:v>
                </c:pt>
                <c:pt idx="186">
                  <c:v>22.328218346</c:v>
                </c:pt>
                <c:pt idx="187">
                  <c:v>23.489589950000003</c:v>
                </c:pt>
                <c:pt idx="188">
                  <c:v>25.281760924</c:v>
                </c:pt>
                <c:pt idx="189">
                  <c:v>22.795214250000001</c:v>
                </c:pt>
                <c:pt idx="190">
                  <c:v>27.327163140000003</c:v>
                </c:pt>
                <c:pt idx="191">
                  <c:v>24.012153181000002</c:v>
                </c:pt>
                <c:pt idx="192">
                  <c:v>21.876244125000003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Calc!$L$10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Calc!$F$11:$F$251</c:f>
              <c:numCache>
                <c:formatCode>#,##0.000_);[Red]\(#,##0.000\)</c:formatCode>
                <c:ptCount val="241"/>
                <c:pt idx="0">
                  <c:v>26.521467749820097</c:v>
                </c:pt>
                <c:pt idx="1">
                  <c:v>23.468990466731167</c:v>
                </c:pt>
                <c:pt idx="2">
                  <c:v>26.24039978642163</c:v>
                </c:pt>
                <c:pt idx="3">
                  <c:v>26.810297150818137</c:v>
                </c:pt>
                <c:pt idx="4">
                  <c:v>23.184535240673629</c:v>
                </c:pt>
                <c:pt idx="5">
                  <c:v>24.294161233378528</c:v>
                </c:pt>
                <c:pt idx="6">
                  <c:v>24.893974449684521</c:v>
                </c:pt>
                <c:pt idx="7">
                  <c:v>21.214461298512163</c:v>
                </c:pt>
                <c:pt idx="8">
                  <c:v>35.17001173665362</c:v>
                </c:pt>
                <c:pt idx="9">
                  <c:v>27.703633246724269</c:v>
                </c:pt>
                <c:pt idx="10">
                  <c:v>27.064959050482415</c:v>
                </c:pt>
                <c:pt idx="11">
                  <c:v>29.541670912336397</c:v>
                </c:pt>
                <c:pt idx="12">
                  <c:v>29.067967512972189</c:v>
                </c:pt>
                <c:pt idx="13">
                  <c:v>28.4856036048891</c:v>
                </c:pt>
                <c:pt idx="14">
                  <c:v>27.817240189890441</c:v>
                </c:pt>
                <c:pt idx="15">
                  <c:v>27.250154240615434</c:v>
                </c:pt>
                <c:pt idx="16">
                  <c:v>25.643104037431328</c:v>
                </c:pt>
                <c:pt idx="17">
                  <c:v>32.804603722305224</c:v>
                </c:pt>
                <c:pt idx="18">
                  <c:v>40.533534748131146</c:v>
                </c:pt>
                <c:pt idx="19">
                  <c:v>27.810834356000825</c:v>
                </c:pt>
                <c:pt idx="20">
                  <c:v>29.215494147663684</c:v>
                </c:pt>
                <c:pt idx="21">
                  <c:v>34.671158419275869</c:v>
                </c:pt>
                <c:pt idx="22">
                  <c:v>31.257998120834909</c:v>
                </c:pt>
                <c:pt idx="23">
                  <c:v>29.515297126626397</c:v>
                </c:pt>
                <c:pt idx="24">
                  <c:v>29.944701890219193</c:v>
                </c:pt>
                <c:pt idx="25">
                  <c:v>27.549008725047862</c:v>
                </c:pt>
                <c:pt idx="26">
                  <c:v>29.890323579451056</c:v>
                </c:pt>
                <c:pt idx="27">
                  <c:v>29.627482902713044</c:v>
                </c:pt>
                <c:pt idx="28">
                  <c:v>31.015001068183413</c:v>
                </c:pt>
                <c:pt idx="29">
                  <c:v>31.490297571126519</c:v>
                </c:pt>
                <c:pt idx="30">
                  <c:v>30.188496180710043</c:v>
                </c:pt>
                <c:pt idx="31">
                  <c:v>24.936697486711072</c:v>
                </c:pt>
                <c:pt idx="32">
                  <c:v>29.768830395529346</c:v>
                </c:pt>
                <c:pt idx="33">
                  <c:v>29.984903579440264</c:v>
                </c:pt>
                <c:pt idx="34">
                  <c:v>27.845732583433769</c:v>
                </c:pt>
                <c:pt idx="35">
                  <c:v>29.615139049264897</c:v>
                </c:pt>
                <c:pt idx="36">
                  <c:v>34.167681881958011</c:v>
                </c:pt>
                <c:pt idx="37">
                  <c:v>30.617568826220765</c:v>
                </c:pt>
                <c:pt idx="38">
                  <c:v>30.705123732972886</c:v>
                </c:pt>
                <c:pt idx="39">
                  <c:v>31.952369928943021</c:v>
                </c:pt>
                <c:pt idx="40">
                  <c:v>31.523674377627977</c:v>
                </c:pt>
                <c:pt idx="41">
                  <c:v>27.154533809682775</c:v>
                </c:pt>
                <c:pt idx="42">
                  <c:v>29.335777105833657</c:v>
                </c:pt>
                <c:pt idx="43">
                  <c:v>25.95223068399633</c:v>
                </c:pt>
                <c:pt idx="44">
                  <c:v>27.52158301840656</c:v>
                </c:pt>
                <c:pt idx="45">
                  <c:v>32.924434315580065</c:v>
                </c:pt>
                <c:pt idx="46">
                  <c:v>32.4614622895377</c:v>
                </c:pt>
                <c:pt idx="47">
                  <c:v>35.217705307249894</c:v>
                </c:pt>
                <c:pt idx="48">
                  <c:v>33.167362815985747</c:v>
                </c:pt>
                <c:pt idx="49">
                  <c:v>33.00687459114846</c:v>
                </c:pt>
                <c:pt idx="50">
                  <c:v>35.604060067670268</c:v>
                </c:pt>
                <c:pt idx="51">
                  <c:v>35.858093245584421</c:v>
                </c:pt>
                <c:pt idx="52">
                  <c:v>32.189951315395753</c:v>
                </c:pt>
                <c:pt idx="53">
                  <c:v>32.085219080420003</c:v>
                </c:pt>
                <c:pt idx="54">
                  <c:v>31.561655469039639</c:v>
                </c:pt>
                <c:pt idx="55">
                  <c:v>30.657609013015907</c:v>
                </c:pt>
                <c:pt idx="56">
                  <c:v>35.89232629611783</c:v>
                </c:pt>
                <c:pt idx="57">
                  <c:v>40.746339222983671</c:v>
                </c:pt>
                <c:pt idx="58">
                  <c:v>36.420870906183993</c:v>
                </c:pt>
                <c:pt idx="59">
                  <c:v>37.318159826825983</c:v>
                </c:pt>
                <c:pt idx="60">
                  <c:v>39.50244762719602</c:v>
                </c:pt>
                <c:pt idx="61">
                  <c:v>37.485405340729258</c:v>
                </c:pt>
                <c:pt idx="62">
                  <c:v>35.879028399756066</c:v>
                </c:pt>
                <c:pt idx="63">
                  <c:v>37.18368040291638</c:v>
                </c:pt>
                <c:pt idx="64">
                  <c:v>41.522922760915236</c:v>
                </c:pt>
                <c:pt idx="65">
                  <c:v>41.462166753480552</c:v>
                </c:pt>
                <c:pt idx="66">
                  <c:v>38.662468222101616</c:v>
                </c:pt>
                <c:pt idx="67">
                  <c:v>33.303574844321609</c:v>
                </c:pt>
                <c:pt idx="68">
                  <c:v>37.084715564113736</c:v>
                </c:pt>
                <c:pt idx="69">
                  <c:v>39.148169433615273</c:v>
                </c:pt>
                <c:pt idx="70">
                  <c:v>40.472632548554479</c:v>
                </c:pt>
                <c:pt idx="71">
                  <c:v>38.188184524085955</c:v>
                </c:pt>
                <c:pt idx="72">
                  <c:v>38.356918942499526</c:v>
                </c:pt>
                <c:pt idx="73">
                  <c:v>40.006799820384067</c:v>
                </c:pt>
                <c:pt idx="74">
                  <c:v>43.916415011202922</c:v>
                </c:pt>
                <c:pt idx="75">
                  <c:v>40.216498149196639</c:v>
                </c:pt>
                <c:pt idx="76">
                  <c:v>41.34903005735886</c:v>
                </c:pt>
                <c:pt idx="77">
                  <c:v>45.063034451043841</c:v>
                </c:pt>
                <c:pt idx="78">
                  <c:v>49.026926587456252</c:v>
                </c:pt>
                <c:pt idx="79">
                  <c:v>55.05965654438117</c:v>
                </c:pt>
                <c:pt idx="80">
                  <c:v>40.41196958890631</c:v>
                </c:pt>
                <c:pt idx="81">
                  <c:v>41.660847379861004</c:v>
                </c:pt>
                <c:pt idx="82">
                  <c:v>52.21063841520477</c:v>
                </c:pt>
                <c:pt idx="83">
                  <c:v>44.058246826168002</c:v>
                </c:pt>
                <c:pt idx="84">
                  <c:v>58.126829376938339</c:v>
                </c:pt>
                <c:pt idx="85">
                  <c:v>47.060756814549542</c:v>
                </c:pt>
                <c:pt idx="86">
                  <c:v>55.745283047500799</c:v>
                </c:pt>
                <c:pt idx="87">
                  <c:v>43.96195282161235</c:v>
                </c:pt>
                <c:pt idx="88">
                  <c:v>42.545357812683271</c:v>
                </c:pt>
                <c:pt idx="89">
                  <c:v>50.546366125761594</c:v>
                </c:pt>
                <c:pt idx="90">
                  <c:v>60.513909385031859</c:v>
                </c:pt>
                <c:pt idx="91">
                  <c:v>44.312133357002999</c:v>
                </c:pt>
                <c:pt idx="92">
                  <c:v>70.209856696057415</c:v>
                </c:pt>
                <c:pt idx="93">
                  <c:v>75.757884722457376</c:v>
                </c:pt>
                <c:pt idx="94">
                  <c:v>57.30964791915499</c:v>
                </c:pt>
                <c:pt idx="95">
                  <c:v>50.219102343953537</c:v>
                </c:pt>
                <c:pt idx="96">
                  <c:v>46.479583052936512</c:v>
                </c:pt>
                <c:pt idx="97">
                  <c:v>54.677842030525667</c:v>
                </c:pt>
                <c:pt idx="98">
                  <c:v>61.774069672952507</c:v>
                </c:pt>
                <c:pt idx="99">
                  <c:v>53.533630068965913</c:v>
                </c:pt>
                <c:pt idx="100">
                  <c:v>52.613219586156433</c:v>
                </c:pt>
                <c:pt idx="101">
                  <c:v>43.719505452549221</c:v>
                </c:pt>
                <c:pt idx="102">
                  <c:v>38.400570446610793</c:v>
                </c:pt>
                <c:pt idx="103">
                  <c:v>41.16092960165571</c:v>
                </c:pt>
                <c:pt idx="104">
                  <c:v>42.587572067907146</c:v>
                </c:pt>
                <c:pt idx="105">
                  <c:v>41.383039802372679</c:v>
                </c:pt>
                <c:pt idx="106">
                  <c:v>35.153207350239882</c:v>
                </c:pt>
                <c:pt idx="107">
                  <c:v>38.124358136397426</c:v>
                </c:pt>
                <c:pt idx="108">
                  <c:v>35.645240117732278</c:v>
                </c:pt>
                <c:pt idx="109">
                  <c:v>35.518452404960435</c:v>
                </c:pt>
                <c:pt idx="110">
                  <c:v>33.187242152949459</c:v>
                </c:pt>
                <c:pt idx="111">
                  <c:v>41.021551936724293</c:v>
                </c:pt>
                <c:pt idx="112">
                  <c:v>54.430380483397457</c:v>
                </c:pt>
                <c:pt idx="113">
                  <c:v>43.566078975113705</c:v>
                </c:pt>
                <c:pt idx="114">
                  <c:v>36.568606198455193</c:v>
                </c:pt>
                <c:pt idx="115">
                  <c:v>32.049269052084185</c:v>
                </c:pt>
                <c:pt idx="116">
                  <c:v>32.013217249350667</c:v>
                </c:pt>
                <c:pt idx="117">
                  <c:v>33.909618131124091</c:v>
                </c:pt>
                <c:pt idx="118">
                  <c:v>33.867692919836351</c:v>
                </c:pt>
                <c:pt idx="119">
                  <c:v>33.742958336928282</c:v>
                </c:pt>
                <c:pt idx="120">
                  <c:v>33.165356699646317</c:v>
                </c:pt>
                <c:pt idx="121">
                  <c:v>31.838829587390805</c:v>
                </c:pt>
                <c:pt idx="122">
                  <c:v>31.968681501356528</c:v>
                </c:pt>
                <c:pt idx="123">
                  <c:v>27.815948384437657</c:v>
                </c:pt>
                <c:pt idx="124">
                  <c:v>28.550907612019682</c:v>
                </c:pt>
                <c:pt idx="125">
                  <c:v>30.027517228762125</c:v>
                </c:pt>
                <c:pt idx="126">
                  <c:v>27.272457306576197</c:v>
                </c:pt>
                <c:pt idx="127">
                  <c:v>43.624931376991213</c:v>
                </c:pt>
                <c:pt idx="128">
                  <c:v>34.77820562246346</c:v>
                </c:pt>
                <c:pt idx="129">
                  <c:v>34.537646338030186</c:v>
                </c:pt>
                <c:pt idx="130">
                  <c:v>29.645188928452029</c:v>
                </c:pt>
                <c:pt idx="131">
                  <c:v>27.982180652941675</c:v>
                </c:pt>
                <c:pt idx="132">
                  <c:v>24.574210908238605</c:v>
                </c:pt>
                <c:pt idx="133">
                  <c:v>24.452048701366078</c:v>
                </c:pt>
                <c:pt idx="134">
                  <c:v>24.834903839595576</c:v>
                </c:pt>
                <c:pt idx="135">
                  <c:v>24.576307270952842</c:v>
                </c:pt>
                <c:pt idx="136">
                  <c:v>26.406830069029098</c:v>
                </c:pt>
                <c:pt idx="137">
                  <c:v>26.366695685943348</c:v>
                </c:pt>
                <c:pt idx="138">
                  <c:v>24.5417619956072</c:v>
                </c:pt>
                <c:pt idx="139">
                  <c:v>20.069118709437966</c:v>
                </c:pt>
                <c:pt idx="140">
                  <c:v>23.964928515892009</c:v>
                </c:pt>
                <c:pt idx="141">
                  <c:v>20.253147244449742</c:v>
                </c:pt>
                <c:pt idx="142">
                  <c:v>23.114842784120789</c:v>
                </c:pt>
                <c:pt idx="143">
                  <c:v>24.702209970641373</c:v>
                </c:pt>
                <c:pt idx="144">
                  <c:v>22.014803793562049</c:v>
                </c:pt>
                <c:pt idx="145">
                  <c:v>22.256574531442144</c:v>
                </c:pt>
                <c:pt idx="146">
                  <c:v>22.393259803156958</c:v>
                </c:pt>
                <c:pt idx="147">
                  <c:v>22.171667937180352</c:v>
                </c:pt>
                <c:pt idx="148">
                  <c:v>21.888815471152508</c:v>
                </c:pt>
                <c:pt idx="149">
                  <c:v>26.001247095736943</c:v>
                </c:pt>
                <c:pt idx="150">
                  <c:v>20.489127049877784</c:v>
                </c:pt>
                <c:pt idx="151">
                  <c:v>18.931297298834235</c:v>
                </c:pt>
                <c:pt idx="152">
                  <c:v>21.792595009786361</c:v>
                </c:pt>
                <c:pt idx="153">
                  <c:v>20.814264175785432</c:v>
                </c:pt>
                <c:pt idx="154">
                  <c:v>20.347107302514772</c:v>
                </c:pt>
                <c:pt idx="155">
                  <c:v>23.039857186496054</c:v>
                </c:pt>
                <c:pt idx="156">
                  <c:v>20.705710826954626</c:v>
                </c:pt>
                <c:pt idx="157">
                  <c:v>22.149761983151915</c:v>
                </c:pt>
                <c:pt idx="158">
                  <c:v>22.081590255672136</c:v>
                </c:pt>
                <c:pt idx="159">
                  <c:v>21.797820254282488</c:v>
                </c:pt>
                <c:pt idx="160">
                  <c:v>19.376042460834125</c:v>
                </c:pt>
                <c:pt idx="161">
                  <c:v>21.097452255241215</c:v>
                </c:pt>
                <c:pt idx="162">
                  <c:v>19.204157679569828</c:v>
                </c:pt>
                <c:pt idx="163">
                  <c:v>17.640162019977691</c:v>
                </c:pt>
                <c:pt idx="164">
                  <c:v>21.400738844222868</c:v>
                </c:pt>
                <c:pt idx="165">
                  <c:v>26.704137076158251</c:v>
                </c:pt>
                <c:pt idx="166">
                  <c:v>22.36816009958385</c:v>
                </c:pt>
                <c:pt idx="167">
                  <c:v>27.643477496770263</c:v>
                </c:pt>
                <c:pt idx="168">
                  <c:v>24.470670796849188</c:v>
                </c:pt>
                <c:pt idx="169">
                  <c:v>23.214217392833007</c:v>
                </c:pt>
                <c:pt idx="170">
                  <c:v>24.118300801933106</c:v>
                </c:pt>
                <c:pt idx="171">
                  <c:v>22.583055865611925</c:v>
                </c:pt>
                <c:pt idx="172">
                  <c:v>21.84373168776176</c:v>
                </c:pt>
                <c:pt idx="173">
                  <c:v>24.579005306538367</c:v>
                </c:pt>
                <c:pt idx="174">
                  <c:v>22.983789475492838</c:v>
                </c:pt>
                <c:pt idx="175">
                  <c:v>27.461329482080355</c:v>
                </c:pt>
                <c:pt idx="176">
                  <c:v>27.666948923669914</c:v>
                </c:pt>
                <c:pt idx="177">
                  <c:v>26.458315543388647</c:v>
                </c:pt>
                <c:pt idx="178">
                  <c:v>25.231132406183576</c:v>
                </c:pt>
                <c:pt idx="179">
                  <c:v>28.888974522657207</c:v>
                </c:pt>
                <c:pt idx="180">
                  <c:v>31.241563249983447</c:v>
                </c:pt>
                <c:pt idx="181">
                  <c:v>30.930883017342143</c:v>
                </c:pt>
                <c:pt idx="182">
                  <c:v>28.397886502366827</c:v>
                </c:pt>
                <c:pt idx="183">
                  <c:v>25.747727075361411</c:v>
                </c:pt>
                <c:pt idx="184">
                  <c:v>25.619567243563534</c:v>
                </c:pt>
                <c:pt idx="185">
                  <c:v>28.353644766338029</c:v>
                </c:pt>
                <c:pt idx="186">
                  <c:v>23.230901648084735</c:v>
                </c:pt>
                <c:pt idx="187">
                  <c:v>21.150100568730121</c:v>
                </c:pt>
                <c:pt idx="188">
                  <c:v>24.949492402995848</c:v>
                </c:pt>
                <c:pt idx="189">
                  <c:v>22.968419844885567</c:v>
                </c:pt>
                <c:pt idx="190">
                  <c:v>27.725593353710391</c:v>
                </c:pt>
                <c:pt idx="191">
                  <c:v>26.406173051984883</c:v>
                </c:pt>
                <c:pt idx="192">
                  <c:v>22.08006799679152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297088"/>
        <c:axId val="284298624"/>
      </c:lineChart>
      <c:dateAx>
        <c:axId val="284297088"/>
        <c:scaling>
          <c:orientation val="minMax"/>
          <c:max val="42736"/>
          <c:min val="40544"/>
        </c:scaling>
        <c:delete val="0"/>
        <c:axPos val="b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4298624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284298624"/>
        <c:scaling>
          <c:orientation val="minMax"/>
          <c:max val="50"/>
          <c:min val="15"/>
        </c:scaling>
        <c:delete val="0"/>
        <c:axPos val="l"/>
        <c:majorGridlines>
          <c:spPr>
            <a:ln w="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Sales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Volumes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05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3.4240712206813899E-2"/>
              <c:y val="8.9539824784540655E-3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42970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0</xdr:rowOff>
    </xdr:from>
    <xdr:to>
      <xdr:col>35</xdr:col>
      <xdr:colOff>520700</xdr:colOff>
      <xdr:row>61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279400</xdr:colOff>
      <xdr:row>15</xdr:row>
      <xdr:rowOff>50800</xdr:rowOff>
    </xdr:from>
    <xdr:to>
      <xdr:col>57</xdr:col>
      <xdr:colOff>0</xdr:colOff>
      <xdr:row>19</xdr:row>
      <xdr:rowOff>88900</xdr:rowOff>
    </xdr:to>
    <xdr:sp macro="" textlink="">
      <xdr:nvSpPr>
        <xdr:cNvPr id="4" name="TextBox 3"/>
        <xdr:cNvSpPr txBox="1"/>
      </xdr:nvSpPr>
      <xdr:spPr>
        <a:xfrm>
          <a:off x="13639800" y="1485900"/>
          <a:ext cx="12192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52</xdr:col>
      <xdr:colOff>12700</xdr:colOff>
      <xdr:row>0</xdr:row>
      <xdr:rowOff>0</xdr:rowOff>
    </xdr:from>
    <xdr:to>
      <xdr:col>58</xdr:col>
      <xdr:colOff>88900</xdr:colOff>
      <xdr:row>13</xdr:row>
      <xdr:rowOff>63500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38100</xdr:colOff>
      <xdr:row>0</xdr:row>
      <xdr:rowOff>50800</xdr:rowOff>
    </xdr:from>
    <xdr:to>
      <xdr:col>81</xdr:col>
      <xdr:colOff>520700</xdr:colOff>
      <xdr:row>102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25400</xdr:colOff>
      <xdr:row>213</xdr:row>
      <xdr:rowOff>50801</xdr:rowOff>
    </xdr:from>
    <xdr:to>
      <xdr:col>34</xdr:col>
      <xdr:colOff>378835</xdr:colOff>
      <xdr:row>235</xdr:row>
      <xdr:rowOff>338246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254</xdr:row>
      <xdr:rowOff>0</xdr:rowOff>
    </xdr:from>
    <xdr:to>
      <xdr:col>14</xdr:col>
      <xdr:colOff>60960</xdr:colOff>
      <xdr:row>276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254</xdr:row>
      <xdr:rowOff>0</xdr:rowOff>
    </xdr:from>
    <xdr:to>
      <xdr:col>34</xdr:col>
      <xdr:colOff>378460</xdr:colOff>
      <xdr:row>276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0</xdr:colOff>
      <xdr:row>104</xdr:row>
      <xdr:rowOff>0</xdr:rowOff>
    </xdr:from>
    <xdr:to>
      <xdr:col>74</xdr:col>
      <xdr:colOff>508000</xdr:colOff>
      <xdr:row>159</xdr:row>
      <xdr:rowOff>88900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111572</xdr:colOff>
      <xdr:row>109</xdr:row>
      <xdr:rowOff>63500</xdr:rowOff>
    </xdr:from>
    <xdr:to>
      <xdr:col>70</xdr:col>
      <xdr:colOff>289352</xdr:colOff>
      <xdr:row>119</xdr:row>
      <xdr:rowOff>21387</xdr:rowOff>
    </xdr:to>
    <xdr:sp macro="" textlink="">
      <xdr:nvSpPr>
        <xdr:cNvPr id="17" name="TextBox 1"/>
        <xdr:cNvSpPr txBox="1"/>
      </xdr:nvSpPr>
      <xdr:spPr>
        <a:xfrm>
          <a:off x="14678472" y="9067800"/>
          <a:ext cx="965180" cy="82148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FF5050"/>
              </a:solidFill>
            </a:rPr>
            <a:t>Nov</a:t>
          </a:r>
          <a:r>
            <a:rPr lang="en-US" sz="1200" b="1" baseline="0">
              <a:solidFill>
                <a:srgbClr val="FF5050"/>
              </a:solidFill>
            </a:rPr>
            <a:t> '16</a:t>
          </a:r>
          <a:r>
            <a:rPr lang="en-US" sz="1200" baseline="0">
              <a:solidFill>
                <a:srgbClr val="FF5050"/>
              </a:solidFill>
            </a:rPr>
            <a:t>:  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Election Spike </a:t>
          </a:r>
        </a:p>
        <a:p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 +22%</a:t>
          </a:r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65</xdr:col>
      <xdr:colOff>309734</xdr:colOff>
      <xdr:row>109</xdr:row>
      <xdr:rowOff>71933</xdr:rowOff>
    </xdr:from>
    <xdr:to>
      <xdr:col>68</xdr:col>
      <xdr:colOff>170041</xdr:colOff>
      <xdr:row>119</xdr:row>
      <xdr:rowOff>29753</xdr:rowOff>
    </xdr:to>
    <xdr:sp macro="" textlink="">
      <xdr:nvSpPr>
        <xdr:cNvPr id="18" name="TextBox 1"/>
        <xdr:cNvSpPr txBox="1"/>
      </xdr:nvSpPr>
      <xdr:spPr>
        <a:xfrm>
          <a:off x="13695534" y="9076233"/>
          <a:ext cx="1041407" cy="8214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FF5050"/>
              </a:solidFill>
            </a:rPr>
            <a:t>Jul</a:t>
          </a:r>
          <a:r>
            <a:rPr lang="en-US" sz="1200" b="1" baseline="0">
              <a:solidFill>
                <a:srgbClr val="FF5050"/>
              </a:solidFill>
            </a:rPr>
            <a:t> '16 - Pres</a:t>
          </a:r>
          <a:r>
            <a:rPr lang="en-US" sz="1200" baseline="0">
              <a:solidFill>
                <a:srgbClr val="FF5050"/>
              </a:solidFill>
            </a:rPr>
            <a:t>:  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Drop to current level ~ 23.5 B / mo</a:t>
          </a:r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63</xdr:col>
      <xdr:colOff>151475</xdr:colOff>
      <xdr:row>109</xdr:row>
      <xdr:rowOff>74209</xdr:rowOff>
    </xdr:from>
    <xdr:to>
      <xdr:col>66</xdr:col>
      <xdr:colOff>11781</xdr:colOff>
      <xdr:row>119</xdr:row>
      <xdr:rowOff>32095</xdr:rowOff>
    </xdr:to>
    <xdr:sp macro="" textlink="">
      <xdr:nvSpPr>
        <xdr:cNvPr id="19" name="TextBox 1"/>
        <xdr:cNvSpPr txBox="1"/>
      </xdr:nvSpPr>
      <xdr:spPr>
        <a:xfrm>
          <a:off x="12749875" y="9078509"/>
          <a:ext cx="1041406" cy="82148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FF5050"/>
              </a:solidFill>
            </a:rPr>
            <a:t>Jan-Feb</a:t>
          </a:r>
          <a:r>
            <a:rPr lang="en-US" sz="1200" b="1" baseline="0">
              <a:solidFill>
                <a:srgbClr val="FF5050"/>
              </a:solidFill>
            </a:rPr>
            <a:t> '16</a:t>
          </a:r>
          <a:r>
            <a:rPr lang="en-US" sz="1200" baseline="0">
              <a:solidFill>
                <a:srgbClr val="FF5050"/>
              </a:solidFill>
            </a:rPr>
            <a:t>:  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Concerns w/ China, world</a:t>
          </a:r>
        </a:p>
        <a:p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+20%</a:t>
          </a:r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60</xdr:col>
      <xdr:colOff>228600</xdr:colOff>
      <xdr:row>109</xdr:row>
      <xdr:rowOff>64437</xdr:rowOff>
    </xdr:from>
    <xdr:to>
      <xdr:col>63</xdr:col>
      <xdr:colOff>110744</xdr:colOff>
      <xdr:row>119</xdr:row>
      <xdr:rowOff>22324</xdr:rowOff>
    </xdr:to>
    <xdr:sp macro="" textlink="">
      <xdr:nvSpPr>
        <xdr:cNvPr id="20" name="TextBox 1"/>
        <xdr:cNvSpPr txBox="1"/>
      </xdr:nvSpPr>
      <xdr:spPr>
        <a:xfrm>
          <a:off x="11645900" y="9068737"/>
          <a:ext cx="1063244" cy="82148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FF5050"/>
              </a:solidFill>
            </a:rPr>
            <a:t>Aug 18, 20</a:t>
          </a:r>
          <a:r>
            <a:rPr lang="en-US" sz="1200" b="1" baseline="0">
              <a:solidFill>
                <a:srgbClr val="FF5050"/>
              </a:solidFill>
            </a:rPr>
            <a:t>15</a:t>
          </a:r>
          <a:r>
            <a:rPr lang="en-US" sz="1200" baseline="0">
              <a:solidFill>
                <a:srgbClr val="FF5050"/>
              </a:solidFill>
            </a:rPr>
            <a:t>:  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Concerns w China begin</a:t>
          </a:r>
        </a:p>
        <a:p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Net = +14%</a:t>
          </a:r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69</xdr:col>
      <xdr:colOff>373087</xdr:colOff>
      <xdr:row>109</xdr:row>
      <xdr:rowOff>68386</xdr:rowOff>
    </xdr:from>
    <xdr:to>
      <xdr:col>72</xdr:col>
      <xdr:colOff>334975</xdr:colOff>
      <xdr:row>119</xdr:row>
      <xdr:rowOff>26272</xdr:rowOff>
    </xdr:to>
    <xdr:sp macro="" textlink="">
      <xdr:nvSpPr>
        <xdr:cNvPr id="21" name="TextBox 1"/>
        <xdr:cNvSpPr txBox="1"/>
      </xdr:nvSpPr>
      <xdr:spPr>
        <a:xfrm>
          <a:off x="15333687" y="9072686"/>
          <a:ext cx="1142988" cy="82148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FF5050"/>
              </a:solidFill>
            </a:rPr>
            <a:t>Feb-Ju1 '17</a:t>
          </a:r>
          <a:r>
            <a:rPr lang="en-US" sz="1200" baseline="0">
              <a:solidFill>
                <a:srgbClr val="FF5050"/>
              </a:solidFill>
            </a:rPr>
            <a:t>:  </a:t>
          </a:r>
        </a:p>
        <a:p>
          <a:r>
            <a:rPr lang="en-US" sz="1200" baseline="0">
              <a:solidFill>
                <a:sysClr val="windowText" lastClr="000000"/>
              </a:solidFill>
            </a:rPr>
            <a:t>Anxiety over new legislation</a:t>
          </a:r>
        </a:p>
        <a:p>
          <a:r>
            <a:rPr lang="en-US" sz="1200" baseline="0">
              <a:solidFill>
                <a:sysClr val="windowText" lastClr="000000"/>
              </a:solidFill>
            </a:rPr>
            <a:t>+15% 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38100</xdr:colOff>
      <xdr:row>109</xdr:row>
      <xdr:rowOff>64437</xdr:rowOff>
    </xdr:from>
    <xdr:to>
      <xdr:col>59</xdr:col>
      <xdr:colOff>313944</xdr:colOff>
      <xdr:row>119</xdr:row>
      <xdr:rowOff>22324</xdr:rowOff>
    </xdr:to>
    <xdr:sp macro="" textlink="">
      <xdr:nvSpPr>
        <xdr:cNvPr id="22" name="TextBox 1"/>
        <xdr:cNvSpPr txBox="1"/>
      </xdr:nvSpPr>
      <xdr:spPr>
        <a:xfrm>
          <a:off x="10274300" y="9068737"/>
          <a:ext cx="1063244" cy="82148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FF5050"/>
              </a:solidFill>
            </a:rPr>
            <a:t>Q4 2014:</a:t>
          </a:r>
        </a:p>
        <a:p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Increased volatility</a:t>
          </a:r>
        </a:p>
        <a:p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Net = +22%</a:t>
          </a:r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0.88639</cdr:x>
      <cdr:y>0.11066</cdr:y>
    </cdr:from>
    <cdr:to>
      <cdr:x>0.98841</cdr:x>
      <cdr:y>0.20697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0998200" y="891012"/>
          <a:ext cx="1265892" cy="775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 xmlns:a="http://schemas.openxmlformats.org/drawingml/2006/main">
          <a:pPr algn="ctr"/>
          <a:r>
            <a:rPr lang="en-US" sz="1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Period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0</xdr:colOff>
      <xdr:row>38</xdr:row>
      <xdr:rowOff>71120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419100</xdr:colOff>
      <xdr:row>5</xdr:row>
      <xdr:rowOff>139700</xdr:rowOff>
    </xdr:from>
    <xdr:to>
      <xdr:col>18</xdr:col>
      <xdr:colOff>88900</xdr:colOff>
      <xdr:row>9</xdr:row>
      <xdr:rowOff>139700</xdr:rowOff>
    </xdr:to>
    <xdr:sp macro="" textlink="">
      <xdr:nvSpPr>
        <xdr:cNvPr id="3" name="TextBox 2"/>
        <xdr:cNvSpPr txBox="1"/>
      </xdr:nvSpPr>
      <xdr:spPr>
        <a:xfrm>
          <a:off x="7454900" y="1092200"/>
          <a:ext cx="1270000" cy="660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12</xdr:col>
      <xdr:colOff>431800</xdr:colOff>
      <xdr:row>6</xdr:row>
      <xdr:rowOff>63500</xdr:rowOff>
    </xdr:from>
    <xdr:to>
      <xdr:col>14</xdr:col>
      <xdr:colOff>292100</xdr:colOff>
      <xdr:row>10</xdr:row>
      <xdr:rowOff>139700</xdr:rowOff>
    </xdr:to>
    <xdr:sp macro="" textlink="">
      <xdr:nvSpPr>
        <xdr:cNvPr id="4" name="TextBox 3"/>
        <xdr:cNvSpPr txBox="1"/>
      </xdr:nvSpPr>
      <xdr:spPr>
        <a:xfrm>
          <a:off x="5867400" y="1181100"/>
          <a:ext cx="927100" cy="7366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Jan Spike: China, world</a:t>
          </a:r>
        </a:p>
        <a:p>
          <a:pPr algn="ctr"/>
          <a:r>
            <a:rPr lang="en-US" sz="1100"/>
            <a:t>+14%</a:t>
          </a:r>
        </a:p>
      </xdr:txBody>
    </xdr:sp>
    <xdr:clientData/>
  </xdr:twoCellAnchor>
  <xdr:twoCellAnchor>
    <xdr:from>
      <xdr:col>14</xdr:col>
      <xdr:colOff>63500</xdr:colOff>
      <xdr:row>10</xdr:row>
      <xdr:rowOff>139700</xdr:rowOff>
    </xdr:from>
    <xdr:to>
      <xdr:col>14</xdr:col>
      <xdr:colOff>317500</xdr:colOff>
      <xdr:row>13</xdr:row>
      <xdr:rowOff>12700</xdr:rowOff>
    </xdr:to>
    <xdr:cxnSp macro="">
      <xdr:nvCxnSpPr>
        <xdr:cNvPr id="6" name="Straight Arrow Connector 5"/>
        <xdr:cNvCxnSpPr/>
      </xdr:nvCxnSpPr>
      <xdr:spPr>
        <a:xfrm>
          <a:off x="6565900" y="1917700"/>
          <a:ext cx="254000" cy="368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520700</xdr:colOff>
      <xdr:row>12</xdr:row>
      <xdr:rowOff>101600</xdr:rowOff>
    </xdr:from>
    <xdr:to>
      <xdr:col>12</xdr:col>
      <xdr:colOff>330200</xdr:colOff>
      <xdr:row>16</xdr:row>
      <xdr:rowOff>139700</xdr:rowOff>
    </xdr:to>
    <xdr:sp macro="" textlink="">
      <xdr:nvSpPr>
        <xdr:cNvPr id="9" name="TextBox 8"/>
        <xdr:cNvSpPr txBox="1"/>
      </xdr:nvSpPr>
      <xdr:spPr>
        <a:xfrm>
          <a:off x="4889500" y="2209800"/>
          <a:ext cx="876300" cy="6985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China fears begin 8/24</a:t>
          </a:r>
        </a:p>
        <a:p>
          <a:pPr algn="ctr"/>
          <a:r>
            <a:rPr lang="en-US" sz="1100"/>
            <a:t>+18%</a:t>
          </a:r>
        </a:p>
      </xdr:txBody>
    </xdr:sp>
    <xdr:clientData/>
  </xdr:twoCellAnchor>
  <xdr:twoCellAnchor>
    <xdr:from>
      <xdr:col>12</xdr:col>
      <xdr:colOff>101600</xdr:colOff>
      <xdr:row>16</xdr:row>
      <xdr:rowOff>139700</xdr:rowOff>
    </xdr:from>
    <xdr:to>
      <xdr:col>12</xdr:col>
      <xdr:colOff>355600</xdr:colOff>
      <xdr:row>19</xdr:row>
      <xdr:rowOff>12700</xdr:rowOff>
    </xdr:to>
    <xdr:cxnSp macro="">
      <xdr:nvCxnSpPr>
        <xdr:cNvPr id="10" name="Straight Arrow Connector 9"/>
        <xdr:cNvCxnSpPr/>
      </xdr:nvCxnSpPr>
      <xdr:spPr>
        <a:xfrm>
          <a:off x="5537200" y="2908300"/>
          <a:ext cx="254000" cy="368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0</xdr:rowOff>
    </xdr:from>
    <xdr:to>
      <xdr:col>18</xdr:col>
      <xdr:colOff>495300</xdr:colOff>
      <xdr:row>77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lizing%20Data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endModel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lc"/>
      <sheetName val="Output"/>
      <sheetName val="with 3rdFri"/>
      <sheetName val="3rdFri"/>
    </sheetNames>
    <sheetDataSet>
      <sheetData sheetId="0"/>
      <sheetData sheetId="1"/>
      <sheetData sheetId="2">
        <row r="11">
          <cell r="C11">
            <v>21.794311319031848</v>
          </cell>
        </row>
        <row r="131">
          <cell r="C131">
            <v>21.701885565514967</v>
          </cell>
          <cell r="D131">
            <v>1.0498666898700912</v>
          </cell>
          <cell r="G131">
            <v>27.844005557000003</v>
          </cell>
        </row>
        <row r="132">
          <cell r="C132">
            <v>19.052267512254854</v>
          </cell>
          <cell r="D132">
            <v>0.9216867800369789</v>
          </cell>
          <cell r="G132">
            <v>21.631058254000003</v>
          </cell>
        </row>
        <row r="133">
          <cell r="C133">
            <v>22.033732865691995</v>
          </cell>
          <cell r="D133">
            <v>1.0659203837082338</v>
          </cell>
          <cell r="G133">
            <v>27.970177009</v>
          </cell>
        </row>
        <row r="134">
          <cell r="C134">
            <v>19.683312272152023</v>
          </cell>
          <cell r="D134">
            <v>0.95221467454794539</v>
          </cell>
          <cell r="G134">
            <v>25.529158376000002</v>
          </cell>
        </row>
        <row r="135">
          <cell r="C135">
            <v>21.904976262306921</v>
          </cell>
          <cell r="D135">
            <v>1.0596915577112151</v>
          </cell>
          <cell r="G135">
            <v>24.568456264000002</v>
          </cell>
        </row>
        <row r="136">
          <cell r="C136">
            <v>20.994460061409555</v>
          </cell>
          <cell r="D136">
            <v>1.0156437432011156</v>
          </cell>
          <cell r="G136">
            <v>24.674212853</v>
          </cell>
        </row>
        <row r="137">
          <cell r="C137">
            <v>19.827698475221318</v>
          </cell>
          <cell r="D137">
            <v>0.95919960977957097</v>
          </cell>
          <cell r="G137">
            <v>23.878290578000001</v>
          </cell>
        </row>
        <row r="138">
          <cell r="C138">
            <v>22.986495314956368</v>
          </cell>
          <cell r="D138">
            <v>1.1120119344088411</v>
          </cell>
          <cell r="G138">
            <v>23.590734146000003</v>
          </cell>
        </row>
        <row r="139">
          <cell r="C139">
            <v>14.938610285195175</v>
          </cell>
          <cell r="D139">
            <v>0.72268141328230251</v>
          </cell>
          <cell r="G139">
            <v>25.416713787000003</v>
          </cell>
        </row>
        <row r="140">
          <cell r="C140">
            <v>22.555033693487619</v>
          </cell>
          <cell r="D140">
            <v>1.0911392234653654</v>
          </cell>
          <cell r="G140">
            <v>30.228520868</v>
          </cell>
        </row>
        <row r="141">
          <cell r="C141">
            <v>20.37082678464666</v>
          </cell>
          <cell r="D141">
            <v>0.98547439215595622</v>
          </cell>
          <cell r="G141">
            <v>26.671824069000003</v>
          </cell>
        </row>
        <row r="142">
          <cell r="C142">
            <v>17.847294291933363</v>
          </cell>
          <cell r="D142">
            <v>0.86339409194856442</v>
          </cell>
          <cell r="G142">
            <v>25.506104132000001</v>
          </cell>
        </row>
        <row r="143">
          <cell r="C143">
            <v>21.293508321869737</v>
          </cell>
          <cell r="D143">
            <v>1.0301107260986586</v>
          </cell>
          <cell r="G143">
            <v>29.943225121000001</v>
          </cell>
        </row>
        <row r="144">
          <cell r="C144">
            <v>19.052267512254858</v>
          </cell>
          <cell r="D144">
            <v>0.92168678003697913</v>
          </cell>
          <cell r="G144">
            <v>26.254804264000001</v>
          </cell>
        </row>
        <row r="145">
          <cell r="C145">
            <v>19.872715198407533</v>
          </cell>
          <cell r="D145">
            <v>0.96137737253744904</v>
          </cell>
          <cell r="G145">
            <v>26.742865285000001</v>
          </cell>
        </row>
        <row r="146">
          <cell r="C146">
            <v>21.817028447762119</v>
          </cell>
          <cell r="D146">
            <v>1.0554369282847205</v>
          </cell>
          <cell r="G146">
            <v>28.760819087000002</v>
          </cell>
        </row>
        <row r="147">
          <cell r="C147">
            <v>21.8874650111084</v>
          </cell>
          <cell r="D147">
            <v>1.0588444202919447</v>
          </cell>
          <cell r="G147">
            <v>27.152057629000002</v>
          </cell>
        </row>
        <row r="148">
          <cell r="C148">
            <v>20</v>
          </cell>
          <cell r="D148">
            <v>0.96753499754727768</v>
          </cell>
          <cell r="G148">
            <v>31.739602182000002</v>
          </cell>
        </row>
        <row r="149">
          <cell r="C149">
            <v>21.163240995372117</v>
          </cell>
          <cell r="D149">
            <v>1.0238088162274905</v>
          </cell>
          <cell r="G149">
            <v>41.498590228000005</v>
          </cell>
        </row>
        <row r="150">
          <cell r="C150">
            <v>21.934432891196206</v>
          </cell>
          <cell r="D150">
            <v>1.0611165736792225</v>
          </cell>
          <cell r="G150">
            <v>29.510537263000003</v>
          </cell>
        </row>
        <row r="151">
          <cell r="C151">
            <v>19.938610285195175</v>
          </cell>
          <cell r="D151">
            <v>0.96456516266912196</v>
          </cell>
          <cell r="G151">
            <v>28.180247865000002</v>
          </cell>
        </row>
        <row r="152">
          <cell r="C152">
            <v>22.692073099830289</v>
          </cell>
          <cell r="D152">
            <v>1.0977687445493471</v>
          </cell>
          <cell r="G152">
            <v>38.060914050000001</v>
          </cell>
        </row>
        <row r="153">
          <cell r="C153">
            <v>19.23558543509732</v>
          </cell>
          <cell r="D153">
            <v>0.93055510533836683</v>
          </cell>
          <cell r="G153">
            <v>29.087289734000002</v>
          </cell>
        </row>
        <row r="154">
          <cell r="C154">
            <v>18.352678300136805</v>
          </cell>
          <cell r="D154">
            <v>0.88784292770544204</v>
          </cell>
          <cell r="G154">
            <v>26.204947813</v>
          </cell>
        </row>
        <row r="155">
          <cell r="C155">
            <v>21.378402544501732</v>
          </cell>
          <cell r="D155">
            <v>1.03421763267296</v>
          </cell>
          <cell r="G155">
            <v>30.969338700000002</v>
          </cell>
        </row>
        <row r="156">
          <cell r="C156">
            <v>19.052267512254854</v>
          </cell>
          <cell r="D156">
            <v>0.9216867800369789</v>
          </cell>
          <cell r="G156">
            <v>25.391557145</v>
          </cell>
        </row>
        <row r="157">
          <cell r="C157">
            <v>20.902233397939771</v>
          </cell>
          <cell r="D157">
            <v>1.011182116970414</v>
          </cell>
          <cell r="G157">
            <v>30.224560674000003</v>
          </cell>
        </row>
        <row r="158">
          <cell r="C158">
            <v>20.84511261058049</v>
          </cell>
          <cell r="D158">
            <v>1.0084187989275362</v>
          </cell>
          <cell r="G158">
            <v>29.876910724000002</v>
          </cell>
        </row>
        <row r="159">
          <cell r="C159">
            <v>20.835402587348234</v>
          </cell>
          <cell r="D159">
            <v>1.0079490595623259</v>
          </cell>
          <cell r="G159">
            <v>31.261541159000004</v>
          </cell>
        </row>
        <row r="160">
          <cell r="C160">
            <v>20.902233397939771</v>
          </cell>
          <cell r="D160">
            <v>1.011182116970414</v>
          </cell>
          <cell r="G160">
            <v>31.842425762000001</v>
          </cell>
        </row>
        <row r="161">
          <cell r="C161">
            <v>21.85980038505167</v>
          </cell>
          <cell r="D161">
            <v>1.0575060955967475</v>
          </cell>
          <cell r="G161">
            <v>31.924518728000002</v>
          </cell>
        </row>
        <row r="162">
          <cell r="C162">
            <v>20.895160086913766</v>
          </cell>
          <cell r="D162">
            <v>1.0108399331721043</v>
          </cell>
          <cell r="G162">
            <v>25.207009621000001</v>
          </cell>
        </row>
        <row r="163">
          <cell r="C163">
            <v>20.95058159780325</v>
          </cell>
          <cell r="D163">
            <v>1.0135210457422306</v>
          </cell>
          <cell r="G163">
            <v>30.171336113000002</v>
          </cell>
        </row>
        <row r="164">
          <cell r="C164">
            <v>22.674561848631768</v>
          </cell>
          <cell r="D164">
            <v>1.0969216071300767</v>
          </cell>
          <cell r="G164">
            <v>32.891088624000005</v>
          </cell>
        </row>
        <row r="165">
          <cell r="C165">
            <v>18.241125373687765</v>
          </cell>
          <cell r="D165">
            <v>0.88244635968452889</v>
          </cell>
          <cell r="G165">
            <v>24.572365351000002</v>
          </cell>
        </row>
        <row r="166">
          <cell r="C166">
            <v>19.589241836462861</v>
          </cell>
          <cell r="D166">
            <v>0.94766385260975616</v>
          </cell>
          <cell r="G166">
            <v>28.065196767000003</v>
          </cell>
        </row>
        <row r="167">
          <cell r="C167">
            <v>20.207323819561466</v>
          </cell>
          <cell r="D167">
            <v>0.97756465010982252</v>
          </cell>
          <cell r="G167">
            <v>33.401117984000003</v>
          </cell>
        </row>
        <row r="168">
          <cell r="C168">
            <v>19.052267512254854</v>
          </cell>
          <cell r="D168">
            <v>0.9216867800369789</v>
          </cell>
          <cell r="G168">
            <v>28.219808424</v>
          </cell>
        </row>
        <row r="169">
          <cell r="C169">
            <v>22.966267134308008</v>
          </cell>
          <cell r="D169">
            <v>1.1110333607731411</v>
          </cell>
          <cell r="G169">
            <v>34.114416814000002</v>
          </cell>
        </row>
        <row r="170">
          <cell r="C170">
            <v>20.814811739904243</v>
          </cell>
          <cell r="D170">
            <v>1.006952941285765</v>
          </cell>
          <cell r="G170">
            <v>32.174532881000005</v>
          </cell>
        </row>
        <row r="171">
          <cell r="C171">
            <v>19.74113612750412</v>
          </cell>
          <cell r="D171">
            <v>0.95501200473525871</v>
          </cell>
          <cell r="G171">
            <v>30.105487464000003</v>
          </cell>
        </row>
        <row r="172">
          <cell r="C172">
            <v>22.026800728460135</v>
          </cell>
          <cell r="D172">
            <v>1.0655850294392526</v>
          </cell>
          <cell r="G172">
            <v>28.935464709000001</v>
          </cell>
        </row>
        <row r="173">
          <cell r="C173">
            <v>21.088140703991222</v>
          </cell>
          <cell r="D173">
            <v>1.0201757082156397</v>
          </cell>
          <cell r="G173">
            <v>29.927647185000001</v>
          </cell>
        </row>
        <row r="174">
          <cell r="C174">
            <v>21.914204710547843</v>
          </cell>
          <cell r="D174">
            <v>1.0601380000435223</v>
          </cell>
          <cell r="G174">
            <v>27.512945934000001</v>
          </cell>
        </row>
        <row r="175">
          <cell r="C175">
            <v>21.028412140802217</v>
          </cell>
          <cell r="D175">
            <v>1.0172862344537108</v>
          </cell>
          <cell r="G175">
            <v>27.997327555000002</v>
          </cell>
        </row>
        <row r="176">
          <cell r="C176">
            <v>20.583226620589166</v>
          </cell>
          <cell r="D176">
            <v>0.99574960589333994</v>
          </cell>
          <cell r="G176">
            <v>32.784492494000006</v>
          </cell>
        </row>
        <row r="177">
          <cell r="C177">
            <v>20.251298629502514</v>
          </cell>
          <cell r="D177">
            <v>0.97969200849124516</v>
          </cell>
          <cell r="G177">
            <v>31.802235189000001</v>
          </cell>
        </row>
        <row r="178">
          <cell r="C178">
            <v>19.167951468216476</v>
          </cell>
          <cell r="D178">
            <v>0.92728319383935831</v>
          </cell>
          <cell r="G178">
            <v>32.656786257</v>
          </cell>
        </row>
        <row r="179">
          <cell r="C179">
            <v>20.48803804308773</v>
          </cell>
          <cell r="D179">
            <v>0.99114469188837095</v>
          </cell>
          <cell r="G179">
            <v>32.873655599000003</v>
          </cell>
        </row>
        <row r="180">
          <cell r="C180">
            <v>19.052267512254854</v>
          </cell>
          <cell r="D180">
            <v>0.9216867800369789</v>
          </cell>
          <cell r="G180">
            <v>30.421999961000001</v>
          </cell>
        </row>
        <row r="181">
          <cell r="C181">
            <v>21.884385414862933</v>
          </cell>
          <cell r="D181">
            <v>1.0586954394346544</v>
          </cell>
          <cell r="G181">
            <v>37.693856019000002</v>
          </cell>
        </row>
        <row r="182">
          <cell r="C182">
            <v>20.994460061409555</v>
          </cell>
          <cell r="D182">
            <v>1.0156437432011156</v>
          </cell>
          <cell r="G182">
            <v>36.419048048000001</v>
          </cell>
        </row>
        <row r="183">
          <cell r="C183">
            <v>20.796662093683118</v>
          </cell>
          <cell r="D183">
            <v>1.0060749203901629</v>
          </cell>
          <cell r="G183">
            <v>32.385502707000001</v>
          </cell>
        </row>
        <row r="184">
          <cell r="C184">
            <v>22.010547566563567</v>
          </cell>
          <cell r="D184">
            <v>1.0647987542914661</v>
          </cell>
          <cell r="G184">
            <v>34.164301307999999</v>
          </cell>
        </row>
        <row r="185">
          <cell r="C185">
            <v>19.874826590871095</v>
          </cell>
          <cell r="D185">
            <v>0.96147951484255167</v>
          </cell>
          <cell r="G185">
            <v>30.345885188</v>
          </cell>
        </row>
        <row r="186">
          <cell r="C186">
            <v>22.966267134308008</v>
          </cell>
          <cell r="D186">
            <v>1.1110333607731411</v>
          </cell>
          <cell r="G186">
            <v>34.061626375000003</v>
          </cell>
        </row>
        <row r="187">
          <cell r="C187">
            <v>20.970809778451603</v>
          </cell>
          <cell r="D187">
            <v>1.0144996193779299</v>
          </cell>
          <cell r="G187">
            <v>36.412751366000002</v>
          </cell>
        </row>
        <row r="188">
          <cell r="C188">
            <v>20.490999957119381</v>
          </cell>
          <cell r="D188">
            <v>0.99128797966263837</v>
          </cell>
          <cell r="G188">
            <v>40.391356287000001</v>
          </cell>
        </row>
        <row r="189">
          <cell r="C189">
            <v>20.401127655322906</v>
          </cell>
          <cell r="D189">
            <v>0.98694024979772732</v>
          </cell>
          <cell r="G189">
            <v>35.945223430000006</v>
          </cell>
        </row>
        <row r="190">
          <cell r="C190">
            <v>18.812460908574273</v>
          </cell>
          <cell r="D190">
            <v>0.91008571595178334</v>
          </cell>
          <cell r="G190">
            <v>33.962724204000004</v>
          </cell>
        </row>
        <row r="191">
          <cell r="C191">
            <v>20.480269495692102</v>
          </cell>
          <cell r="D191">
            <v>0.99076887481410225</v>
          </cell>
          <cell r="G191">
            <v>39.137795588000003</v>
          </cell>
        </row>
        <row r="192">
          <cell r="C192">
            <v>19.018710222637289</v>
          </cell>
          <cell r="D192">
            <v>0.92006338743058769</v>
          </cell>
          <cell r="G192">
            <v>34.488949017000003</v>
          </cell>
        </row>
        <row r="193">
          <cell r="C193">
            <v>23.060844773841424</v>
          </cell>
          <cell r="D193">
            <v>1.1156087195848408</v>
          </cell>
          <cell r="G193">
            <v>40.026956933000001</v>
          </cell>
        </row>
        <row r="194">
          <cell r="C194">
            <v>18.754024771219928</v>
          </cell>
          <cell r="D194">
            <v>0.90725876555119289</v>
          </cell>
          <cell r="G194">
            <v>33.735219981</v>
          </cell>
        </row>
        <row r="195">
          <cell r="C195">
            <v>21.760363076051654</v>
          </cell>
          <cell r="D195">
            <v>1.0526956417707756</v>
          </cell>
          <cell r="G195">
            <v>43.710999824000005</v>
          </cell>
        </row>
        <row r="196">
          <cell r="C196">
            <v>22.003783231442387</v>
          </cell>
          <cell r="D196">
            <v>1.064471517743222</v>
          </cell>
          <cell r="G196">
            <v>44.135295573000001</v>
          </cell>
        </row>
        <row r="197">
          <cell r="C197">
            <v>19.221922786287415</v>
          </cell>
          <cell r="D197">
            <v>0.92989415079422777</v>
          </cell>
          <cell r="G197">
            <v>35.952003054999999</v>
          </cell>
        </row>
        <row r="198">
          <cell r="C198">
            <v>23.044666999040931</v>
          </cell>
          <cell r="D198">
            <v>1.114826091419745</v>
          </cell>
          <cell r="G198">
            <v>37.127694174000005</v>
          </cell>
        </row>
        <row r="199">
          <cell r="C199">
            <v>19.924712853529421</v>
          </cell>
          <cell r="D199">
            <v>0.96389285009349002</v>
          </cell>
          <cell r="G199">
            <v>35.745692179999999</v>
          </cell>
        </row>
        <row r="200">
          <cell r="C200">
            <v>21.519772691251024</v>
          </cell>
          <cell r="D200">
            <v>1.0410566609023766</v>
          </cell>
          <cell r="G200">
            <v>40.755462551000001</v>
          </cell>
        </row>
        <row r="201">
          <cell r="C201">
            <v>20.391130473484104</v>
          </cell>
          <cell r="D201">
            <v>0.98645661863243306</v>
          </cell>
          <cell r="G201">
            <v>39.924496251000001</v>
          </cell>
        </row>
        <row r="202">
          <cell r="C202">
            <v>18.271063195755904</v>
          </cell>
          <cell r="D202">
            <v>0.88389465421459223</v>
          </cell>
          <cell r="G202">
            <v>33.754332155</v>
          </cell>
        </row>
        <row r="203">
          <cell r="C203">
            <v>21.624740660065779</v>
          </cell>
          <cell r="D203">
            <v>1.046134670074863</v>
          </cell>
          <cell r="G203">
            <v>40.126502743000003</v>
          </cell>
        </row>
        <row r="204">
          <cell r="C204">
            <v>19.018710222637292</v>
          </cell>
          <cell r="D204">
            <v>0.92006338743058791</v>
          </cell>
          <cell r="G204">
            <v>36.808791763000002</v>
          </cell>
        </row>
        <row r="205">
          <cell r="C205">
            <v>22.042409174078539</v>
          </cell>
          <cell r="D205">
            <v>1.0663401153089085</v>
          </cell>
          <cell r="G205">
            <v>46.829835047000003</v>
          </cell>
        </row>
        <row r="206">
          <cell r="C206">
            <v>19.688612859650366</v>
          </cell>
          <cell r="D206">
            <v>0.95247109974355582</v>
          </cell>
          <cell r="G206">
            <v>38.30505222</v>
          </cell>
        </row>
        <row r="207">
          <cell r="C207">
            <v>21.808813306534976</v>
          </cell>
          <cell r="D207">
            <v>1.0550395064523677</v>
          </cell>
          <cell r="G207">
            <v>43.624860264000006</v>
          </cell>
        </row>
        <row r="208">
          <cell r="C208">
            <v>21.020744912528627</v>
          </cell>
          <cell r="D208">
            <v>1.0169153188692668</v>
          </cell>
          <cell r="G208">
            <v>45.825290047999999</v>
          </cell>
        </row>
        <row r="209">
          <cell r="C209">
            <v>19.884095658686899</v>
          </cell>
          <cell r="D209">
            <v>0.96192792221787327</v>
          </cell>
          <cell r="G209">
            <v>47.160369625000001</v>
          </cell>
        </row>
        <row r="210">
          <cell r="C210">
            <v>22.958920174036852</v>
          </cell>
          <cell r="D210">
            <v>1.1106779387137444</v>
          </cell>
          <cell r="G210">
            <v>61.153545837000003</v>
          </cell>
        </row>
        <row r="211">
          <cell r="C211">
            <v>19.005892540805366</v>
          </cell>
          <cell r="D211">
            <v>0.91944330964259713</v>
          </cell>
          <cell r="G211">
            <v>37.156515068000004</v>
          </cell>
        </row>
        <row r="212">
          <cell r="C212">
            <v>22.538208291013909</v>
          </cell>
          <cell r="D212">
            <v>1.0903252651783089</v>
          </cell>
          <cell r="G212">
            <v>45.423874467000005</v>
          </cell>
        </row>
        <row r="213">
          <cell r="C213">
            <v>20.393439786249846</v>
          </cell>
          <cell r="D213">
            <v>0.98656833567849</v>
          </cell>
          <cell r="G213">
            <v>51.509362646000007</v>
          </cell>
        </row>
        <row r="214">
          <cell r="C214">
            <v>17.877092357064207</v>
          </cell>
          <cell r="D214">
            <v>0.8648356254922287</v>
          </cell>
          <cell r="G214">
            <v>38.103141452000003</v>
          </cell>
        </row>
        <row r="215">
          <cell r="C215">
            <v>21.214873204945835</v>
          </cell>
          <cell r="D215">
            <v>1.0263066147156539</v>
          </cell>
          <cell r="G215">
            <v>59.655949482000004</v>
          </cell>
        </row>
        <row r="216">
          <cell r="C216">
            <v>20.039455135165912</v>
          </cell>
          <cell r="D216">
            <v>0.96944370875257668</v>
          </cell>
          <cell r="G216">
            <v>45.622754623000006</v>
          </cell>
        </row>
        <row r="217">
          <cell r="C217">
            <v>19.717557318656084</v>
          </cell>
          <cell r="D217">
            <v>0.95387133859721107</v>
          </cell>
          <cell r="G217">
            <v>53.173827761000005</v>
          </cell>
        </row>
        <row r="218">
          <cell r="C218">
            <v>22.023002737491019</v>
          </cell>
          <cell r="D218">
            <v>1.0654012949801033</v>
          </cell>
          <cell r="G218">
            <v>46.837121466000006</v>
          </cell>
        </row>
        <row r="219">
          <cell r="C219">
            <v>20.806555481572584</v>
          </cell>
          <cell r="D219">
            <v>1.0065535303415314</v>
          </cell>
          <cell r="G219">
            <v>42.824180106</v>
          </cell>
        </row>
        <row r="220">
          <cell r="C220">
            <v>20.934588088430434</v>
          </cell>
          <cell r="D220">
            <v>1.0127473317396405</v>
          </cell>
          <cell r="G220">
            <v>51.190697423000003</v>
          </cell>
        </row>
        <row r="221">
          <cell r="C221">
            <v>21.783431669812924</v>
          </cell>
          <cell r="D221">
            <v>1.0538116253611869</v>
          </cell>
          <cell r="G221">
            <v>63.770261206000001</v>
          </cell>
        </row>
        <row r="222">
          <cell r="C222">
            <v>20.918820312724055</v>
          </cell>
          <cell r="D222">
            <v>1.0119845379981707</v>
          </cell>
          <cell r="G222">
            <v>44.843193803000005</v>
          </cell>
        </row>
        <row r="223">
          <cell r="C223">
            <v>20.945047766963942</v>
          </cell>
          <cell r="D223">
            <v>1.0132533369918535</v>
          </cell>
          <cell r="G223">
            <v>71.140371587000004</v>
          </cell>
        </row>
        <row r="224">
          <cell r="C224">
            <v>22.641462238933872</v>
          </cell>
          <cell r="D224">
            <v>1.0953203555906832</v>
          </cell>
          <cell r="G224">
            <v>82.979153233000005</v>
          </cell>
        </row>
        <row r="225">
          <cell r="C225">
            <v>18.251620570961062</v>
          </cell>
          <cell r="D225">
            <v>0.88295408321793278</v>
          </cell>
          <cell r="G225">
            <v>50.601787638000005</v>
          </cell>
        </row>
        <row r="226">
          <cell r="C226">
            <v>19.612640970180422</v>
          </cell>
          <cell r="D226">
            <v>0.94879582664895767</v>
          </cell>
          <cell r="G226">
            <v>47.647674722000005</v>
          </cell>
        </row>
        <row r="227">
          <cell r="C227">
            <v>20.194661389592405</v>
          </cell>
          <cell r="D227">
            <v>0.97695208290236957</v>
          </cell>
          <cell r="G227">
            <v>45.408325476000002</v>
          </cell>
        </row>
        <row r="228">
          <cell r="C228">
            <v>19.018710222637285</v>
          </cell>
          <cell r="D228">
            <v>0.92006338743058758</v>
          </cell>
          <cell r="G228">
            <v>50.307080556000003</v>
          </cell>
        </row>
        <row r="229">
          <cell r="C229">
            <v>21.939155226158572</v>
          </cell>
          <cell r="D229">
            <v>1.0613450248965339</v>
          </cell>
          <cell r="G229">
            <v>65.563601515000002</v>
          </cell>
        </row>
        <row r="230">
          <cell r="C230">
            <v>20.794124632532732</v>
          </cell>
          <cell r="D230">
            <v>1.0059521662667672</v>
          </cell>
          <cell r="G230">
            <v>53.852271136000006</v>
          </cell>
        </row>
        <row r="231">
          <cell r="C231">
            <v>19.784891220022672</v>
          </cell>
          <cell r="D231">
            <v>0.95712873390188957</v>
          </cell>
          <cell r="G231">
            <v>50.357624249000004</v>
          </cell>
        </row>
        <row r="232">
          <cell r="C232">
            <v>21.939155226158572</v>
          </cell>
          <cell r="D232">
            <v>1.0613450248965339</v>
          </cell>
          <cell r="G232">
            <v>46.401479603000006</v>
          </cell>
        </row>
        <row r="233">
          <cell r="C233">
            <v>22.015240758042793</v>
          </cell>
          <cell r="D233">
            <v>1.065025795641783</v>
          </cell>
          <cell r="G233">
            <v>40.897598092999999</v>
          </cell>
        </row>
        <row r="234">
          <cell r="C234">
            <v>20.934588088430434</v>
          </cell>
          <cell r="D234">
            <v>1.0127473317396405</v>
          </cell>
          <cell r="G234">
            <v>41.685621626</v>
          </cell>
        </row>
        <row r="235">
          <cell r="C235">
            <v>20.926970678491816</v>
          </cell>
          <cell r="D235">
            <v>1.0123788262043265</v>
          </cell>
          <cell r="G235">
            <v>43.114756221</v>
          </cell>
        </row>
        <row r="236">
          <cell r="C236">
            <v>21.623026639170991</v>
          </cell>
          <cell r="D236">
            <v>1.0460517513147514</v>
          </cell>
          <cell r="G236">
            <v>43.28880126</v>
          </cell>
        </row>
        <row r="237">
          <cell r="C237">
            <v>19.285618700601738</v>
          </cell>
          <cell r="D237">
            <v>0.93297555210922178</v>
          </cell>
          <cell r="G237">
            <v>32.797083036000004</v>
          </cell>
        </row>
        <row r="238">
          <cell r="C238">
            <v>19.318210133357475</v>
          </cell>
          <cell r="D238">
            <v>0.93455221969979096</v>
          </cell>
          <cell r="G238">
            <v>35.629203521000001</v>
          </cell>
        </row>
        <row r="239">
          <cell r="C239">
            <v>19.448004570207939</v>
          </cell>
          <cell r="D239">
            <v>0.94083125270677914</v>
          </cell>
          <cell r="G239">
            <v>33.536155913000002</v>
          </cell>
        </row>
        <row r="240">
          <cell r="C240">
            <v>19.018710222637285</v>
          </cell>
          <cell r="D240">
            <v>0.92006338743058758</v>
          </cell>
          <cell r="G240">
            <v>32.679227636</v>
          </cell>
        </row>
        <row r="241">
          <cell r="C241">
            <v>22.861966036959299</v>
          </cell>
          <cell r="D241">
            <v>1.1059876126747681</v>
          </cell>
          <cell r="G241">
            <v>36.704678720000004</v>
          </cell>
        </row>
        <row r="242">
          <cell r="C242">
            <v>20.89205873426063</v>
          </cell>
          <cell r="D242">
            <v>1.010689899810522</v>
          </cell>
          <cell r="G242">
            <v>41.460068217</v>
          </cell>
        </row>
        <row r="243">
          <cell r="C243">
            <v>19.734294024324008</v>
          </cell>
          <cell r="D243">
            <v>0.9546810060210793</v>
          </cell>
          <cell r="G243">
            <v>51.963650398000006</v>
          </cell>
        </row>
        <row r="244">
          <cell r="C244">
            <v>21.987443109091494</v>
          </cell>
          <cell r="D244">
            <v>1.0636810357312874</v>
          </cell>
          <cell r="G244">
            <v>46.340412007000005</v>
          </cell>
        </row>
        <row r="245">
          <cell r="C245">
            <v>21.058570683222861</v>
          </cell>
          <cell r="D245">
            <v>1.0187452067170601</v>
          </cell>
          <cell r="G245">
            <v>37.254092281000005</v>
          </cell>
        </row>
        <row r="246">
          <cell r="C246">
            <v>21.939155226158572</v>
          </cell>
          <cell r="D246">
            <v>1.0613450248965339</v>
          </cell>
          <cell r="G246">
            <v>34.015332260000001</v>
          </cell>
        </row>
        <row r="247">
          <cell r="C247">
            <v>20.944067802313594</v>
          </cell>
          <cell r="D247">
            <v>1.013205929487075</v>
          </cell>
          <cell r="G247">
            <v>32.435981539000004</v>
          </cell>
        </row>
        <row r="248">
          <cell r="C248">
            <v>20.601362377621076</v>
          </cell>
          <cell r="D248">
            <v>0.99662695487510933</v>
          </cell>
          <cell r="G248">
            <v>33.795239459000001</v>
          </cell>
        </row>
        <row r="249">
          <cell r="C249">
            <v>20.290185838329876</v>
          </cell>
          <cell r="D249">
            <v>0.98157324526611522</v>
          </cell>
          <cell r="G249">
            <v>33.243621249</v>
          </cell>
        </row>
        <row r="250">
          <cell r="C250">
            <v>19.128121790615999</v>
          </cell>
          <cell r="D250">
            <v>0.92535636348838401</v>
          </cell>
          <cell r="G250">
            <v>31.224261220000002</v>
          </cell>
        </row>
        <row r="251">
          <cell r="C251">
            <v>20.488404796244225</v>
          </cell>
          <cell r="D251">
            <v>0.99116243421408945</v>
          </cell>
          <cell r="G251">
            <v>32.872255678000002</v>
          </cell>
        </row>
        <row r="252">
          <cell r="C252">
            <v>19.018710222637285</v>
          </cell>
          <cell r="D252">
            <v>0.92006338743058758</v>
          </cell>
          <cell r="G252">
            <v>29.293741402000002</v>
          </cell>
        </row>
        <row r="253">
          <cell r="C253">
            <v>23.044666999040931</v>
          </cell>
          <cell r="D253">
            <v>1.114826091419745</v>
          </cell>
          <cell r="G253">
            <v>35.639520246000004</v>
          </cell>
        </row>
        <row r="254">
          <cell r="C254">
            <v>19.774769683748556</v>
          </cell>
          <cell r="D254">
            <v>0.956639086873182</v>
          </cell>
          <cell r="G254">
            <v>26.609823463000001</v>
          </cell>
        </row>
        <row r="255">
          <cell r="C255">
            <v>20.782097144265634</v>
          </cell>
          <cell r="D255">
            <v>1.0053703154752169</v>
          </cell>
          <cell r="G255">
            <v>28.704234993</v>
          </cell>
        </row>
        <row r="256">
          <cell r="C256">
            <v>21.961304250699779</v>
          </cell>
          <cell r="D256">
            <v>1.0624165227167914</v>
          </cell>
          <cell r="G256">
            <v>31.901730440000001</v>
          </cell>
        </row>
        <row r="257">
          <cell r="C257">
            <v>19.86787032384877</v>
          </cell>
          <cell r="D257">
            <v>0.96114299325273256</v>
          </cell>
          <cell r="G257">
            <v>26.212731249000001</v>
          </cell>
        </row>
        <row r="258">
          <cell r="C258">
            <v>22.957590825921457</v>
          </cell>
          <cell r="D258">
            <v>1.1106136291724662</v>
          </cell>
          <cell r="G258">
            <v>48.450443359000005</v>
          </cell>
        </row>
        <row r="259">
          <cell r="C259">
            <v>20.946377115079333</v>
          </cell>
          <cell r="D259">
            <v>1.0133176465331317</v>
          </cell>
          <cell r="G259">
            <v>35.241369472000002</v>
          </cell>
        </row>
        <row r="260">
          <cell r="C260">
            <v>20.515205553522886</v>
          </cell>
          <cell r="D260">
            <v>0.99245896774548314</v>
          </cell>
          <cell r="G260">
            <v>34.277196833000005</v>
          </cell>
        </row>
        <row r="261">
          <cell r="C261">
            <v>20.374033349662323</v>
          </cell>
          <cell r="D261">
            <v>0.98562951534968446</v>
          </cell>
          <cell r="G261">
            <v>29.219173196000003</v>
          </cell>
        </row>
        <row r="262">
          <cell r="C262">
            <v>18.79701779422976</v>
          </cell>
          <cell r="D262">
            <v>0.90933862827181133</v>
          </cell>
          <cell r="G262">
            <v>25.445277771000001</v>
          </cell>
        </row>
        <row r="263">
          <cell r="C263">
            <v>20.480269495692102</v>
          </cell>
          <cell r="D263">
            <v>0.99076887481410225</v>
          </cell>
          <cell r="G263">
            <v>24.347363291000001</v>
          </cell>
        </row>
        <row r="264">
          <cell r="C264">
            <v>20.037145822400174</v>
          </cell>
          <cell r="D264">
            <v>0.96933199170651985</v>
          </cell>
          <cell r="G264">
            <v>23.702153069000001</v>
          </cell>
        </row>
        <row r="265">
          <cell r="C265">
            <v>22.042409174078539</v>
          </cell>
          <cell r="D265">
            <v>1.0663401153089085</v>
          </cell>
          <cell r="G265">
            <v>26.482454224000001</v>
          </cell>
        </row>
        <row r="266">
          <cell r="C266">
            <v>19.688612859650366</v>
          </cell>
          <cell r="D266">
            <v>0.95247109974355582</v>
          </cell>
          <cell r="G266">
            <v>23.408222414000001</v>
          </cell>
        </row>
        <row r="267">
          <cell r="C267">
            <v>21.808813306534976</v>
          </cell>
          <cell r="D267">
            <v>1.0550395064523677</v>
          </cell>
          <cell r="G267">
            <v>27.860248963</v>
          </cell>
        </row>
        <row r="268">
          <cell r="C268">
            <v>21.020744912528627</v>
          </cell>
          <cell r="D268">
            <v>1.0169153188692668</v>
          </cell>
          <cell r="G268">
            <v>26.812696751000001</v>
          </cell>
        </row>
        <row r="269">
          <cell r="C269">
            <v>19.884095658686899</v>
          </cell>
          <cell r="D269">
            <v>0.96192792221787327</v>
          </cell>
          <cell r="G269">
            <v>23.607406124000001</v>
          </cell>
        </row>
        <row r="270">
          <cell r="C270">
            <v>22.958920174036852</v>
          </cell>
          <cell r="D270">
            <v>1.1106779387137444</v>
          </cell>
          <cell r="G270">
            <v>22.290327400000002</v>
          </cell>
        </row>
        <row r="271">
          <cell r="C271">
            <v>19.005892540805366</v>
          </cell>
          <cell r="D271">
            <v>0.91944330964259713</v>
          </cell>
          <cell r="G271">
            <v>22.034393190000003</v>
          </cell>
        </row>
        <row r="272">
          <cell r="C272">
            <v>22.538208291013909</v>
          </cell>
          <cell r="D272">
            <v>1.0903252651783089</v>
          </cell>
          <cell r="G272">
            <v>22.082518140000001</v>
          </cell>
        </row>
        <row r="273">
          <cell r="C273">
            <v>20.393439786249846</v>
          </cell>
          <cell r="D273">
            <v>0.98656833567849</v>
          </cell>
          <cell r="G273">
            <v>22.804371975000002</v>
          </cell>
        </row>
        <row r="274">
          <cell r="C274">
            <v>17.877092357064207</v>
          </cell>
          <cell r="D274">
            <v>0.8648356254922287</v>
          </cell>
          <cell r="G274">
            <v>21.363351211000001</v>
          </cell>
        </row>
        <row r="275">
          <cell r="C275">
            <v>21.214873204945835</v>
          </cell>
          <cell r="D275">
            <v>1.0263066147156539</v>
          </cell>
          <cell r="G275">
            <v>22.593938755</v>
          </cell>
        </row>
        <row r="276">
          <cell r="C276">
            <v>19.018710222637285</v>
          </cell>
          <cell r="D276">
            <v>0.92006338743058758</v>
          </cell>
          <cell r="G276">
            <v>20.477459356000001</v>
          </cell>
        </row>
        <row r="277">
          <cell r="C277">
            <v>19.875430752032123</v>
          </cell>
          <cell r="D277">
            <v>0.96150874219592442</v>
          </cell>
          <cell r="G277">
            <v>21.531315067000001</v>
          </cell>
        </row>
        <row r="278">
          <cell r="C278">
            <v>21.838494157875012</v>
          </cell>
          <cell r="D278">
            <v>1.0564753695737918</v>
          </cell>
          <cell r="G278">
            <v>23.423821078000003</v>
          </cell>
        </row>
        <row r="279">
          <cell r="C279">
            <v>21.824991081335469</v>
          </cell>
          <cell r="D279">
            <v>1.0558221346174634</v>
          </cell>
          <cell r="G279">
            <v>23.110695875000001</v>
          </cell>
        </row>
        <row r="280">
          <cell r="C280">
            <v>19.999999999999996</v>
          </cell>
          <cell r="D280">
            <v>0.96753499754727756</v>
          </cell>
          <cell r="G280">
            <v>25.157116545000001</v>
          </cell>
        </row>
        <row r="281">
          <cell r="C281">
            <v>21.162767809625169</v>
          </cell>
          <cell r="D281">
            <v>1.0237859250389647</v>
          </cell>
          <cell r="G281">
            <v>20.97647989</v>
          </cell>
        </row>
        <row r="282">
          <cell r="C282">
            <v>21.940484574273967</v>
          </cell>
          <cell r="D282">
            <v>1.0614093344378124</v>
          </cell>
          <cell r="G282">
            <v>20.093855666</v>
          </cell>
        </row>
        <row r="283">
          <cell r="C283">
            <v>19.940480629235804</v>
          </cell>
          <cell r="D283">
            <v>0.96465564383496016</v>
          </cell>
          <cell r="G283">
            <v>21.022349770000002</v>
          </cell>
        </row>
        <row r="284">
          <cell r="C284">
            <v>22.625284464133379</v>
          </cell>
          <cell r="D284">
            <v>1.0945377274255874</v>
          </cell>
          <cell r="G284">
            <v>22.781997409000002</v>
          </cell>
        </row>
        <row r="285">
          <cell r="C285">
            <v>19.27236548348969</v>
          </cell>
          <cell r="D285">
            <v>0.93233440453992178</v>
          </cell>
          <cell r="G285">
            <v>18.970308171000003</v>
          </cell>
        </row>
        <row r="286">
          <cell r="C286">
            <v>18.408302864361936</v>
          </cell>
          <cell r="D286">
            <v>0.89053386333599849</v>
          </cell>
          <cell r="G286">
            <v>20.517773031000001</v>
          </cell>
        </row>
        <row r="287">
          <cell r="C287">
            <v>21.35710247971236</v>
          </cell>
          <cell r="D287">
            <v>1.0331872047662729</v>
          </cell>
          <cell r="G287">
            <v>21.392875492000002</v>
          </cell>
        </row>
        <row r="288">
          <cell r="C288">
            <v>19.018710222637285</v>
          </cell>
          <cell r="D288">
            <v>0.92006338743058758</v>
          </cell>
          <cell r="G288">
            <v>20.379185041</v>
          </cell>
        </row>
        <row r="289">
          <cell r="C289">
            <v>20.934588088430434</v>
          </cell>
          <cell r="D289">
            <v>1.0127473317396405</v>
          </cell>
          <cell r="G289">
            <v>22.363071612000002</v>
          </cell>
        </row>
        <row r="290">
          <cell r="C290">
            <v>20.777027508710951</v>
          </cell>
          <cell r="D290">
            <v>1.0051250629840185</v>
          </cell>
          <cell r="G290">
            <v>21.909535456</v>
          </cell>
        </row>
        <row r="291">
          <cell r="C291">
            <v>20.806555481572584</v>
          </cell>
          <cell r="D291">
            <v>1.0065535303415314</v>
          </cell>
          <cell r="G291">
            <v>19.503023943000002</v>
          </cell>
        </row>
        <row r="292">
          <cell r="C292">
            <v>20.934588088430434</v>
          </cell>
          <cell r="D292">
            <v>1.0127473317396405</v>
          </cell>
          <cell r="G292">
            <v>21.366388478000001</v>
          </cell>
        </row>
        <row r="293">
          <cell r="C293">
            <v>21.783431669812924</v>
          </cell>
          <cell r="D293">
            <v>1.0538116253611869</v>
          </cell>
          <cell r="G293">
            <v>20.237564618</v>
          </cell>
        </row>
        <row r="294">
          <cell r="C294">
            <v>20.918820312724055</v>
          </cell>
          <cell r="D294">
            <v>1.0119845379981707</v>
          </cell>
          <cell r="G294">
            <v>17.851571212</v>
          </cell>
        </row>
        <row r="295">
          <cell r="C295">
            <v>20.945047766963942</v>
          </cell>
          <cell r="D295">
            <v>1.0132533369918535</v>
          </cell>
          <cell r="G295">
            <v>21.684370048000002</v>
          </cell>
        </row>
        <row r="296">
          <cell r="C296">
            <v>22.641462238933872</v>
          </cell>
          <cell r="D296">
            <v>1.0953203555906832</v>
          </cell>
          <cell r="G296">
            <v>29.249584918000004</v>
          </cell>
        </row>
        <row r="297">
          <cell r="C297">
            <v>18.251620570961062</v>
          </cell>
          <cell r="D297">
            <v>0.88295408321793278</v>
          </cell>
          <cell r="G297">
            <v>19.750058294000002</v>
          </cell>
        </row>
        <row r="298">
          <cell r="C298">
            <v>19.612640970180422</v>
          </cell>
          <cell r="D298">
            <v>0.94879582664895767</v>
          </cell>
          <cell r="G298">
            <v>26.228016083</v>
          </cell>
        </row>
        <row r="299">
          <cell r="C299">
            <v>20.194661389592405</v>
          </cell>
          <cell r="D299">
            <v>0.97695208290236957</v>
          </cell>
          <cell r="G299">
            <v>23.906672805000003</v>
          </cell>
        </row>
        <row r="300">
          <cell r="C300">
            <v>19.018710222637285</v>
          </cell>
          <cell r="D300">
            <v>0.92006338743058758</v>
          </cell>
          <cell r="G300">
            <v>21.358551491</v>
          </cell>
        </row>
        <row r="301">
          <cell r="C301">
            <v>21.902478934966155</v>
          </cell>
          <cell r="D301">
            <v>1.059570745131089</v>
          </cell>
          <cell r="G301">
            <v>25.555045952</v>
          </cell>
        </row>
        <row r="302">
          <cell r="C302">
            <v>20.830800923725146</v>
          </cell>
          <cell r="D302">
            <v>1.007726446032212</v>
          </cell>
          <cell r="G302">
            <v>22.757542628000003</v>
          </cell>
        </row>
        <row r="303">
          <cell r="C303">
            <v>19.784891220022672</v>
          </cell>
          <cell r="D303">
            <v>0.95712873390188957</v>
          </cell>
          <cell r="G303">
            <v>20.907263254</v>
          </cell>
        </row>
        <row r="304">
          <cell r="C304">
            <v>21.939155226158572</v>
          </cell>
          <cell r="D304">
            <v>1.0613450248965339</v>
          </cell>
          <cell r="G304">
            <v>26.086804999000002</v>
          </cell>
        </row>
        <row r="305">
          <cell r="C305">
            <v>22.015240758042793</v>
          </cell>
          <cell r="D305">
            <v>1.065025795641783</v>
          </cell>
          <cell r="G305">
            <v>24.478328673</v>
          </cell>
        </row>
        <row r="306">
          <cell r="C306">
            <v>20.934588088430434</v>
          </cell>
          <cell r="D306">
            <v>1.0127473317396405</v>
          </cell>
          <cell r="G306">
            <v>27.811388159000003</v>
          </cell>
        </row>
        <row r="307">
          <cell r="C307">
            <v>20.926970678491816</v>
          </cell>
          <cell r="D307">
            <v>1.0123788262043265</v>
          </cell>
          <cell r="G307">
            <v>28.009433276000003</v>
          </cell>
        </row>
        <row r="308">
          <cell r="C308">
            <v>21.623026639170991</v>
          </cell>
          <cell r="D308">
            <v>1.0460517513147514</v>
          </cell>
          <cell r="G308">
            <v>27.676767311000003</v>
          </cell>
        </row>
        <row r="309">
          <cell r="C309">
            <v>19.285618700601738</v>
          </cell>
          <cell r="D309">
            <v>0.93297555210922178</v>
          </cell>
          <cell r="G309">
            <v>23.540029687000001</v>
          </cell>
        </row>
        <row r="310">
          <cell r="C310">
            <v>19.318210133357475</v>
          </cell>
          <cell r="D310">
            <v>0.93455221969979096</v>
          </cell>
          <cell r="G310">
            <v>26.998255265000001</v>
          </cell>
        </row>
        <row r="311">
          <cell r="C311">
            <v>19.448004570207939</v>
          </cell>
          <cell r="D311">
            <v>0.94083125270677914</v>
          </cell>
          <cell r="G311">
            <v>29.393039089000002</v>
          </cell>
        </row>
        <row r="312">
          <cell r="C312">
            <v>19.953298311067723</v>
          </cell>
          <cell r="D312">
            <v>0.9652757216229505</v>
          </cell>
          <cell r="G312">
            <v>29.856830425000002</v>
          </cell>
        </row>
        <row r="313">
          <cell r="C313">
            <v>21.798691770260863</v>
          </cell>
          <cell r="D313">
            <v>1.0545498594236604</v>
          </cell>
          <cell r="G313">
            <v>29.946987219</v>
          </cell>
        </row>
        <row r="314">
          <cell r="C314">
            <v>21.020744912528627</v>
          </cell>
          <cell r="D314">
            <v>1.0169153188692668</v>
          </cell>
          <cell r="G314">
            <v>26.183258089000002</v>
          </cell>
        </row>
        <row r="315">
          <cell r="C315">
            <v>20.782097144265634</v>
          </cell>
          <cell r="D315">
            <v>1.0053703154752169</v>
          </cell>
          <cell r="G315">
            <v>25.757152402000003</v>
          </cell>
        </row>
        <row r="316">
          <cell r="C316">
            <v>21.961304250699779</v>
          </cell>
          <cell r="D316">
            <v>1.0624165227167914</v>
          </cell>
          <cell r="G316">
            <v>30.123380679</v>
          </cell>
        </row>
        <row r="317">
          <cell r="C317">
            <v>19.86787032384877</v>
          </cell>
          <cell r="D317">
            <v>0.96114299325273256</v>
          </cell>
          <cell r="G317">
            <v>22.328218346</v>
          </cell>
        </row>
        <row r="318">
          <cell r="C318">
            <v>22.957590825921457</v>
          </cell>
          <cell r="D318">
            <v>1.1106136291724662</v>
          </cell>
          <cell r="G318">
            <v>23.489589950000003</v>
          </cell>
        </row>
        <row r="319">
          <cell r="C319">
            <v>20.946377115079333</v>
          </cell>
          <cell r="D319">
            <v>1.0133176465331317</v>
          </cell>
          <cell r="G319">
            <v>25.281760924</v>
          </cell>
        </row>
        <row r="320">
          <cell r="C320">
            <v>20.515205553522886</v>
          </cell>
          <cell r="D320">
            <v>0.99245896774548314</v>
          </cell>
          <cell r="G320">
            <v>22.795214250000001</v>
          </cell>
        </row>
        <row r="321">
          <cell r="C321">
            <v>20.374033349662323</v>
          </cell>
          <cell r="D321">
            <v>0.98562951534968446</v>
          </cell>
          <cell r="G321">
            <v>27.327163140000003</v>
          </cell>
        </row>
        <row r="322">
          <cell r="C322">
            <v>18.79701779422976</v>
          </cell>
          <cell r="D322">
            <v>0.90933862827181133</v>
          </cell>
          <cell r="G322">
            <v>24.012153181000002</v>
          </cell>
        </row>
        <row r="323">
          <cell r="C323">
            <v>20.480269495692102</v>
          </cell>
          <cell r="D323">
            <v>0.99076887481410225</v>
          </cell>
          <cell r="G323">
            <v>21.876244125000003</v>
          </cell>
          <cell r="H323">
            <v>22.08006799679152</v>
          </cell>
        </row>
        <row r="324">
          <cell r="C324">
            <v>19.018710222637285</v>
          </cell>
          <cell r="D324">
            <v>0.92006338743058758</v>
          </cell>
          <cell r="G324">
            <v>0</v>
          </cell>
          <cell r="H324">
            <v>0</v>
          </cell>
        </row>
        <row r="325">
          <cell r="C325">
            <v>23.060844773841424</v>
          </cell>
          <cell r="D325">
            <v>1.1156087195848408</v>
          </cell>
          <cell r="G325">
            <v>0</v>
          </cell>
          <cell r="H325">
            <v>0</v>
          </cell>
        </row>
        <row r="326">
          <cell r="C326">
            <v>18.754024771219928</v>
          </cell>
          <cell r="D326">
            <v>0.90725876555119289</v>
          </cell>
          <cell r="G326">
            <v>0</v>
          </cell>
          <cell r="H326">
            <v>0</v>
          </cell>
        </row>
        <row r="327">
          <cell r="C327">
            <v>21.760363076051654</v>
          </cell>
          <cell r="D327">
            <v>1.0526956417707756</v>
          </cell>
          <cell r="G327">
            <v>0</v>
          </cell>
          <cell r="H327">
            <v>0</v>
          </cell>
        </row>
        <row r="328">
          <cell r="C328">
            <v>22.003783231442387</v>
          </cell>
          <cell r="D328">
            <v>1.064471517743222</v>
          </cell>
          <cell r="G328">
            <v>0</v>
          </cell>
          <cell r="H328">
            <v>0</v>
          </cell>
        </row>
        <row r="329">
          <cell r="C329">
            <v>19.221922786287415</v>
          </cell>
          <cell r="D329">
            <v>0.92989415079422777</v>
          </cell>
          <cell r="G329">
            <v>0</v>
          </cell>
          <cell r="H329">
            <v>0</v>
          </cell>
        </row>
        <row r="330">
          <cell r="C330">
            <v>23.044666999040931</v>
          </cell>
          <cell r="D330">
            <v>1.114826091419745</v>
          </cell>
          <cell r="G330">
            <v>0</v>
          </cell>
          <cell r="H330">
            <v>0</v>
          </cell>
        </row>
        <row r="331">
          <cell r="C331">
            <v>19.924712853529421</v>
          </cell>
          <cell r="D331">
            <v>0.96389285009349002</v>
          </cell>
          <cell r="G331">
            <v>0</v>
          </cell>
          <cell r="H331">
            <v>0</v>
          </cell>
        </row>
        <row r="332">
          <cell r="C332">
            <v>21.519772691251024</v>
          </cell>
          <cell r="D332">
            <v>1.0410566609023766</v>
          </cell>
          <cell r="G332">
            <v>0</v>
          </cell>
          <cell r="H332">
            <v>0</v>
          </cell>
        </row>
        <row r="333">
          <cell r="C333">
            <v>20.391130473484104</v>
          </cell>
          <cell r="D333">
            <v>0.98645661863243306</v>
          </cell>
          <cell r="G333">
            <v>0</v>
          </cell>
          <cell r="H333">
            <v>0</v>
          </cell>
        </row>
        <row r="334">
          <cell r="C334">
            <v>18.271063195755904</v>
          </cell>
          <cell r="D334">
            <v>0.88389465421459223</v>
          </cell>
          <cell r="G334">
            <v>0</v>
          </cell>
          <cell r="H334">
            <v>0</v>
          </cell>
        </row>
        <row r="335">
          <cell r="C335">
            <v>21.624740660065779</v>
          </cell>
          <cell r="D335">
            <v>1.046134670074863</v>
          </cell>
          <cell r="G335">
            <v>0</v>
          </cell>
          <cell r="H335">
            <v>0</v>
          </cell>
        </row>
        <row r="336">
          <cell r="C336">
            <v>19.018710222637292</v>
          </cell>
          <cell r="D336">
            <v>0.92006338743058791</v>
          </cell>
          <cell r="G336">
            <v>0</v>
          </cell>
          <cell r="H336">
            <v>0</v>
          </cell>
        </row>
        <row r="337">
          <cell r="C337">
            <v>20.897095013582035</v>
          </cell>
          <cell r="D337">
            <v>1.0109335386355662</v>
          </cell>
          <cell r="G337">
            <v>0</v>
          </cell>
          <cell r="H337">
            <v>0</v>
          </cell>
        </row>
        <row r="338">
          <cell r="C338">
            <v>20.833927020146874</v>
          </cell>
          <cell r="D338">
            <v>1.0078776764168984</v>
          </cell>
          <cell r="G338">
            <v>0</v>
          </cell>
          <cell r="H338">
            <v>0</v>
          </cell>
        </row>
        <row r="339">
          <cell r="C339">
            <v>21.808813306534976</v>
          </cell>
          <cell r="D339">
            <v>1.0550395064523677</v>
          </cell>
          <cell r="G339">
            <v>0</v>
          </cell>
          <cell r="H339">
            <v>0</v>
          </cell>
        </row>
        <row r="340">
          <cell r="C340">
            <v>21.020744912528627</v>
          </cell>
          <cell r="D340">
            <v>1.0169153188692668</v>
          </cell>
          <cell r="G340">
            <v>0</v>
          </cell>
          <cell r="H340">
            <v>0</v>
          </cell>
        </row>
        <row r="341">
          <cell r="C341">
            <v>19.884095658686899</v>
          </cell>
          <cell r="D341">
            <v>0.96192792221787327</v>
          </cell>
          <cell r="G341">
            <v>0</v>
          </cell>
          <cell r="H341">
            <v>0</v>
          </cell>
        </row>
        <row r="342">
          <cell r="C342">
            <v>22.958920174036852</v>
          </cell>
          <cell r="D342">
            <v>1.1106779387137444</v>
          </cell>
          <cell r="G342">
            <v>0</v>
          </cell>
          <cell r="H342">
            <v>0</v>
          </cell>
        </row>
        <row r="343">
          <cell r="C343">
            <v>19.005892540805366</v>
          </cell>
          <cell r="D343">
            <v>0.91944330964259713</v>
          </cell>
          <cell r="G343">
            <v>0</v>
          </cell>
          <cell r="H343">
            <v>0</v>
          </cell>
        </row>
        <row r="344">
          <cell r="C344">
            <v>22.538208291013909</v>
          </cell>
          <cell r="D344">
            <v>1.0903252651783089</v>
          </cell>
          <cell r="G344">
            <v>0</v>
          </cell>
          <cell r="H344">
            <v>0</v>
          </cell>
        </row>
        <row r="345">
          <cell r="C345">
            <v>20.393439786249846</v>
          </cell>
          <cell r="D345">
            <v>0.98656833567849</v>
          </cell>
          <cell r="G345">
            <v>0</v>
          </cell>
          <cell r="H345">
            <v>0</v>
          </cell>
        </row>
        <row r="346">
          <cell r="C346">
            <v>17.877092357064207</v>
          </cell>
          <cell r="D346">
            <v>0.8648356254922287</v>
          </cell>
          <cell r="G346">
            <v>0</v>
          </cell>
          <cell r="H346">
            <v>0</v>
          </cell>
        </row>
        <row r="347">
          <cell r="C347">
            <v>21.214873204945835</v>
          </cell>
          <cell r="D347">
            <v>1.0263066147156539</v>
          </cell>
          <cell r="G347">
            <v>0</v>
          </cell>
          <cell r="H347">
            <v>0</v>
          </cell>
        </row>
        <row r="348">
          <cell r="C348">
            <v>19.018710222637285</v>
          </cell>
          <cell r="D348">
            <v>0.92006338743058758</v>
          </cell>
          <cell r="G348">
            <v>0</v>
          </cell>
          <cell r="H348">
            <v>0</v>
          </cell>
        </row>
        <row r="349">
          <cell r="C349">
            <v>21.020744912528627</v>
          </cell>
          <cell r="D349">
            <v>1.0169153188692668</v>
          </cell>
          <cell r="G349">
            <v>0</v>
          </cell>
          <cell r="H349">
            <v>0</v>
          </cell>
        </row>
        <row r="350">
          <cell r="C350">
            <v>20.693179997378504</v>
          </cell>
          <cell r="D350">
            <v>1.0010687929004494</v>
          </cell>
          <cell r="G350">
            <v>0</v>
          </cell>
          <cell r="H350">
            <v>0</v>
          </cell>
        </row>
        <row r="351">
          <cell r="C351">
            <v>21.824991081335469</v>
          </cell>
          <cell r="D351">
            <v>1.0558221346174634</v>
          </cell>
          <cell r="G351">
            <v>0</v>
          </cell>
          <cell r="H351">
            <v>0</v>
          </cell>
        </row>
        <row r="352">
          <cell r="C352">
            <v>19.999999999999996</v>
          </cell>
          <cell r="D352">
            <v>0.96753499754727756</v>
          </cell>
          <cell r="G352">
            <v>0</v>
          </cell>
          <cell r="H352">
            <v>0</v>
          </cell>
        </row>
        <row r="353">
          <cell r="C353">
            <v>21.162767809625169</v>
          </cell>
          <cell r="D353">
            <v>1.0237859250389647</v>
          </cell>
          <cell r="G353">
            <v>0</v>
          </cell>
          <cell r="H353">
            <v>0</v>
          </cell>
        </row>
        <row r="354">
          <cell r="C354">
            <v>21.940484574273967</v>
          </cell>
          <cell r="D354">
            <v>1.0614093344378124</v>
          </cell>
          <cell r="G354">
            <v>0</v>
          </cell>
          <cell r="H354">
            <v>0</v>
          </cell>
        </row>
        <row r="355">
          <cell r="C355">
            <v>19.940480629235804</v>
          </cell>
          <cell r="D355">
            <v>0.96465564383496016</v>
          </cell>
          <cell r="G355">
            <v>0</v>
          </cell>
          <cell r="H355">
            <v>0</v>
          </cell>
        </row>
        <row r="356">
          <cell r="C356">
            <v>22.625284464133379</v>
          </cell>
          <cell r="D356">
            <v>1.0945377274255874</v>
          </cell>
          <cell r="G356">
            <v>0</v>
          </cell>
          <cell r="H356">
            <v>0</v>
          </cell>
        </row>
        <row r="357">
          <cell r="C357">
            <v>19.27236548348969</v>
          </cell>
          <cell r="D357">
            <v>0.93233440453992178</v>
          </cell>
          <cell r="G357">
            <v>0</v>
          </cell>
          <cell r="H357">
            <v>0</v>
          </cell>
        </row>
        <row r="358">
          <cell r="C358">
            <v>18.408302864361936</v>
          </cell>
          <cell r="D358">
            <v>0.89053386333599849</v>
          </cell>
          <cell r="G358">
            <v>0</v>
          </cell>
          <cell r="H358">
            <v>0</v>
          </cell>
        </row>
        <row r="359">
          <cell r="C359">
            <v>21.35710247971236</v>
          </cell>
          <cell r="D359">
            <v>1.0331872047662729</v>
          </cell>
          <cell r="G359">
            <v>0</v>
          </cell>
          <cell r="H359">
            <v>0</v>
          </cell>
        </row>
        <row r="360">
          <cell r="C360">
            <v>19.018710222637285</v>
          </cell>
          <cell r="D360">
            <v>0.92006338743058758</v>
          </cell>
          <cell r="G360">
            <v>0</v>
          </cell>
          <cell r="H360">
            <v>0</v>
          </cell>
        </row>
        <row r="361">
          <cell r="C361">
            <v>21.939155226158572</v>
          </cell>
          <cell r="D361">
            <v>1.0613450248965339</v>
          </cell>
          <cell r="G361">
            <v>0</v>
          </cell>
          <cell r="H361">
            <v>0</v>
          </cell>
        </row>
        <row r="362">
          <cell r="C362">
            <v>20.794124632532732</v>
          </cell>
          <cell r="D362">
            <v>1.0059521662667672</v>
          </cell>
          <cell r="G362">
            <v>0</v>
          </cell>
          <cell r="H362">
            <v>0</v>
          </cell>
        </row>
        <row r="363">
          <cell r="C363">
            <v>19.784891220022672</v>
          </cell>
          <cell r="D363">
            <v>0.95712873390188957</v>
          </cell>
          <cell r="G363">
            <v>0</v>
          </cell>
          <cell r="H363">
            <v>0</v>
          </cell>
        </row>
        <row r="364">
          <cell r="C364">
            <v>21.939155226158572</v>
          </cell>
          <cell r="D364">
            <v>1.0613450248965339</v>
          </cell>
          <cell r="G364">
            <v>0</v>
          </cell>
          <cell r="H364">
            <v>0</v>
          </cell>
        </row>
        <row r="365">
          <cell r="C365">
            <v>22.015240758042793</v>
          </cell>
          <cell r="D365">
            <v>1.065025795641783</v>
          </cell>
          <cell r="G365">
            <v>0</v>
          </cell>
          <cell r="H365">
            <v>0</v>
          </cell>
        </row>
        <row r="366">
          <cell r="C366">
            <v>20.934588088430434</v>
          </cell>
          <cell r="D366">
            <v>1.0127473317396405</v>
          </cell>
          <cell r="G366">
            <v>0</v>
          </cell>
          <cell r="H366">
            <v>0</v>
          </cell>
        </row>
        <row r="367">
          <cell r="C367">
            <v>20.926970678491816</v>
          </cell>
          <cell r="D367">
            <v>1.0123788262043265</v>
          </cell>
          <cell r="G367">
            <v>0</v>
          </cell>
          <cell r="H367">
            <v>0</v>
          </cell>
        </row>
        <row r="368">
          <cell r="C368">
            <v>21.623026639170991</v>
          </cell>
          <cell r="D368">
            <v>1.0460517513147514</v>
          </cell>
          <cell r="G368">
            <v>0</v>
          </cell>
          <cell r="H368">
            <v>0</v>
          </cell>
        </row>
        <row r="369">
          <cell r="C369">
            <v>19.285618700601738</v>
          </cell>
          <cell r="D369">
            <v>0.93297555210922178</v>
          </cell>
          <cell r="G369">
            <v>0</v>
          </cell>
          <cell r="H369">
            <v>0</v>
          </cell>
        </row>
        <row r="370">
          <cell r="C370">
            <v>19.318210133357475</v>
          </cell>
          <cell r="D370">
            <v>0.93455221969979096</v>
          </cell>
          <cell r="G370">
            <v>0</v>
          </cell>
          <cell r="H370">
            <v>0</v>
          </cell>
        </row>
        <row r="371">
          <cell r="C371"/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itialSF"/>
      <sheetName val="RevInitialSF"/>
      <sheetName val="Calc"/>
      <sheetName val="Trend"/>
      <sheetName val="Report"/>
    </sheetNames>
    <sheetDataSet>
      <sheetData sheetId="0" refreshError="1"/>
      <sheetData sheetId="1">
        <row r="71">
          <cell r="AI71">
            <v>1.0191985816817977</v>
          </cell>
        </row>
        <row r="72">
          <cell r="AI72">
            <v>0.97653681027111605</v>
          </cell>
        </row>
        <row r="73">
          <cell r="AI73">
            <v>1.0014521922898212</v>
          </cell>
        </row>
        <row r="74">
          <cell r="AI74">
            <v>1.0000947701330221</v>
          </cell>
        </row>
        <row r="75">
          <cell r="AI75">
            <v>1.0106904669192065</v>
          </cell>
        </row>
        <row r="76">
          <cell r="AI76">
            <v>1.0343886689259887</v>
          </cell>
        </row>
        <row r="77">
          <cell r="AI77">
            <v>0.96951797319619015</v>
          </cell>
        </row>
        <row r="78">
          <cell r="AI78">
            <v>0.89332480927924729</v>
          </cell>
        </row>
        <row r="79">
          <cell r="AI79">
            <v>1.0029809185046754</v>
          </cell>
        </row>
        <row r="80">
          <cell r="AI80">
            <v>1.0214433497938034</v>
          </cell>
        </row>
        <row r="81">
          <cell r="AI81">
            <v>1.0028846231230606</v>
          </cell>
        </row>
        <row r="82">
          <cell r="AI82">
            <v>1.0674868358820715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1"/>
  <sheetViews>
    <sheetView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97" sqref="C197"/>
    </sheetView>
  </sheetViews>
  <sheetFormatPr defaultRowHeight="11.25" x14ac:dyDescent="0.2"/>
  <cols>
    <col min="1" max="1" width="9.33203125" style="2"/>
    <col min="2" max="2" width="15.33203125" style="1" bestFit="1" customWidth="1"/>
    <col min="3" max="4" width="9.33203125" style="1"/>
    <col min="5" max="5" width="10.83203125" style="1" customWidth="1"/>
    <col min="6" max="6" width="1.83203125" style="1" customWidth="1"/>
    <col min="7" max="11" width="8.83203125" style="1" customWidth="1"/>
    <col min="12" max="12" width="1.83203125" style="1" customWidth="1"/>
    <col min="13" max="16384" width="9.33203125" style="1"/>
  </cols>
  <sheetData>
    <row r="1" spans="1:11" ht="22.5" x14ac:dyDescent="0.2">
      <c r="A1" s="58" t="s">
        <v>0</v>
      </c>
      <c r="E1" s="117" t="s">
        <v>5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x14ac:dyDescent="0.2">
      <c r="B8" s="120" t="s">
        <v>97</v>
      </c>
      <c r="C8" s="121"/>
      <c r="D8" s="121"/>
      <c r="E8" s="122"/>
      <c r="G8" s="126" t="s">
        <v>9</v>
      </c>
      <c r="H8" s="127"/>
      <c r="I8" s="127"/>
      <c r="J8" s="127"/>
      <c r="K8" s="128"/>
    </row>
    <row r="9" spans="1:11" x14ac:dyDescent="0.2">
      <c r="B9" s="59"/>
      <c r="C9" s="59"/>
      <c r="D9" s="59"/>
      <c r="E9" s="59"/>
      <c r="I9" s="123" t="s">
        <v>60</v>
      </c>
      <c r="J9" s="124"/>
      <c r="K9" s="125"/>
    </row>
    <row r="10" spans="1:11" ht="22.5" x14ac:dyDescent="0.2">
      <c r="A10" s="3"/>
      <c r="B10" s="60" t="s">
        <v>1</v>
      </c>
      <c r="C10" s="61" t="s">
        <v>2</v>
      </c>
      <c r="D10" s="61" t="s">
        <v>3</v>
      </c>
      <c r="E10" s="61" t="s">
        <v>8</v>
      </c>
      <c r="G10" s="13" t="s">
        <v>91</v>
      </c>
      <c r="H10" s="13" t="s">
        <v>68</v>
      </c>
      <c r="I10" s="13" t="s">
        <v>90</v>
      </c>
      <c r="J10" s="13" t="s">
        <v>102</v>
      </c>
      <c r="K10" s="13" t="s">
        <v>103</v>
      </c>
    </row>
    <row r="11" spans="1:11" x14ac:dyDescent="0.2">
      <c r="A11" s="4">
        <v>36892</v>
      </c>
      <c r="B11" s="112">
        <f>[1]Output!$G131</f>
        <v>27.844005557000003</v>
      </c>
      <c r="C11" s="113">
        <f>[1]Output!$C131</f>
        <v>21.701885565514967</v>
      </c>
      <c r="D11" s="114">
        <f>[1]Output!$D131</f>
        <v>1.0498666898700912</v>
      </c>
      <c r="E11" s="115">
        <f>B11/D11</f>
        <v>26.521467749820097</v>
      </c>
      <c r="G11" s="49">
        <v>1</v>
      </c>
      <c r="H11" s="5">
        <f>[2]InitialSF!$AI71</f>
        <v>1.0191985816817977</v>
      </c>
      <c r="I11" s="50">
        <f>Trend!AC201</f>
        <v>1.0041638230561172</v>
      </c>
      <c r="J11" s="50">
        <f>Trend!AC241</f>
        <v>1.0421877412007974</v>
      </c>
      <c r="K11" s="50">
        <f>Trend!AI241</f>
        <v>0.99845969903029186</v>
      </c>
    </row>
    <row r="12" spans="1:11" x14ac:dyDescent="0.2">
      <c r="A12" s="4">
        <v>36923</v>
      </c>
      <c r="B12" s="112">
        <f>[1]Output!$G132</f>
        <v>21.631058254000003</v>
      </c>
      <c r="C12" s="113">
        <f>[1]Output!$C132</f>
        <v>19.052267512254854</v>
      </c>
      <c r="D12" s="114">
        <f>[1]Output!$D132</f>
        <v>0.9216867800369789</v>
      </c>
      <c r="E12" s="115">
        <f t="shared" ref="E12:E75" si="0">B12/D12</f>
        <v>23.468990466731167</v>
      </c>
      <c r="G12" s="49">
        <v>1</v>
      </c>
      <c r="H12" s="5">
        <f>[2]InitialSF!$AI72</f>
        <v>0.97653681027111605</v>
      </c>
      <c r="I12" s="50">
        <f>Trend!AC202</f>
        <v>0.98259298818610963</v>
      </c>
      <c r="J12" s="50">
        <f>Trend!AC242</f>
        <v>0.97253360122852284</v>
      </c>
      <c r="K12" s="50">
        <f>Trend!AI242</f>
        <v>0.97958145566323851</v>
      </c>
    </row>
    <row r="13" spans="1:11" x14ac:dyDescent="0.2">
      <c r="A13" s="4">
        <v>36951</v>
      </c>
      <c r="B13" s="112">
        <f>[1]Output!$G133</f>
        <v>27.970177009</v>
      </c>
      <c r="C13" s="113">
        <f>[1]Output!$C133</f>
        <v>22.033732865691995</v>
      </c>
      <c r="D13" s="114">
        <f>[1]Output!$D133</f>
        <v>1.0659203837082338</v>
      </c>
      <c r="E13" s="115">
        <f t="shared" si="0"/>
        <v>26.24039978642163</v>
      </c>
      <c r="G13" s="49">
        <v>1</v>
      </c>
      <c r="H13" s="5">
        <f>[2]InitialSF!$AI73</f>
        <v>1.0014521922898212</v>
      </c>
      <c r="I13" s="50">
        <f>Trend!AC203</f>
        <v>0.99222400787885978</v>
      </c>
      <c r="J13" s="50">
        <f>Trend!AC243</f>
        <v>0.99394211854541503</v>
      </c>
      <c r="K13" s="50">
        <f>Trend!AI243</f>
        <v>0.99370598874264449</v>
      </c>
    </row>
    <row r="14" spans="1:11" x14ac:dyDescent="0.2">
      <c r="A14" s="4">
        <v>36982</v>
      </c>
      <c r="B14" s="112">
        <f>[1]Output!$G134</f>
        <v>25.529158376000002</v>
      </c>
      <c r="C14" s="113">
        <f>[1]Output!$C134</f>
        <v>19.683312272152023</v>
      </c>
      <c r="D14" s="114">
        <f>[1]Output!$D134</f>
        <v>0.95221467454794539</v>
      </c>
      <c r="E14" s="115">
        <f t="shared" si="0"/>
        <v>26.810297150818137</v>
      </c>
      <c r="G14" s="49">
        <v>1</v>
      </c>
      <c r="H14" s="5">
        <f>[2]InitialSF!$AI74</f>
        <v>1.0000947701330221</v>
      </c>
      <c r="I14" s="50">
        <f>Trend!AC204</f>
        <v>0.98472308723872692</v>
      </c>
      <c r="J14" s="50">
        <f>Trend!AC244</f>
        <v>1.0024023634730888</v>
      </c>
      <c r="K14" s="50">
        <f>Trend!AI244</f>
        <v>0.97177157009376458</v>
      </c>
    </row>
    <row r="15" spans="1:11" x14ac:dyDescent="0.2">
      <c r="A15" s="4">
        <v>37012</v>
      </c>
      <c r="B15" s="112">
        <f>[1]Output!$G135</f>
        <v>24.568456264000002</v>
      </c>
      <c r="C15" s="113">
        <f>[1]Output!$C135</f>
        <v>21.904976262306921</v>
      </c>
      <c r="D15" s="114">
        <f>[1]Output!$D135</f>
        <v>1.0596915577112151</v>
      </c>
      <c r="E15" s="115">
        <f t="shared" si="0"/>
        <v>23.184535240673629</v>
      </c>
      <c r="G15" s="49">
        <v>1</v>
      </c>
      <c r="H15" s="5">
        <f>[2]InitialSF!$AI75</f>
        <v>1.0106904669192065</v>
      </c>
      <c r="I15" s="50">
        <f>Trend!AC205</f>
        <v>0.98090500272220138</v>
      </c>
      <c r="J15" s="50">
        <f>Trend!AC245</f>
        <v>0.99159689582193311</v>
      </c>
      <c r="K15" s="50">
        <f>Trend!AI245</f>
        <v>0.97012576037196152</v>
      </c>
    </row>
    <row r="16" spans="1:11" x14ac:dyDescent="0.2">
      <c r="A16" s="4">
        <v>37043</v>
      </c>
      <c r="B16" s="112">
        <f>[1]Output!$G136</f>
        <v>24.674212853</v>
      </c>
      <c r="C16" s="113">
        <f>[1]Output!$C136</f>
        <v>20.994460061409555</v>
      </c>
      <c r="D16" s="114">
        <f>[1]Output!$D136</f>
        <v>1.0156437432011156</v>
      </c>
      <c r="E16" s="115">
        <f t="shared" si="0"/>
        <v>24.294161233378528</v>
      </c>
      <c r="G16" s="49">
        <v>1</v>
      </c>
      <c r="H16" s="5">
        <f>[2]InitialSF!$AI76</f>
        <v>1.0343886689259887</v>
      </c>
      <c r="I16" s="50">
        <f>Trend!AC206</f>
        <v>1.0513397999565481</v>
      </c>
      <c r="J16" s="50">
        <f>Trend!AC246</f>
        <v>1.0106909722648585</v>
      </c>
      <c r="K16" s="50">
        <f>Trend!AI246</f>
        <v>1.0609701207787121</v>
      </c>
    </row>
    <row r="17" spans="1:11" x14ac:dyDescent="0.2">
      <c r="A17" s="4">
        <v>37073</v>
      </c>
      <c r="B17" s="112">
        <f>[1]Output!$G137</f>
        <v>23.878290578000001</v>
      </c>
      <c r="C17" s="113">
        <f>[1]Output!$C137</f>
        <v>19.827698475221318</v>
      </c>
      <c r="D17" s="114">
        <f>[1]Output!$D137</f>
        <v>0.95919960977957097</v>
      </c>
      <c r="E17" s="115">
        <f t="shared" si="0"/>
        <v>24.893974449684521</v>
      </c>
      <c r="G17" s="49">
        <v>1</v>
      </c>
      <c r="H17" s="5">
        <f>[2]InitialSF!$AI77</f>
        <v>0.96951797319619015</v>
      </c>
      <c r="I17" s="50">
        <f>Trend!AC207</f>
        <v>0.9761464288626398</v>
      </c>
      <c r="J17" s="50">
        <f>Trend!AC247</f>
        <v>0.99671522502179843</v>
      </c>
      <c r="K17" s="50">
        <f>Trend!AI247</f>
        <v>0.97991151618882011</v>
      </c>
    </row>
    <row r="18" spans="1:11" x14ac:dyDescent="0.2">
      <c r="A18" s="4">
        <v>37104</v>
      </c>
      <c r="B18" s="112">
        <f>[1]Output!$G138</f>
        <v>23.590734146000003</v>
      </c>
      <c r="C18" s="113">
        <f>[1]Output!$C138</f>
        <v>22.986495314956368</v>
      </c>
      <c r="D18" s="114">
        <f>[1]Output!$D138</f>
        <v>1.1120119344088411</v>
      </c>
      <c r="E18" s="115">
        <f t="shared" si="0"/>
        <v>21.214461298512163</v>
      </c>
      <c r="G18" s="49">
        <v>1</v>
      </c>
      <c r="H18" s="5">
        <f>[2]InitialSF!$AI78</f>
        <v>0.89332480927924729</v>
      </c>
      <c r="I18" s="50">
        <f>Trend!AC208</f>
        <v>0.9060112716127271</v>
      </c>
      <c r="J18" s="50">
        <f>Trend!AC248</f>
        <v>0.89721255802555078</v>
      </c>
      <c r="K18" s="50">
        <f>Trend!AI248</f>
        <v>0.90234668939243579</v>
      </c>
    </row>
    <row r="19" spans="1:11" x14ac:dyDescent="0.2">
      <c r="A19" s="4">
        <v>37135</v>
      </c>
      <c r="B19" s="112">
        <f>[1]Output!$G139</f>
        <v>25.416713787000003</v>
      </c>
      <c r="C19" s="113">
        <f>[1]Output!$C139</f>
        <v>14.938610285195175</v>
      </c>
      <c r="D19" s="114">
        <f>[1]Output!$D139</f>
        <v>0.72268141328230251</v>
      </c>
      <c r="E19" s="115">
        <f t="shared" si="0"/>
        <v>35.17001173665362</v>
      </c>
      <c r="G19" s="49">
        <v>1</v>
      </c>
      <c r="H19" s="5">
        <f>[2]InitialSF!$AI79</f>
        <v>1.0029809185046754</v>
      </c>
      <c r="I19" s="50">
        <f>Trend!AC209</f>
        <v>1.0175292255894679</v>
      </c>
      <c r="J19" s="50">
        <f>Trend!AC249</f>
        <v>0.98679803777912045</v>
      </c>
      <c r="K19" s="50">
        <f>Trend!AI249</f>
        <v>1.0333984495790649</v>
      </c>
    </row>
    <row r="20" spans="1:11" x14ac:dyDescent="0.2">
      <c r="A20" s="4">
        <v>37165</v>
      </c>
      <c r="B20" s="112">
        <f>[1]Output!$G140</f>
        <v>30.228520868</v>
      </c>
      <c r="C20" s="113">
        <f>[1]Output!$C140</f>
        <v>22.555033693487619</v>
      </c>
      <c r="D20" s="114">
        <f>[1]Output!$D140</f>
        <v>1.0911392234653654</v>
      </c>
      <c r="E20" s="115">
        <f t="shared" si="0"/>
        <v>27.703633246724269</v>
      </c>
      <c r="G20" s="49">
        <v>1</v>
      </c>
      <c r="H20" s="5">
        <f>[2]InitialSF!$AI80</f>
        <v>1.0214433497938034</v>
      </c>
      <c r="I20" s="50">
        <f>Trend!AC210</f>
        <v>1.034625209005704</v>
      </c>
      <c r="J20" s="50">
        <f>Trend!AC250</f>
        <v>1.0629165769670086</v>
      </c>
      <c r="K20" s="50">
        <f>Trend!AI250</f>
        <v>1.0238726376838623</v>
      </c>
    </row>
    <row r="21" spans="1:11" x14ac:dyDescent="0.2">
      <c r="A21" s="4">
        <v>37196</v>
      </c>
      <c r="B21" s="112">
        <f>[1]Output!$G141</f>
        <v>26.671824069000003</v>
      </c>
      <c r="C21" s="113">
        <f>[1]Output!$C141</f>
        <v>20.37082678464666</v>
      </c>
      <c r="D21" s="114">
        <f>[1]Output!$D141</f>
        <v>0.98547439215595622</v>
      </c>
      <c r="E21" s="115">
        <f t="shared" si="0"/>
        <v>27.064959050482415</v>
      </c>
      <c r="G21" s="49">
        <v>1</v>
      </c>
      <c r="H21" s="5">
        <f>[2]InitialSF!$AI81</f>
        <v>1.0028846231230606</v>
      </c>
      <c r="I21" s="50">
        <f>Trend!AC211</f>
        <v>0.99165518603014802</v>
      </c>
      <c r="J21" s="50">
        <f>Trend!AC251</f>
        <v>1.0074071565484406</v>
      </c>
      <c r="K21" s="50">
        <f>Trend!AI251</f>
        <v>0.97050083018153965</v>
      </c>
    </row>
    <row r="22" spans="1:11" x14ac:dyDescent="0.2">
      <c r="A22" s="4">
        <v>37226</v>
      </c>
      <c r="B22" s="112">
        <f>[1]Output!$G142</f>
        <v>25.506104132000001</v>
      </c>
      <c r="C22" s="113">
        <f>[1]Output!$C142</f>
        <v>17.847294291933363</v>
      </c>
      <c r="D22" s="114">
        <f>[1]Output!$D142</f>
        <v>0.86339409194856442</v>
      </c>
      <c r="E22" s="115">
        <f t="shared" si="0"/>
        <v>29.541670912336397</v>
      </c>
      <c r="G22" s="49">
        <v>1</v>
      </c>
      <c r="H22" s="5">
        <f>[2]InitialSF!$AI82</f>
        <v>1.0674868358820715</v>
      </c>
      <c r="I22" s="50">
        <f>Trend!AC212</f>
        <v>1.0780839698607505</v>
      </c>
      <c r="J22" s="50">
        <f>Trend!AC252</f>
        <v>1.0355967531234653</v>
      </c>
      <c r="K22" s="50">
        <f>Trend!AI252</f>
        <v>1.1153552822936641</v>
      </c>
    </row>
    <row r="23" spans="1:11" x14ac:dyDescent="0.2">
      <c r="A23" s="4">
        <v>37257</v>
      </c>
      <c r="B23" s="112">
        <f>[1]Output!$G143</f>
        <v>29.943225121000001</v>
      </c>
      <c r="C23" s="113">
        <f>[1]Output!$C143</f>
        <v>21.293508321869737</v>
      </c>
      <c r="D23" s="114">
        <f>[1]Output!$D143</f>
        <v>1.0301107260986586</v>
      </c>
      <c r="E23" s="115">
        <f t="shared" si="0"/>
        <v>29.067967512972189</v>
      </c>
    </row>
    <row r="24" spans="1:11" x14ac:dyDescent="0.2">
      <c r="A24" s="4">
        <v>37288</v>
      </c>
      <c r="B24" s="112">
        <f>[1]Output!$G144</f>
        <v>26.254804264000001</v>
      </c>
      <c r="C24" s="113">
        <f>[1]Output!$C144</f>
        <v>19.052267512254858</v>
      </c>
      <c r="D24" s="114">
        <f>[1]Output!$D144</f>
        <v>0.92168678003697913</v>
      </c>
      <c r="E24" s="115">
        <f t="shared" si="0"/>
        <v>28.4856036048891</v>
      </c>
    </row>
    <row r="25" spans="1:11" hidden="1" x14ac:dyDescent="0.2">
      <c r="A25" s="4">
        <v>37316</v>
      </c>
      <c r="B25" s="112">
        <f>[1]Output!$G145</f>
        <v>26.742865285000001</v>
      </c>
      <c r="C25" s="113">
        <f>[1]Output!$C145</f>
        <v>19.872715198407533</v>
      </c>
      <c r="D25" s="114">
        <f>[1]Output!$D145</f>
        <v>0.96137737253744904</v>
      </c>
      <c r="E25" s="115">
        <f t="shared" si="0"/>
        <v>27.817240189890441</v>
      </c>
    </row>
    <row r="26" spans="1:11" hidden="1" x14ac:dyDescent="0.2">
      <c r="A26" s="4">
        <v>37347</v>
      </c>
      <c r="B26" s="112">
        <f>[1]Output!$G146</f>
        <v>28.760819087000002</v>
      </c>
      <c r="C26" s="113">
        <f>[1]Output!$C146</f>
        <v>21.817028447762119</v>
      </c>
      <c r="D26" s="114">
        <f>[1]Output!$D146</f>
        <v>1.0554369282847205</v>
      </c>
      <c r="E26" s="115">
        <f t="shared" si="0"/>
        <v>27.250154240615434</v>
      </c>
    </row>
    <row r="27" spans="1:11" hidden="1" x14ac:dyDescent="0.2">
      <c r="A27" s="4">
        <v>37377</v>
      </c>
      <c r="B27" s="112">
        <f>[1]Output!$G147</f>
        <v>27.152057629000002</v>
      </c>
      <c r="C27" s="113">
        <f>[1]Output!$C147</f>
        <v>21.8874650111084</v>
      </c>
      <c r="D27" s="114">
        <f>[1]Output!$D147</f>
        <v>1.0588444202919447</v>
      </c>
      <c r="E27" s="115">
        <f t="shared" si="0"/>
        <v>25.643104037431328</v>
      </c>
    </row>
    <row r="28" spans="1:11" hidden="1" x14ac:dyDescent="0.2">
      <c r="A28" s="4">
        <v>37408</v>
      </c>
      <c r="B28" s="112">
        <f>[1]Output!$G148</f>
        <v>31.739602182000002</v>
      </c>
      <c r="C28" s="113">
        <f>[1]Output!$C148</f>
        <v>20</v>
      </c>
      <c r="D28" s="114">
        <f>[1]Output!$D148</f>
        <v>0.96753499754727768</v>
      </c>
      <c r="E28" s="115">
        <f t="shared" si="0"/>
        <v>32.804603722305224</v>
      </c>
    </row>
    <row r="29" spans="1:11" hidden="1" x14ac:dyDescent="0.2">
      <c r="A29" s="4">
        <v>37438</v>
      </c>
      <c r="B29" s="112">
        <f>[1]Output!$G149</f>
        <v>41.498590228000005</v>
      </c>
      <c r="C29" s="113">
        <f>[1]Output!$C149</f>
        <v>21.163240995372117</v>
      </c>
      <c r="D29" s="114">
        <f>[1]Output!$D149</f>
        <v>1.0238088162274905</v>
      </c>
      <c r="E29" s="115">
        <f t="shared" si="0"/>
        <v>40.533534748131146</v>
      </c>
    </row>
    <row r="30" spans="1:11" hidden="1" x14ac:dyDescent="0.2">
      <c r="A30" s="4">
        <v>37469</v>
      </c>
      <c r="B30" s="112">
        <f>[1]Output!$G150</f>
        <v>29.510537263000003</v>
      </c>
      <c r="C30" s="113">
        <f>[1]Output!$C150</f>
        <v>21.934432891196206</v>
      </c>
      <c r="D30" s="114">
        <f>[1]Output!$D150</f>
        <v>1.0611165736792225</v>
      </c>
      <c r="E30" s="115">
        <f t="shared" si="0"/>
        <v>27.810834356000825</v>
      </c>
    </row>
    <row r="31" spans="1:11" hidden="1" x14ac:dyDescent="0.2">
      <c r="A31" s="4">
        <v>37500</v>
      </c>
      <c r="B31" s="112">
        <f>[1]Output!$G151</f>
        <v>28.180247865000002</v>
      </c>
      <c r="C31" s="113">
        <f>[1]Output!$C151</f>
        <v>19.938610285195175</v>
      </c>
      <c r="D31" s="114">
        <f>[1]Output!$D151</f>
        <v>0.96456516266912196</v>
      </c>
      <c r="E31" s="115">
        <f t="shared" si="0"/>
        <v>29.215494147663684</v>
      </c>
    </row>
    <row r="32" spans="1:11" hidden="1" x14ac:dyDescent="0.2">
      <c r="A32" s="4">
        <v>37530</v>
      </c>
      <c r="B32" s="112">
        <f>[1]Output!$G152</f>
        <v>38.060914050000001</v>
      </c>
      <c r="C32" s="113">
        <f>[1]Output!$C152</f>
        <v>22.692073099830289</v>
      </c>
      <c r="D32" s="114">
        <f>[1]Output!$D152</f>
        <v>1.0977687445493471</v>
      </c>
      <c r="E32" s="115">
        <f t="shared" si="0"/>
        <v>34.671158419275869</v>
      </c>
    </row>
    <row r="33" spans="1:5" hidden="1" x14ac:dyDescent="0.2">
      <c r="A33" s="4">
        <v>37561</v>
      </c>
      <c r="B33" s="112">
        <f>[1]Output!$G153</f>
        <v>29.087289734000002</v>
      </c>
      <c r="C33" s="113">
        <f>[1]Output!$C153</f>
        <v>19.23558543509732</v>
      </c>
      <c r="D33" s="114">
        <f>[1]Output!$D153</f>
        <v>0.93055510533836683</v>
      </c>
      <c r="E33" s="115">
        <f t="shared" si="0"/>
        <v>31.257998120834909</v>
      </c>
    </row>
    <row r="34" spans="1:5" hidden="1" x14ac:dyDescent="0.2">
      <c r="A34" s="4">
        <v>37591</v>
      </c>
      <c r="B34" s="112">
        <f>[1]Output!$G154</f>
        <v>26.204947813</v>
      </c>
      <c r="C34" s="113">
        <f>[1]Output!$C154</f>
        <v>18.352678300136805</v>
      </c>
      <c r="D34" s="114">
        <f>[1]Output!$D154</f>
        <v>0.88784292770544204</v>
      </c>
      <c r="E34" s="115">
        <f t="shared" si="0"/>
        <v>29.515297126626397</v>
      </c>
    </row>
    <row r="35" spans="1:5" hidden="1" x14ac:dyDescent="0.2">
      <c r="A35" s="4">
        <v>37622</v>
      </c>
      <c r="B35" s="112">
        <f>[1]Output!$G155</f>
        <v>30.969338700000002</v>
      </c>
      <c r="C35" s="113">
        <f>[1]Output!$C155</f>
        <v>21.378402544501732</v>
      </c>
      <c r="D35" s="114">
        <f>[1]Output!$D155</f>
        <v>1.03421763267296</v>
      </c>
      <c r="E35" s="115">
        <f t="shared" si="0"/>
        <v>29.944701890219193</v>
      </c>
    </row>
    <row r="36" spans="1:5" hidden="1" x14ac:dyDescent="0.2">
      <c r="A36" s="4">
        <v>37653</v>
      </c>
      <c r="B36" s="112">
        <f>[1]Output!$G156</f>
        <v>25.391557145</v>
      </c>
      <c r="C36" s="113">
        <f>[1]Output!$C156</f>
        <v>19.052267512254854</v>
      </c>
      <c r="D36" s="114">
        <f>[1]Output!$D156</f>
        <v>0.9216867800369789</v>
      </c>
      <c r="E36" s="115">
        <f t="shared" si="0"/>
        <v>27.549008725047862</v>
      </c>
    </row>
    <row r="37" spans="1:5" hidden="1" x14ac:dyDescent="0.2">
      <c r="A37" s="4">
        <v>37681</v>
      </c>
      <c r="B37" s="112">
        <f>[1]Output!$G157</f>
        <v>30.224560674000003</v>
      </c>
      <c r="C37" s="113">
        <f>[1]Output!$C157</f>
        <v>20.902233397939771</v>
      </c>
      <c r="D37" s="114">
        <f>[1]Output!$D157</f>
        <v>1.011182116970414</v>
      </c>
      <c r="E37" s="115">
        <f t="shared" si="0"/>
        <v>29.890323579451056</v>
      </c>
    </row>
    <row r="38" spans="1:5" hidden="1" x14ac:dyDescent="0.2">
      <c r="A38" s="4">
        <v>37712</v>
      </c>
      <c r="B38" s="112">
        <f>[1]Output!$G158</f>
        <v>29.876910724000002</v>
      </c>
      <c r="C38" s="113">
        <f>[1]Output!$C158</f>
        <v>20.84511261058049</v>
      </c>
      <c r="D38" s="114">
        <f>[1]Output!$D158</f>
        <v>1.0084187989275362</v>
      </c>
      <c r="E38" s="115">
        <f t="shared" si="0"/>
        <v>29.627482902713044</v>
      </c>
    </row>
    <row r="39" spans="1:5" hidden="1" x14ac:dyDescent="0.2">
      <c r="A39" s="4">
        <v>37742</v>
      </c>
      <c r="B39" s="112">
        <f>[1]Output!$G159</f>
        <v>31.261541159000004</v>
      </c>
      <c r="C39" s="113">
        <f>[1]Output!$C159</f>
        <v>20.835402587348234</v>
      </c>
      <c r="D39" s="114">
        <f>[1]Output!$D159</f>
        <v>1.0079490595623259</v>
      </c>
      <c r="E39" s="115">
        <f t="shared" si="0"/>
        <v>31.015001068183413</v>
      </c>
    </row>
    <row r="40" spans="1:5" hidden="1" x14ac:dyDescent="0.2">
      <c r="A40" s="4">
        <v>37773</v>
      </c>
      <c r="B40" s="112">
        <f>[1]Output!$G160</f>
        <v>31.842425762000001</v>
      </c>
      <c r="C40" s="113">
        <f>[1]Output!$C160</f>
        <v>20.902233397939771</v>
      </c>
      <c r="D40" s="114">
        <f>[1]Output!$D160</f>
        <v>1.011182116970414</v>
      </c>
      <c r="E40" s="115">
        <f t="shared" si="0"/>
        <v>31.490297571126519</v>
      </c>
    </row>
    <row r="41" spans="1:5" hidden="1" x14ac:dyDescent="0.2">
      <c r="A41" s="4">
        <v>37803</v>
      </c>
      <c r="B41" s="112">
        <f>[1]Output!$G161</f>
        <v>31.924518728000002</v>
      </c>
      <c r="C41" s="113">
        <f>[1]Output!$C161</f>
        <v>21.85980038505167</v>
      </c>
      <c r="D41" s="114">
        <f>[1]Output!$D161</f>
        <v>1.0575060955967475</v>
      </c>
      <c r="E41" s="115">
        <f t="shared" si="0"/>
        <v>30.188496180710043</v>
      </c>
    </row>
    <row r="42" spans="1:5" hidden="1" x14ac:dyDescent="0.2">
      <c r="A42" s="4">
        <v>37834</v>
      </c>
      <c r="B42" s="112">
        <f>[1]Output!$G162</f>
        <v>25.207009621000001</v>
      </c>
      <c r="C42" s="113">
        <f>[1]Output!$C162</f>
        <v>20.895160086913766</v>
      </c>
      <c r="D42" s="114">
        <f>[1]Output!$D162</f>
        <v>1.0108399331721043</v>
      </c>
      <c r="E42" s="115">
        <f t="shared" si="0"/>
        <v>24.936697486711072</v>
      </c>
    </row>
    <row r="43" spans="1:5" hidden="1" x14ac:dyDescent="0.2">
      <c r="A43" s="4">
        <v>37865</v>
      </c>
      <c r="B43" s="112">
        <f>[1]Output!$G163</f>
        <v>30.171336113000002</v>
      </c>
      <c r="C43" s="113">
        <f>[1]Output!$C163</f>
        <v>20.95058159780325</v>
      </c>
      <c r="D43" s="114">
        <f>[1]Output!$D163</f>
        <v>1.0135210457422306</v>
      </c>
      <c r="E43" s="115">
        <f t="shared" si="0"/>
        <v>29.768830395529346</v>
      </c>
    </row>
    <row r="44" spans="1:5" hidden="1" x14ac:dyDescent="0.2">
      <c r="A44" s="4">
        <v>37895</v>
      </c>
      <c r="B44" s="112">
        <f>[1]Output!$G164</f>
        <v>32.891088624000005</v>
      </c>
      <c r="C44" s="113">
        <f>[1]Output!$C164</f>
        <v>22.674561848631768</v>
      </c>
      <c r="D44" s="114">
        <f>[1]Output!$D164</f>
        <v>1.0969216071300767</v>
      </c>
      <c r="E44" s="115">
        <f t="shared" si="0"/>
        <v>29.984903579440264</v>
      </c>
    </row>
    <row r="45" spans="1:5" hidden="1" x14ac:dyDescent="0.2">
      <c r="A45" s="4">
        <v>37926</v>
      </c>
      <c r="B45" s="112">
        <f>[1]Output!$G165</f>
        <v>24.572365351000002</v>
      </c>
      <c r="C45" s="113">
        <f>[1]Output!$C165</f>
        <v>18.241125373687765</v>
      </c>
      <c r="D45" s="114">
        <f>[1]Output!$D165</f>
        <v>0.88244635968452889</v>
      </c>
      <c r="E45" s="115">
        <f t="shared" si="0"/>
        <v>27.845732583433769</v>
      </c>
    </row>
    <row r="46" spans="1:5" hidden="1" x14ac:dyDescent="0.2">
      <c r="A46" s="4">
        <v>37956</v>
      </c>
      <c r="B46" s="112">
        <f>[1]Output!$G166</f>
        <v>28.065196767000003</v>
      </c>
      <c r="C46" s="113">
        <f>[1]Output!$C166</f>
        <v>19.589241836462861</v>
      </c>
      <c r="D46" s="114">
        <f>[1]Output!$D166</f>
        <v>0.94766385260975616</v>
      </c>
      <c r="E46" s="115">
        <f t="shared" si="0"/>
        <v>29.615139049264897</v>
      </c>
    </row>
    <row r="47" spans="1:5" hidden="1" x14ac:dyDescent="0.2">
      <c r="A47" s="4">
        <v>37987</v>
      </c>
      <c r="B47" s="112">
        <f>[1]Output!$G167</f>
        <v>33.401117984000003</v>
      </c>
      <c r="C47" s="113">
        <f>[1]Output!$C167</f>
        <v>20.207323819561466</v>
      </c>
      <c r="D47" s="114">
        <f>[1]Output!$D167</f>
        <v>0.97756465010982252</v>
      </c>
      <c r="E47" s="115">
        <f t="shared" si="0"/>
        <v>34.167681881958011</v>
      </c>
    </row>
    <row r="48" spans="1:5" hidden="1" x14ac:dyDescent="0.2">
      <c r="A48" s="4">
        <v>38018</v>
      </c>
      <c r="B48" s="112">
        <f>[1]Output!$G168</f>
        <v>28.219808424</v>
      </c>
      <c r="C48" s="113">
        <f>[1]Output!$C168</f>
        <v>19.052267512254854</v>
      </c>
      <c r="D48" s="114">
        <f>[1]Output!$D168</f>
        <v>0.9216867800369789</v>
      </c>
      <c r="E48" s="115">
        <f t="shared" si="0"/>
        <v>30.617568826220765</v>
      </c>
    </row>
    <row r="49" spans="1:5" hidden="1" x14ac:dyDescent="0.2">
      <c r="A49" s="4">
        <v>38047</v>
      </c>
      <c r="B49" s="112">
        <f>[1]Output!$G169</f>
        <v>34.114416814000002</v>
      </c>
      <c r="C49" s="113">
        <f>[1]Output!$C169</f>
        <v>22.966267134308008</v>
      </c>
      <c r="D49" s="114">
        <f>[1]Output!$D169</f>
        <v>1.1110333607731411</v>
      </c>
      <c r="E49" s="115">
        <f t="shared" si="0"/>
        <v>30.705123732972886</v>
      </c>
    </row>
    <row r="50" spans="1:5" hidden="1" x14ac:dyDescent="0.2">
      <c r="A50" s="4">
        <v>38078</v>
      </c>
      <c r="B50" s="112">
        <f>[1]Output!$G170</f>
        <v>32.174532881000005</v>
      </c>
      <c r="C50" s="113">
        <f>[1]Output!$C170</f>
        <v>20.814811739904243</v>
      </c>
      <c r="D50" s="114">
        <f>[1]Output!$D170</f>
        <v>1.006952941285765</v>
      </c>
      <c r="E50" s="115">
        <f t="shared" si="0"/>
        <v>31.952369928943021</v>
      </c>
    </row>
    <row r="51" spans="1:5" hidden="1" x14ac:dyDescent="0.2">
      <c r="A51" s="4">
        <v>38108</v>
      </c>
      <c r="B51" s="112">
        <f>[1]Output!$G171</f>
        <v>30.105487464000003</v>
      </c>
      <c r="C51" s="113">
        <f>[1]Output!$C171</f>
        <v>19.74113612750412</v>
      </c>
      <c r="D51" s="114">
        <f>[1]Output!$D171</f>
        <v>0.95501200473525871</v>
      </c>
      <c r="E51" s="115">
        <f t="shared" si="0"/>
        <v>31.523674377627977</v>
      </c>
    </row>
    <row r="52" spans="1:5" hidden="1" x14ac:dyDescent="0.2">
      <c r="A52" s="4">
        <v>38139</v>
      </c>
      <c r="B52" s="112">
        <f>[1]Output!$G172</f>
        <v>28.935464709000001</v>
      </c>
      <c r="C52" s="113">
        <f>[1]Output!$C172</f>
        <v>22.026800728460135</v>
      </c>
      <c r="D52" s="114">
        <f>[1]Output!$D172</f>
        <v>1.0655850294392526</v>
      </c>
      <c r="E52" s="115">
        <f t="shared" si="0"/>
        <v>27.154533809682775</v>
      </c>
    </row>
    <row r="53" spans="1:5" hidden="1" x14ac:dyDescent="0.2">
      <c r="A53" s="4">
        <v>38169</v>
      </c>
      <c r="B53" s="112">
        <f>[1]Output!$G173</f>
        <v>29.927647185000001</v>
      </c>
      <c r="C53" s="113">
        <f>[1]Output!$C173</f>
        <v>21.088140703991222</v>
      </c>
      <c r="D53" s="114">
        <f>[1]Output!$D173</f>
        <v>1.0201757082156397</v>
      </c>
      <c r="E53" s="115">
        <f t="shared" si="0"/>
        <v>29.335777105833657</v>
      </c>
    </row>
    <row r="54" spans="1:5" hidden="1" x14ac:dyDescent="0.2">
      <c r="A54" s="4">
        <v>38200</v>
      </c>
      <c r="B54" s="112">
        <f>[1]Output!$G174</f>
        <v>27.512945934000001</v>
      </c>
      <c r="C54" s="113">
        <f>[1]Output!$C174</f>
        <v>21.914204710547843</v>
      </c>
      <c r="D54" s="114">
        <f>[1]Output!$D174</f>
        <v>1.0601380000435223</v>
      </c>
      <c r="E54" s="115">
        <f t="shared" si="0"/>
        <v>25.95223068399633</v>
      </c>
    </row>
    <row r="55" spans="1:5" hidden="1" x14ac:dyDescent="0.2">
      <c r="A55" s="4">
        <v>38231</v>
      </c>
      <c r="B55" s="112">
        <f>[1]Output!$G175</f>
        <v>27.997327555000002</v>
      </c>
      <c r="C55" s="113">
        <f>[1]Output!$C175</f>
        <v>21.028412140802217</v>
      </c>
      <c r="D55" s="114">
        <f>[1]Output!$D175</f>
        <v>1.0172862344537108</v>
      </c>
      <c r="E55" s="115">
        <f t="shared" si="0"/>
        <v>27.52158301840656</v>
      </c>
    </row>
    <row r="56" spans="1:5" hidden="1" x14ac:dyDescent="0.2">
      <c r="A56" s="4">
        <v>38261</v>
      </c>
      <c r="B56" s="112">
        <f>[1]Output!$G176</f>
        <v>32.784492494000006</v>
      </c>
      <c r="C56" s="113">
        <f>[1]Output!$C176</f>
        <v>20.583226620589166</v>
      </c>
      <c r="D56" s="114">
        <f>[1]Output!$D176</f>
        <v>0.99574960589333994</v>
      </c>
      <c r="E56" s="115">
        <f t="shared" si="0"/>
        <v>32.924434315580065</v>
      </c>
    </row>
    <row r="57" spans="1:5" hidden="1" x14ac:dyDescent="0.2">
      <c r="A57" s="4">
        <v>38292</v>
      </c>
      <c r="B57" s="112">
        <f>[1]Output!$G177</f>
        <v>31.802235189000001</v>
      </c>
      <c r="C57" s="113">
        <f>[1]Output!$C177</f>
        <v>20.251298629502514</v>
      </c>
      <c r="D57" s="114">
        <f>[1]Output!$D177</f>
        <v>0.97969200849124516</v>
      </c>
      <c r="E57" s="115">
        <f t="shared" si="0"/>
        <v>32.4614622895377</v>
      </c>
    </row>
    <row r="58" spans="1:5" hidden="1" x14ac:dyDescent="0.2">
      <c r="A58" s="4">
        <v>38322</v>
      </c>
      <c r="B58" s="112">
        <f>[1]Output!$G178</f>
        <v>32.656786257</v>
      </c>
      <c r="C58" s="113">
        <f>[1]Output!$C178</f>
        <v>19.167951468216476</v>
      </c>
      <c r="D58" s="114">
        <f>[1]Output!$D178</f>
        <v>0.92728319383935831</v>
      </c>
      <c r="E58" s="115">
        <f t="shared" si="0"/>
        <v>35.217705307249894</v>
      </c>
    </row>
    <row r="59" spans="1:5" hidden="1" x14ac:dyDescent="0.2">
      <c r="A59" s="4">
        <v>38353</v>
      </c>
      <c r="B59" s="112">
        <f>[1]Output!$G179</f>
        <v>32.873655599000003</v>
      </c>
      <c r="C59" s="113">
        <f>[1]Output!$C179</f>
        <v>20.48803804308773</v>
      </c>
      <c r="D59" s="114">
        <f>[1]Output!$D179</f>
        <v>0.99114469188837095</v>
      </c>
      <c r="E59" s="115">
        <f t="shared" si="0"/>
        <v>33.167362815985747</v>
      </c>
    </row>
    <row r="60" spans="1:5" hidden="1" x14ac:dyDescent="0.2">
      <c r="A60" s="4">
        <v>38384</v>
      </c>
      <c r="B60" s="112">
        <f>[1]Output!$G180</f>
        <v>30.421999961000001</v>
      </c>
      <c r="C60" s="113">
        <f>[1]Output!$C180</f>
        <v>19.052267512254854</v>
      </c>
      <c r="D60" s="114">
        <f>[1]Output!$D180</f>
        <v>0.9216867800369789</v>
      </c>
      <c r="E60" s="115">
        <f t="shared" si="0"/>
        <v>33.00687459114846</v>
      </c>
    </row>
    <row r="61" spans="1:5" hidden="1" x14ac:dyDescent="0.2">
      <c r="A61" s="4">
        <v>38412</v>
      </c>
      <c r="B61" s="112">
        <f>[1]Output!$G181</f>
        <v>37.693856019000002</v>
      </c>
      <c r="C61" s="113">
        <f>[1]Output!$C181</f>
        <v>21.884385414862933</v>
      </c>
      <c r="D61" s="114">
        <f>[1]Output!$D181</f>
        <v>1.0586954394346544</v>
      </c>
      <c r="E61" s="115">
        <f t="shared" si="0"/>
        <v>35.604060067670268</v>
      </c>
    </row>
    <row r="62" spans="1:5" hidden="1" x14ac:dyDescent="0.2">
      <c r="A62" s="4">
        <v>38443</v>
      </c>
      <c r="B62" s="112">
        <f>[1]Output!$G182</f>
        <v>36.419048048000001</v>
      </c>
      <c r="C62" s="113">
        <f>[1]Output!$C182</f>
        <v>20.994460061409555</v>
      </c>
      <c r="D62" s="114">
        <f>[1]Output!$D182</f>
        <v>1.0156437432011156</v>
      </c>
      <c r="E62" s="115">
        <f t="shared" si="0"/>
        <v>35.858093245584421</v>
      </c>
    </row>
    <row r="63" spans="1:5" hidden="1" x14ac:dyDescent="0.2">
      <c r="A63" s="4">
        <v>38473</v>
      </c>
      <c r="B63" s="112">
        <f>[1]Output!$G183</f>
        <v>32.385502707000001</v>
      </c>
      <c r="C63" s="113">
        <f>[1]Output!$C183</f>
        <v>20.796662093683118</v>
      </c>
      <c r="D63" s="114">
        <f>[1]Output!$D183</f>
        <v>1.0060749203901629</v>
      </c>
      <c r="E63" s="115">
        <f t="shared" si="0"/>
        <v>32.189951315395753</v>
      </c>
    </row>
    <row r="64" spans="1:5" hidden="1" x14ac:dyDescent="0.2">
      <c r="A64" s="4">
        <v>38504</v>
      </c>
      <c r="B64" s="112">
        <f>[1]Output!$G184</f>
        <v>34.164301307999999</v>
      </c>
      <c r="C64" s="113">
        <f>[1]Output!$C184</f>
        <v>22.010547566563567</v>
      </c>
      <c r="D64" s="114">
        <f>[1]Output!$D184</f>
        <v>1.0647987542914661</v>
      </c>
      <c r="E64" s="115">
        <f t="shared" si="0"/>
        <v>32.085219080420003</v>
      </c>
    </row>
    <row r="65" spans="1:5" hidden="1" x14ac:dyDescent="0.2">
      <c r="A65" s="4">
        <v>38534</v>
      </c>
      <c r="B65" s="112">
        <f>[1]Output!$G185</f>
        <v>30.345885188</v>
      </c>
      <c r="C65" s="113">
        <f>[1]Output!$C185</f>
        <v>19.874826590871095</v>
      </c>
      <c r="D65" s="114">
        <f>[1]Output!$D185</f>
        <v>0.96147951484255167</v>
      </c>
      <c r="E65" s="115">
        <f t="shared" si="0"/>
        <v>31.561655469039639</v>
      </c>
    </row>
    <row r="66" spans="1:5" hidden="1" x14ac:dyDescent="0.2">
      <c r="A66" s="4">
        <v>38565</v>
      </c>
      <c r="B66" s="112">
        <f>[1]Output!$G186</f>
        <v>34.061626375000003</v>
      </c>
      <c r="C66" s="113">
        <f>[1]Output!$C186</f>
        <v>22.966267134308008</v>
      </c>
      <c r="D66" s="114">
        <f>[1]Output!$D186</f>
        <v>1.1110333607731411</v>
      </c>
      <c r="E66" s="115">
        <f t="shared" si="0"/>
        <v>30.657609013015907</v>
      </c>
    </row>
    <row r="67" spans="1:5" hidden="1" x14ac:dyDescent="0.2">
      <c r="A67" s="4">
        <v>38596</v>
      </c>
      <c r="B67" s="112">
        <f>[1]Output!$G187</f>
        <v>36.412751366000002</v>
      </c>
      <c r="C67" s="113">
        <f>[1]Output!$C187</f>
        <v>20.970809778451603</v>
      </c>
      <c r="D67" s="114">
        <f>[1]Output!$D187</f>
        <v>1.0144996193779299</v>
      </c>
      <c r="E67" s="115">
        <f t="shared" si="0"/>
        <v>35.89232629611783</v>
      </c>
    </row>
    <row r="68" spans="1:5" hidden="1" x14ac:dyDescent="0.2">
      <c r="A68" s="4">
        <v>38626</v>
      </c>
      <c r="B68" s="112">
        <f>[1]Output!$G188</f>
        <v>40.391356287000001</v>
      </c>
      <c r="C68" s="113">
        <f>[1]Output!$C188</f>
        <v>20.490999957119381</v>
      </c>
      <c r="D68" s="114">
        <f>[1]Output!$D188</f>
        <v>0.99128797966263837</v>
      </c>
      <c r="E68" s="115">
        <f t="shared" si="0"/>
        <v>40.746339222983671</v>
      </c>
    </row>
    <row r="69" spans="1:5" hidden="1" x14ac:dyDescent="0.2">
      <c r="A69" s="4">
        <v>38657</v>
      </c>
      <c r="B69" s="112">
        <f>[1]Output!$G189</f>
        <v>35.945223430000006</v>
      </c>
      <c r="C69" s="113">
        <f>[1]Output!$C189</f>
        <v>20.401127655322906</v>
      </c>
      <c r="D69" s="114">
        <f>[1]Output!$D189</f>
        <v>0.98694024979772732</v>
      </c>
      <c r="E69" s="115">
        <f t="shared" si="0"/>
        <v>36.420870906183993</v>
      </c>
    </row>
    <row r="70" spans="1:5" hidden="1" x14ac:dyDescent="0.2">
      <c r="A70" s="4">
        <v>38687</v>
      </c>
      <c r="B70" s="112">
        <f>[1]Output!$G190</f>
        <v>33.962724204000004</v>
      </c>
      <c r="C70" s="113">
        <f>[1]Output!$C190</f>
        <v>18.812460908574273</v>
      </c>
      <c r="D70" s="114">
        <f>[1]Output!$D190</f>
        <v>0.91008571595178334</v>
      </c>
      <c r="E70" s="115">
        <f t="shared" si="0"/>
        <v>37.318159826825983</v>
      </c>
    </row>
    <row r="71" spans="1:5" hidden="1" x14ac:dyDescent="0.2">
      <c r="A71" s="4">
        <v>38718</v>
      </c>
      <c r="B71" s="112">
        <f>[1]Output!$G191</f>
        <v>39.137795588000003</v>
      </c>
      <c r="C71" s="113">
        <f>[1]Output!$C191</f>
        <v>20.480269495692102</v>
      </c>
      <c r="D71" s="114">
        <f>[1]Output!$D191</f>
        <v>0.99076887481410225</v>
      </c>
      <c r="E71" s="115">
        <f t="shared" si="0"/>
        <v>39.50244762719602</v>
      </c>
    </row>
    <row r="72" spans="1:5" hidden="1" x14ac:dyDescent="0.2">
      <c r="A72" s="4">
        <v>38749</v>
      </c>
      <c r="B72" s="112">
        <f>[1]Output!$G192</f>
        <v>34.488949017000003</v>
      </c>
      <c r="C72" s="113">
        <f>[1]Output!$C192</f>
        <v>19.018710222637289</v>
      </c>
      <c r="D72" s="114">
        <f>[1]Output!$D192</f>
        <v>0.92006338743058769</v>
      </c>
      <c r="E72" s="115">
        <f t="shared" si="0"/>
        <v>37.485405340729258</v>
      </c>
    </row>
    <row r="73" spans="1:5" hidden="1" x14ac:dyDescent="0.2">
      <c r="A73" s="4">
        <v>38777</v>
      </c>
      <c r="B73" s="112">
        <f>[1]Output!$G193</f>
        <v>40.026956933000001</v>
      </c>
      <c r="C73" s="113">
        <f>[1]Output!$C193</f>
        <v>23.060844773841424</v>
      </c>
      <c r="D73" s="114">
        <f>[1]Output!$D193</f>
        <v>1.1156087195848408</v>
      </c>
      <c r="E73" s="115">
        <f t="shared" si="0"/>
        <v>35.879028399756066</v>
      </c>
    </row>
    <row r="74" spans="1:5" hidden="1" x14ac:dyDescent="0.2">
      <c r="A74" s="4">
        <v>38808</v>
      </c>
      <c r="B74" s="112">
        <f>[1]Output!$G194</f>
        <v>33.735219981</v>
      </c>
      <c r="C74" s="113">
        <f>[1]Output!$C194</f>
        <v>18.754024771219928</v>
      </c>
      <c r="D74" s="114">
        <f>[1]Output!$D194</f>
        <v>0.90725876555119289</v>
      </c>
      <c r="E74" s="115">
        <f t="shared" si="0"/>
        <v>37.18368040291638</v>
      </c>
    </row>
    <row r="75" spans="1:5" hidden="1" x14ac:dyDescent="0.2">
      <c r="A75" s="4">
        <v>38838</v>
      </c>
      <c r="B75" s="112">
        <f>[1]Output!$G195</f>
        <v>43.710999824000005</v>
      </c>
      <c r="C75" s="113">
        <f>[1]Output!$C195</f>
        <v>21.760363076051654</v>
      </c>
      <c r="D75" s="114">
        <f>[1]Output!$D195</f>
        <v>1.0526956417707756</v>
      </c>
      <c r="E75" s="115">
        <f t="shared" si="0"/>
        <v>41.522922760915236</v>
      </c>
    </row>
    <row r="76" spans="1:5" hidden="1" x14ac:dyDescent="0.2">
      <c r="A76" s="4">
        <v>38869</v>
      </c>
      <c r="B76" s="112">
        <f>[1]Output!$G196</f>
        <v>44.135295573000001</v>
      </c>
      <c r="C76" s="113">
        <f>[1]Output!$C196</f>
        <v>22.003783231442387</v>
      </c>
      <c r="D76" s="114">
        <f>[1]Output!$D196</f>
        <v>1.064471517743222</v>
      </c>
      <c r="E76" s="115">
        <f t="shared" ref="E76:E139" si="1">B76/D76</f>
        <v>41.462166753480552</v>
      </c>
    </row>
    <row r="77" spans="1:5" hidden="1" x14ac:dyDescent="0.2">
      <c r="A77" s="4">
        <v>38899</v>
      </c>
      <c r="B77" s="112">
        <f>[1]Output!$G197</f>
        <v>35.952003054999999</v>
      </c>
      <c r="C77" s="113">
        <f>[1]Output!$C197</f>
        <v>19.221922786287415</v>
      </c>
      <c r="D77" s="114">
        <f>[1]Output!$D197</f>
        <v>0.92989415079422777</v>
      </c>
      <c r="E77" s="115">
        <f t="shared" si="1"/>
        <v>38.662468222101616</v>
      </c>
    </row>
    <row r="78" spans="1:5" hidden="1" x14ac:dyDescent="0.2">
      <c r="A78" s="4">
        <v>38930</v>
      </c>
      <c r="B78" s="112">
        <f>[1]Output!$G198</f>
        <v>37.127694174000005</v>
      </c>
      <c r="C78" s="113">
        <f>[1]Output!$C198</f>
        <v>23.044666999040931</v>
      </c>
      <c r="D78" s="114">
        <f>[1]Output!$D198</f>
        <v>1.114826091419745</v>
      </c>
      <c r="E78" s="115">
        <f t="shared" si="1"/>
        <v>33.303574844321609</v>
      </c>
    </row>
    <row r="79" spans="1:5" hidden="1" x14ac:dyDescent="0.2">
      <c r="A79" s="4">
        <v>38961</v>
      </c>
      <c r="B79" s="112">
        <f>[1]Output!$G199</f>
        <v>35.745692179999999</v>
      </c>
      <c r="C79" s="113">
        <f>[1]Output!$C199</f>
        <v>19.924712853529421</v>
      </c>
      <c r="D79" s="114">
        <f>[1]Output!$D199</f>
        <v>0.96389285009349002</v>
      </c>
      <c r="E79" s="115">
        <f t="shared" si="1"/>
        <v>37.084715564113736</v>
      </c>
    </row>
    <row r="80" spans="1:5" hidden="1" x14ac:dyDescent="0.2">
      <c r="A80" s="4">
        <v>38991</v>
      </c>
      <c r="B80" s="112">
        <f>[1]Output!$G200</f>
        <v>40.755462551000001</v>
      </c>
      <c r="C80" s="113">
        <f>[1]Output!$C200</f>
        <v>21.519772691251024</v>
      </c>
      <c r="D80" s="114">
        <f>[1]Output!$D200</f>
        <v>1.0410566609023766</v>
      </c>
      <c r="E80" s="115">
        <f t="shared" si="1"/>
        <v>39.148169433615273</v>
      </c>
    </row>
    <row r="81" spans="1:5" hidden="1" x14ac:dyDescent="0.2">
      <c r="A81" s="4">
        <v>39022</v>
      </c>
      <c r="B81" s="112">
        <f>[1]Output!$G201</f>
        <v>39.924496251000001</v>
      </c>
      <c r="C81" s="113">
        <f>[1]Output!$C201</f>
        <v>20.391130473484104</v>
      </c>
      <c r="D81" s="114">
        <f>[1]Output!$D201</f>
        <v>0.98645661863243306</v>
      </c>
      <c r="E81" s="115">
        <f t="shared" si="1"/>
        <v>40.472632548554479</v>
      </c>
    </row>
    <row r="82" spans="1:5" hidden="1" x14ac:dyDescent="0.2">
      <c r="A82" s="4">
        <v>39052</v>
      </c>
      <c r="B82" s="112">
        <f>[1]Output!$G202</f>
        <v>33.754332155</v>
      </c>
      <c r="C82" s="113">
        <f>[1]Output!$C202</f>
        <v>18.271063195755904</v>
      </c>
      <c r="D82" s="114">
        <f>[1]Output!$D202</f>
        <v>0.88389465421459223</v>
      </c>
      <c r="E82" s="115">
        <f t="shared" si="1"/>
        <v>38.188184524085955</v>
      </c>
    </row>
    <row r="83" spans="1:5" hidden="1" x14ac:dyDescent="0.2">
      <c r="A83" s="4">
        <v>39083</v>
      </c>
      <c r="B83" s="112">
        <f>[1]Output!$G203</f>
        <v>40.126502743000003</v>
      </c>
      <c r="C83" s="113">
        <f>[1]Output!$C203</f>
        <v>21.624740660065779</v>
      </c>
      <c r="D83" s="114">
        <f>[1]Output!$D203</f>
        <v>1.046134670074863</v>
      </c>
      <c r="E83" s="115">
        <f t="shared" si="1"/>
        <v>38.356918942499526</v>
      </c>
    </row>
    <row r="84" spans="1:5" hidden="1" x14ac:dyDescent="0.2">
      <c r="A84" s="4">
        <v>39114</v>
      </c>
      <c r="B84" s="112">
        <f>[1]Output!$G204</f>
        <v>36.808791763000002</v>
      </c>
      <c r="C84" s="113">
        <f>[1]Output!$C204</f>
        <v>19.018710222637292</v>
      </c>
      <c r="D84" s="114">
        <f>[1]Output!$D204</f>
        <v>0.92006338743058791</v>
      </c>
      <c r="E84" s="115">
        <f t="shared" si="1"/>
        <v>40.006799820384067</v>
      </c>
    </row>
    <row r="85" spans="1:5" hidden="1" x14ac:dyDescent="0.2">
      <c r="A85" s="4">
        <v>39142</v>
      </c>
      <c r="B85" s="112">
        <f>[1]Output!$G205</f>
        <v>46.829835047000003</v>
      </c>
      <c r="C85" s="113">
        <f>[1]Output!$C205</f>
        <v>22.042409174078539</v>
      </c>
      <c r="D85" s="114">
        <f>[1]Output!$D205</f>
        <v>1.0663401153089085</v>
      </c>
      <c r="E85" s="115">
        <f t="shared" si="1"/>
        <v>43.916415011202922</v>
      </c>
    </row>
    <row r="86" spans="1:5" hidden="1" x14ac:dyDescent="0.2">
      <c r="A86" s="4">
        <v>39173</v>
      </c>
      <c r="B86" s="112">
        <f>[1]Output!$G206</f>
        <v>38.30505222</v>
      </c>
      <c r="C86" s="113">
        <f>[1]Output!$C206</f>
        <v>19.688612859650366</v>
      </c>
      <c r="D86" s="114">
        <f>[1]Output!$D206</f>
        <v>0.95247109974355582</v>
      </c>
      <c r="E86" s="115">
        <f t="shared" si="1"/>
        <v>40.216498149196639</v>
      </c>
    </row>
    <row r="87" spans="1:5" hidden="1" x14ac:dyDescent="0.2">
      <c r="A87" s="4">
        <v>39203</v>
      </c>
      <c r="B87" s="112">
        <f>[1]Output!$G207</f>
        <v>43.624860264000006</v>
      </c>
      <c r="C87" s="113">
        <f>[1]Output!$C207</f>
        <v>21.808813306534976</v>
      </c>
      <c r="D87" s="114">
        <f>[1]Output!$D207</f>
        <v>1.0550395064523677</v>
      </c>
      <c r="E87" s="115">
        <f t="shared" si="1"/>
        <v>41.34903005735886</v>
      </c>
    </row>
    <row r="88" spans="1:5" hidden="1" x14ac:dyDescent="0.2">
      <c r="A88" s="4">
        <v>39234</v>
      </c>
      <c r="B88" s="112">
        <f>[1]Output!$G208</f>
        <v>45.825290047999999</v>
      </c>
      <c r="C88" s="113">
        <f>[1]Output!$C208</f>
        <v>21.020744912528627</v>
      </c>
      <c r="D88" s="114">
        <f>[1]Output!$D208</f>
        <v>1.0169153188692668</v>
      </c>
      <c r="E88" s="115">
        <f t="shared" si="1"/>
        <v>45.063034451043841</v>
      </c>
    </row>
    <row r="89" spans="1:5" hidden="1" x14ac:dyDescent="0.2">
      <c r="A89" s="4">
        <v>39264</v>
      </c>
      <c r="B89" s="112">
        <f>[1]Output!$G209</f>
        <v>47.160369625000001</v>
      </c>
      <c r="C89" s="113">
        <f>[1]Output!$C209</f>
        <v>19.884095658686899</v>
      </c>
      <c r="D89" s="114">
        <f>[1]Output!$D209</f>
        <v>0.96192792221787327</v>
      </c>
      <c r="E89" s="115">
        <f t="shared" si="1"/>
        <v>49.026926587456252</v>
      </c>
    </row>
    <row r="90" spans="1:5" hidden="1" x14ac:dyDescent="0.2">
      <c r="A90" s="4">
        <v>39295</v>
      </c>
      <c r="B90" s="112">
        <f>[1]Output!$G210</f>
        <v>61.153545837000003</v>
      </c>
      <c r="C90" s="113">
        <f>[1]Output!$C210</f>
        <v>22.958920174036852</v>
      </c>
      <c r="D90" s="114">
        <f>[1]Output!$D210</f>
        <v>1.1106779387137444</v>
      </c>
      <c r="E90" s="115">
        <f t="shared" si="1"/>
        <v>55.05965654438117</v>
      </c>
    </row>
    <row r="91" spans="1:5" hidden="1" x14ac:dyDescent="0.2">
      <c r="A91" s="4">
        <v>39326</v>
      </c>
      <c r="B91" s="112">
        <f>[1]Output!$G211</f>
        <v>37.156515068000004</v>
      </c>
      <c r="C91" s="113">
        <f>[1]Output!$C211</f>
        <v>19.005892540805366</v>
      </c>
      <c r="D91" s="114">
        <f>[1]Output!$D211</f>
        <v>0.91944330964259713</v>
      </c>
      <c r="E91" s="115">
        <f t="shared" si="1"/>
        <v>40.41196958890631</v>
      </c>
    </row>
    <row r="92" spans="1:5" hidden="1" x14ac:dyDescent="0.2">
      <c r="A92" s="4">
        <v>39356</v>
      </c>
      <c r="B92" s="112">
        <f>[1]Output!$G212</f>
        <v>45.423874467000005</v>
      </c>
      <c r="C92" s="113">
        <f>[1]Output!$C212</f>
        <v>22.538208291013909</v>
      </c>
      <c r="D92" s="114">
        <f>[1]Output!$D212</f>
        <v>1.0903252651783089</v>
      </c>
      <c r="E92" s="115">
        <f t="shared" si="1"/>
        <v>41.660847379861004</v>
      </c>
    </row>
    <row r="93" spans="1:5" hidden="1" x14ac:dyDescent="0.2">
      <c r="A93" s="4">
        <v>39387</v>
      </c>
      <c r="B93" s="112">
        <f>[1]Output!$G213</f>
        <v>51.509362646000007</v>
      </c>
      <c r="C93" s="113">
        <f>[1]Output!$C213</f>
        <v>20.393439786249846</v>
      </c>
      <c r="D93" s="114">
        <f>[1]Output!$D213</f>
        <v>0.98656833567849</v>
      </c>
      <c r="E93" s="115">
        <f t="shared" si="1"/>
        <v>52.21063841520477</v>
      </c>
    </row>
    <row r="94" spans="1:5" hidden="1" x14ac:dyDescent="0.2">
      <c r="A94" s="4">
        <v>39417</v>
      </c>
      <c r="B94" s="112">
        <f>[1]Output!$G214</f>
        <v>38.103141452000003</v>
      </c>
      <c r="C94" s="113">
        <f>[1]Output!$C214</f>
        <v>17.877092357064207</v>
      </c>
      <c r="D94" s="114">
        <f>[1]Output!$D214</f>
        <v>0.8648356254922287</v>
      </c>
      <c r="E94" s="115">
        <f t="shared" si="1"/>
        <v>44.058246826168002</v>
      </c>
    </row>
    <row r="95" spans="1:5" hidden="1" x14ac:dyDescent="0.2">
      <c r="A95" s="4">
        <v>39448</v>
      </c>
      <c r="B95" s="112">
        <f>[1]Output!$G215</f>
        <v>59.655949482000004</v>
      </c>
      <c r="C95" s="113">
        <f>[1]Output!$C215</f>
        <v>21.214873204945835</v>
      </c>
      <c r="D95" s="114">
        <f>[1]Output!$D215</f>
        <v>1.0263066147156539</v>
      </c>
      <c r="E95" s="115">
        <f t="shared" si="1"/>
        <v>58.126829376938339</v>
      </c>
    </row>
    <row r="96" spans="1:5" hidden="1" x14ac:dyDescent="0.2">
      <c r="A96" s="4">
        <v>39479</v>
      </c>
      <c r="B96" s="112">
        <f>[1]Output!$G216</f>
        <v>45.622754623000006</v>
      </c>
      <c r="C96" s="113">
        <f>[1]Output!$C216</f>
        <v>20.039455135165912</v>
      </c>
      <c r="D96" s="114">
        <f>[1]Output!$D216</f>
        <v>0.96944370875257668</v>
      </c>
      <c r="E96" s="115">
        <f t="shared" si="1"/>
        <v>47.060756814549542</v>
      </c>
    </row>
    <row r="97" spans="1:5" hidden="1" x14ac:dyDescent="0.2">
      <c r="A97" s="4">
        <v>39508</v>
      </c>
      <c r="B97" s="112">
        <f>[1]Output!$G217</f>
        <v>53.173827761000005</v>
      </c>
      <c r="C97" s="113">
        <f>[1]Output!$C217</f>
        <v>19.717557318656084</v>
      </c>
      <c r="D97" s="114">
        <f>[1]Output!$D217</f>
        <v>0.95387133859721107</v>
      </c>
      <c r="E97" s="115">
        <f t="shared" si="1"/>
        <v>55.745283047500799</v>
      </c>
    </row>
    <row r="98" spans="1:5" hidden="1" x14ac:dyDescent="0.2">
      <c r="A98" s="4">
        <v>39539</v>
      </c>
      <c r="B98" s="112">
        <f>[1]Output!$G218</f>
        <v>46.837121466000006</v>
      </c>
      <c r="C98" s="113">
        <f>[1]Output!$C218</f>
        <v>22.023002737491019</v>
      </c>
      <c r="D98" s="114">
        <f>[1]Output!$D218</f>
        <v>1.0654012949801033</v>
      </c>
      <c r="E98" s="115">
        <f t="shared" si="1"/>
        <v>43.96195282161235</v>
      </c>
    </row>
    <row r="99" spans="1:5" hidden="1" x14ac:dyDescent="0.2">
      <c r="A99" s="4">
        <v>39569</v>
      </c>
      <c r="B99" s="112">
        <f>[1]Output!$G219</f>
        <v>42.824180106</v>
      </c>
      <c r="C99" s="113">
        <f>[1]Output!$C219</f>
        <v>20.806555481572584</v>
      </c>
      <c r="D99" s="114">
        <f>[1]Output!$D219</f>
        <v>1.0065535303415314</v>
      </c>
      <c r="E99" s="115">
        <f t="shared" si="1"/>
        <v>42.545357812683271</v>
      </c>
    </row>
    <row r="100" spans="1:5" hidden="1" x14ac:dyDescent="0.2">
      <c r="A100" s="4">
        <v>39600</v>
      </c>
      <c r="B100" s="112">
        <f>[1]Output!$G220</f>
        <v>51.190697423000003</v>
      </c>
      <c r="C100" s="113">
        <f>[1]Output!$C220</f>
        <v>20.934588088430434</v>
      </c>
      <c r="D100" s="114">
        <f>[1]Output!$D220</f>
        <v>1.0127473317396405</v>
      </c>
      <c r="E100" s="115">
        <f t="shared" si="1"/>
        <v>50.546366125761594</v>
      </c>
    </row>
    <row r="101" spans="1:5" hidden="1" x14ac:dyDescent="0.2">
      <c r="A101" s="4">
        <v>39630</v>
      </c>
      <c r="B101" s="112">
        <f>[1]Output!$G221</f>
        <v>63.770261206000001</v>
      </c>
      <c r="C101" s="113">
        <f>[1]Output!$C221</f>
        <v>21.783431669812924</v>
      </c>
      <c r="D101" s="114">
        <f>[1]Output!$D221</f>
        <v>1.0538116253611869</v>
      </c>
      <c r="E101" s="115">
        <f t="shared" si="1"/>
        <v>60.513909385031859</v>
      </c>
    </row>
    <row r="102" spans="1:5" hidden="1" x14ac:dyDescent="0.2">
      <c r="A102" s="4">
        <v>39661</v>
      </c>
      <c r="B102" s="112">
        <f>[1]Output!$G222</f>
        <v>44.843193803000005</v>
      </c>
      <c r="C102" s="113">
        <f>[1]Output!$C222</f>
        <v>20.918820312724055</v>
      </c>
      <c r="D102" s="114">
        <f>[1]Output!$D222</f>
        <v>1.0119845379981707</v>
      </c>
      <c r="E102" s="115">
        <f t="shared" si="1"/>
        <v>44.312133357002999</v>
      </c>
    </row>
    <row r="103" spans="1:5" hidden="1" x14ac:dyDescent="0.2">
      <c r="A103" s="4">
        <v>39692</v>
      </c>
      <c r="B103" s="112">
        <f>[1]Output!$G223</f>
        <v>71.140371587000004</v>
      </c>
      <c r="C103" s="113">
        <f>[1]Output!$C223</f>
        <v>20.945047766963942</v>
      </c>
      <c r="D103" s="114">
        <f>[1]Output!$D223</f>
        <v>1.0132533369918535</v>
      </c>
      <c r="E103" s="115">
        <f t="shared" si="1"/>
        <v>70.209856696057415</v>
      </c>
    </row>
    <row r="104" spans="1:5" hidden="1" x14ac:dyDescent="0.2">
      <c r="A104" s="4">
        <v>39722</v>
      </c>
      <c r="B104" s="112">
        <f>[1]Output!$G224</f>
        <v>82.979153233000005</v>
      </c>
      <c r="C104" s="113">
        <f>[1]Output!$C224</f>
        <v>22.641462238933872</v>
      </c>
      <c r="D104" s="114">
        <f>[1]Output!$D224</f>
        <v>1.0953203555906832</v>
      </c>
      <c r="E104" s="115">
        <f t="shared" si="1"/>
        <v>75.757884722457376</v>
      </c>
    </row>
    <row r="105" spans="1:5" hidden="1" x14ac:dyDescent="0.2">
      <c r="A105" s="4">
        <v>39753</v>
      </c>
      <c r="B105" s="112">
        <f>[1]Output!$G225</f>
        <v>50.601787638000005</v>
      </c>
      <c r="C105" s="113">
        <f>[1]Output!$C225</f>
        <v>18.251620570961062</v>
      </c>
      <c r="D105" s="114">
        <f>[1]Output!$D225</f>
        <v>0.88295408321793278</v>
      </c>
      <c r="E105" s="115">
        <f t="shared" si="1"/>
        <v>57.30964791915499</v>
      </c>
    </row>
    <row r="106" spans="1:5" hidden="1" x14ac:dyDescent="0.2">
      <c r="A106" s="4">
        <v>39783</v>
      </c>
      <c r="B106" s="112">
        <f>[1]Output!$G226</f>
        <v>47.647674722000005</v>
      </c>
      <c r="C106" s="113">
        <f>[1]Output!$C226</f>
        <v>19.612640970180422</v>
      </c>
      <c r="D106" s="114">
        <f>[1]Output!$D226</f>
        <v>0.94879582664895767</v>
      </c>
      <c r="E106" s="115">
        <f t="shared" si="1"/>
        <v>50.219102343953537</v>
      </c>
    </row>
    <row r="107" spans="1:5" hidden="1" x14ac:dyDescent="0.2">
      <c r="A107" s="4">
        <v>39814</v>
      </c>
      <c r="B107" s="112">
        <f>[1]Output!$G227</f>
        <v>45.408325476000002</v>
      </c>
      <c r="C107" s="113">
        <f>[1]Output!$C227</f>
        <v>20.194661389592405</v>
      </c>
      <c r="D107" s="114">
        <f>[1]Output!$D227</f>
        <v>0.97695208290236957</v>
      </c>
      <c r="E107" s="115">
        <f t="shared" si="1"/>
        <v>46.479583052936512</v>
      </c>
    </row>
    <row r="108" spans="1:5" hidden="1" x14ac:dyDescent="0.2">
      <c r="A108" s="4">
        <v>39845</v>
      </c>
      <c r="B108" s="112">
        <f>[1]Output!$G228</f>
        <v>50.307080556000003</v>
      </c>
      <c r="C108" s="113">
        <f>[1]Output!$C228</f>
        <v>19.018710222637285</v>
      </c>
      <c r="D108" s="114">
        <f>[1]Output!$D228</f>
        <v>0.92006338743058758</v>
      </c>
      <c r="E108" s="115">
        <f t="shared" si="1"/>
        <v>54.677842030525667</v>
      </c>
    </row>
    <row r="109" spans="1:5" hidden="1" x14ac:dyDescent="0.2">
      <c r="A109" s="4">
        <v>39873</v>
      </c>
      <c r="B109" s="112">
        <f>[1]Output!$G229</f>
        <v>65.563601515000002</v>
      </c>
      <c r="C109" s="113">
        <f>[1]Output!$C229</f>
        <v>21.939155226158572</v>
      </c>
      <c r="D109" s="114">
        <f>[1]Output!$D229</f>
        <v>1.0613450248965339</v>
      </c>
      <c r="E109" s="115">
        <f t="shared" si="1"/>
        <v>61.774069672952507</v>
      </c>
    </row>
    <row r="110" spans="1:5" hidden="1" x14ac:dyDescent="0.2">
      <c r="A110" s="4">
        <v>39904</v>
      </c>
      <c r="B110" s="112">
        <f>[1]Output!$G230</f>
        <v>53.852271136000006</v>
      </c>
      <c r="C110" s="113">
        <f>[1]Output!$C230</f>
        <v>20.794124632532732</v>
      </c>
      <c r="D110" s="114">
        <f>[1]Output!$D230</f>
        <v>1.0059521662667672</v>
      </c>
      <c r="E110" s="115">
        <f t="shared" si="1"/>
        <v>53.533630068965913</v>
      </c>
    </row>
    <row r="111" spans="1:5" hidden="1" x14ac:dyDescent="0.2">
      <c r="A111" s="4">
        <v>39934</v>
      </c>
      <c r="B111" s="112">
        <f>[1]Output!$G231</f>
        <v>50.357624249000004</v>
      </c>
      <c r="C111" s="113">
        <f>[1]Output!$C231</f>
        <v>19.784891220022672</v>
      </c>
      <c r="D111" s="114">
        <f>[1]Output!$D231</f>
        <v>0.95712873390188957</v>
      </c>
      <c r="E111" s="115">
        <f t="shared" si="1"/>
        <v>52.613219586156433</v>
      </c>
    </row>
    <row r="112" spans="1:5" hidden="1" x14ac:dyDescent="0.2">
      <c r="A112" s="4">
        <v>39965</v>
      </c>
      <c r="B112" s="112">
        <f>[1]Output!$G232</f>
        <v>46.401479603000006</v>
      </c>
      <c r="C112" s="113">
        <f>[1]Output!$C232</f>
        <v>21.939155226158572</v>
      </c>
      <c r="D112" s="114">
        <f>[1]Output!$D232</f>
        <v>1.0613450248965339</v>
      </c>
      <c r="E112" s="115">
        <f t="shared" si="1"/>
        <v>43.719505452549221</v>
      </c>
    </row>
    <row r="113" spans="1:5" hidden="1" x14ac:dyDescent="0.2">
      <c r="A113" s="4">
        <v>39995</v>
      </c>
      <c r="B113" s="112">
        <f>[1]Output!$G233</f>
        <v>40.897598092999999</v>
      </c>
      <c r="C113" s="113">
        <f>[1]Output!$C233</f>
        <v>22.015240758042793</v>
      </c>
      <c r="D113" s="114">
        <f>[1]Output!$D233</f>
        <v>1.065025795641783</v>
      </c>
      <c r="E113" s="115">
        <f t="shared" si="1"/>
        <v>38.400570446610793</v>
      </c>
    </row>
    <row r="114" spans="1:5" hidden="1" x14ac:dyDescent="0.2">
      <c r="A114" s="4">
        <v>40026</v>
      </c>
      <c r="B114" s="112">
        <f>[1]Output!$G234</f>
        <v>41.685621626</v>
      </c>
      <c r="C114" s="113">
        <f>[1]Output!$C234</f>
        <v>20.934588088430434</v>
      </c>
      <c r="D114" s="114">
        <f>[1]Output!$D234</f>
        <v>1.0127473317396405</v>
      </c>
      <c r="E114" s="115">
        <f t="shared" si="1"/>
        <v>41.16092960165571</v>
      </c>
    </row>
    <row r="115" spans="1:5" hidden="1" x14ac:dyDescent="0.2">
      <c r="A115" s="4">
        <v>40057</v>
      </c>
      <c r="B115" s="112">
        <f>[1]Output!$G235</f>
        <v>43.114756221</v>
      </c>
      <c r="C115" s="113">
        <f>[1]Output!$C235</f>
        <v>20.926970678491816</v>
      </c>
      <c r="D115" s="114">
        <f>[1]Output!$D235</f>
        <v>1.0123788262043265</v>
      </c>
      <c r="E115" s="115">
        <f t="shared" si="1"/>
        <v>42.587572067907146</v>
      </c>
    </row>
    <row r="116" spans="1:5" hidden="1" x14ac:dyDescent="0.2">
      <c r="A116" s="4">
        <v>40087</v>
      </c>
      <c r="B116" s="112">
        <f>[1]Output!$G236</f>
        <v>43.28880126</v>
      </c>
      <c r="C116" s="113">
        <f>[1]Output!$C236</f>
        <v>21.623026639170991</v>
      </c>
      <c r="D116" s="114">
        <f>[1]Output!$D236</f>
        <v>1.0460517513147514</v>
      </c>
      <c r="E116" s="115">
        <f t="shared" si="1"/>
        <v>41.383039802372679</v>
      </c>
    </row>
    <row r="117" spans="1:5" hidden="1" x14ac:dyDescent="0.2">
      <c r="A117" s="4">
        <v>40118</v>
      </c>
      <c r="B117" s="112">
        <f>[1]Output!$G237</f>
        <v>32.797083036000004</v>
      </c>
      <c r="C117" s="113">
        <f>[1]Output!$C237</f>
        <v>19.285618700601738</v>
      </c>
      <c r="D117" s="114">
        <f>[1]Output!$D237</f>
        <v>0.93297555210922178</v>
      </c>
      <c r="E117" s="115">
        <f t="shared" si="1"/>
        <v>35.153207350239882</v>
      </c>
    </row>
    <row r="118" spans="1:5" hidden="1" x14ac:dyDescent="0.2">
      <c r="A118" s="4">
        <v>40148</v>
      </c>
      <c r="B118" s="112">
        <f>[1]Output!$G238</f>
        <v>35.629203521000001</v>
      </c>
      <c r="C118" s="113">
        <f>[1]Output!$C238</f>
        <v>19.318210133357475</v>
      </c>
      <c r="D118" s="114">
        <f>[1]Output!$D238</f>
        <v>0.93455221969979096</v>
      </c>
      <c r="E118" s="115">
        <f t="shared" si="1"/>
        <v>38.124358136397426</v>
      </c>
    </row>
    <row r="119" spans="1:5" hidden="1" x14ac:dyDescent="0.2">
      <c r="A119" s="4">
        <v>40179</v>
      </c>
      <c r="B119" s="112">
        <f>[1]Output!$G239</f>
        <v>33.536155913000002</v>
      </c>
      <c r="C119" s="113">
        <f>[1]Output!$C239</f>
        <v>19.448004570207939</v>
      </c>
      <c r="D119" s="114">
        <f>[1]Output!$D239</f>
        <v>0.94083125270677914</v>
      </c>
      <c r="E119" s="115">
        <f t="shared" si="1"/>
        <v>35.645240117732278</v>
      </c>
    </row>
    <row r="120" spans="1:5" hidden="1" x14ac:dyDescent="0.2">
      <c r="A120" s="4">
        <v>40210</v>
      </c>
      <c r="B120" s="112">
        <f>[1]Output!$G240</f>
        <v>32.679227636</v>
      </c>
      <c r="C120" s="113">
        <f>[1]Output!$C240</f>
        <v>19.018710222637285</v>
      </c>
      <c r="D120" s="114">
        <f>[1]Output!$D240</f>
        <v>0.92006338743058758</v>
      </c>
      <c r="E120" s="115">
        <f t="shared" si="1"/>
        <v>35.518452404960435</v>
      </c>
    </row>
    <row r="121" spans="1:5" hidden="1" x14ac:dyDescent="0.2">
      <c r="A121" s="4">
        <v>40238</v>
      </c>
      <c r="B121" s="112">
        <f>[1]Output!$G241</f>
        <v>36.704678720000004</v>
      </c>
      <c r="C121" s="113">
        <f>[1]Output!$C241</f>
        <v>22.861966036959299</v>
      </c>
      <c r="D121" s="114">
        <f>[1]Output!$D241</f>
        <v>1.1059876126747681</v>
      </c>
      <c r="E121" s="115">
        <f t="shared" si="1"/>
        <v>33.187242152949459</v>
      </c>
    </row>
    <row r="122" spans="1:5" hidden="1" x14ac:dyDescent="0.2">
      <c r="A122" s="4">
        <v>40269</v>
      </c>
      <c r="B122" s="112">
        <f>[1]Output!$G242</f>
        <v>41.460068217</v>
      </c>
      <c r="C122" s="113">
        <f>[1]Output!$C242</f>
        <v>20.89205873426063</v>
      </c>
      <c r="D122" s="114">
        <f>[1]Output!$D242</f>
        <v>1.010689899810522</v>
      </c>
      <c r="E122" s="115">
        <f t="shared" si="1"/>
        <v>41.021551936724293</v>
      </c>
    </row>
    <row r="123" spans="1:5" hidden="1" x14ac:dyDescent="0.2">
      <c r="A123" s="4">
        <v>40299</v>
      </c>
      <c r="B123" s="112">
        <f>[1]Output!$G243</f>
        <v>51.963650398000006</v>
      </c>
      <c r="C123" s="113">
        <f>[1]Output!$C243</f>
        <v>19.734294024324008</v>
      </c>
      <c r="D123" s="114">
        <f>[1]Output!$D243</f>
        <v>0.9546810060210793</v>
      </c>
      <c r="E123" s="115">
        <f t="shared" si="1"/>
        <v>54.430380483397457</v>
      </c>
    </row>
    <row r="124" spans="1:5" hidden="1" x14ac:dyDescent="0.2">
      <c r="A124" s="4">
        <v>40330</v>
      </c>
      <c r="B124" s="112">
        <f>[1]Output!$G244</f>
        <v>46.340412007000005</v>
      </c>
      <c r="C124" s="113">
        <f>[1]Output!$C244</f>
        <v>21.987443109091494</v>
      </c>
      <c r="D124" s="114">
        <f>[1]Output!$D244</f>
        <v>1.0636810357312874</v>
      </c>
      <c r="E124" s="115">
        <f t="shared" si="1"/>
        <v>43.566078975113705</v>
      </c>
    </row>
    <row r="125" spans="1:5" hidden="1" x14ac:dyDescent="0.2">
      <c r="A125" s="4">
        <v>40360</v>
      </c>
      <c r="B125" s="112">
        <f>[1]Output!$G245</f>
        <v>37.254092281000005</v>
      </c>
      <c r="C125" s="113">
        <f>[1]Output!$C245</f>
        <v>21.058570683222861</v>
      </c>
      <c r="D125" s="114">
        <f>[1]Output!$D245</f>
        <v>1.0187452067170601</v>
      </c>
      <c r="E125" s="115">
        <f t="shared" si="1"/>
        <v>36.568606198455193</v>
      </c>
    </row>
    <row r="126" spans="1:5" hidden="1" x14ac:dyDescent="0.2">
      <c r="A126" s="4">
        <v>40391</v>
      </c>
      <c r="B126" s="112">
        <f>[1]Output!$G246</f>
        <v>34.015332260000001</v>
      </c>
      <c r="C126" s="113">
        <f>[1]Output!$C246</f>
        <v>21.939155226158572</v>
      </c>
      <c r="D126" s="114">
        <f>[1]Output!$D246</f>
        <v>1.0613450248965339</v>
      </c>
      <c r="E126" s="115">
        <f t="shared" si="1"/>
        <v>32.049269052084185</v>
      </c>
    </row>
    <row r="127" spans="1:5" hidden="1" x14ac:dyDescent="0.2">
      <c r="A127" s="4">
        <v>40422</v>
      </c>
      <c r="B127" s="112">
        <f>[1]Output!$G247</f>
        <v>32.435981539000004</v>
      </c>
      <c r="C127" s="113">
        <f>[1]Output!$C247</f>
        <v>20.944067802313594</v>
      </c>
      <c r="D127" s="114">
        <f>[1]Output!$D247</f>
        <v>1.013205929487075</v>
      </c>
      <c r="E127" s="115">
        <f t="shared" si="1"/>
        <v>32.013217249350667</v>
      </c>
    </row>
    <row r="128" spans="1:5" hidden="1" x14ac:dyDescent="0.2">
      <c r="A128" s="4">
        <v>40452</v>
      </c>
      <c r="B128" s="112">
        <f>[1]Output!$G248</f>
        <v>33.795239459000001</v>
      </c>
      <c r="C128" s="113">
        <f>[1]Output!$C248</f>
        <v>20.601362377621076</v>
      </c>
      <c r="D128" s="114">
        <f>[1]Output!$D248</f>
        <v>0.99662695487510933</v>
      </c>
      <c r="E128" s="115">
        <f t="shared" si="1"/>
        <v>33.909618131124091</v>
      </c>
    </row>
    <row r="129" spans="1:5" hidden="1" x14ac:dyDescent="0.2">
      <c r="A129" s="4">
        <v>40483</v>
      </c>
      <c r="B129" s="112">
        <f>[1]Output!$G249</f>
        <v>33.243621249</v>
      </c>
      <c r="C129" s="113">
        <f>[1]Output!$C249</f>
        <v>20.290185838329876</v>
      </c>
      <c r="D129" s="114">
        <f>[1]Output!$D249</f>
        <v>0.98157324526611522</v>
      </c>
      <c r="E129" s="115">
        <f t="shared" si="1"/>
        <v>33.867692919836351</v>
      </c>
    </row>
    <row r="130" spans="1:5" hidden="1" x14ac:dyDescent="0.2">
      <c r="A130" s="4">
        <v>40513</v>
      </c>
      <c r="B130" s="112">
        <f>[1]Output!$G250</f>
        <v>31.224261220000002</v>
      </c>
      <c r="C130" s="113">
        <f>[1]Output!$C250</f>
        <v>19.128121790615999</v>
      </c>
      <c r="D130" s="114">
        <f>[1]Output!$D250</f>
        <v>0.92535636348838401</v>
      </c>
      <c r="E130" s="115">
        <f t="shared" si="1"/>
        <v>33.742958336928282</v>
      </c>
    </row>
    <row r="131" spans="1:5" hidden="1" x14ac:dyDescent="0.2">
      <c r="A131" s="4">
        <v>40544</v>
      </c>
      <c r="B131" s="112">
        <f>[1]Output!$G251</f>
        <v>32.872255678000002</v>
      </c>
      <c r="C131" s="113">
        <f>[1]Output!$C251</f>
        <v>20.488404796244225</v>
      </c>
      <c r="D131" s="114">
        <f>[1]Output!$D251</f>
        <v>0.99116243421408945</v>
      </c>
      <c r="E131" s="115">
        <f t="shared" si="1"/>
        <v>33.165356699646317</v>
      </c>
    </row>
    <row r="132" spans="1:5" hidden="1" x14ac:dyDescent="0.2">
      <c r="A132" s="4">
        <v>40575</v>
      </c>
      <c r="B132" s="112">
        <f>[1]Output!$G252</f>
        <v>29.293741402000002</v>
      </c>
      <c r="C132" s="113">
        <f>[1]Output!$C252</f>
        <v>19.018710222637285</v>
      </c>
      <c r="D132" s="114">
        <f>[1]Output!$D252</f>
        <v>0.92006338743058758</v>
      </c>
      <c r="E132" s="115">
        <f t="shared" si="1"/>
        <v>31.838829587390805</v>
      </c>
    </row>
    <row r="133" spans="1:5" hidden="1" x14ac:dyDescent="0.2">
      <c r="A133" s="4">
        <v>40603</v>
      </c>
      <c r="B133" s="112">
        <f>[1]Output!$G253</f>
        <v>35.639520246000004</v>
      </c>
      <c r="C133" s="113">
        <f>[1]Output!$C253</f>
        <v>23.044666999040931</v>
      </c>
      <c r="D133" s="114">
        <f>[1]Output!$D253</f>
        <v>1.114826091419745</v>
      </c>
      <c r="E133" s="115">
        <f t="shared" si="1"/>
        <v>31.968681501356528</v>
      </c>
    </row>
    <row r="134" spans="1:5" hidden="1" x14ac:dyDescent="0.2">
      <c r="A134" s="4">
        <v>40634</v>
      </c>
      <c r="B134" s="112">
        <f>[1]Output!$G254</f>
        <v>26.609823463000001</v>
      </c>
      <c r="C134" s="113">
        <f>[1]Output!$C254</f>
        <v>19.774769683748556</v>
      </c>
      <c r="D134" s="114">
        <f>[1]Output!$D254</f>
        <v>0.956639086873182</v>
      </c>
      <c r="E134" s="115">
        <f t="shared" si="1"/>
        <v>27.815948384437657</v>
      </c>
    </row>
    <row r="135" spans="1:5" hidden="1" x14ac:dyDescent="0.2">
      <c r="A135" s="4">
        <v>40664</v>
      </c>
      <c r="B135" s="112">
        <f>[1]Output!$G255</f>
        <v>28.704234993</v>
      </c>
      <c r="C135" s="113">
        <f>[1]Output!$C255</f>
        <v>20.782097144265634</v>
      </c>
      <c r="D135" s="114">
        <f>[1]Output!$D255</f>
        <v>1.0053703154752169</v>
      </c>
      <c r="E135" s="115">
        <f t="shared" si="1"/>
        <v>28.550907612019682</v>
      </c>
    </row>
    <row r="136" spans="1:5" hidden="1" x14ac:dyDescent="0.2">
      <c r="A136" s="4">
        <v>40695</v>
      </c>
      <c r="B136" s="112">
        <f>[1]Output!$G256</f>
        <v>31.901730440000001</v>
      </c>
      <c r="C136" s="113">
        <f>[1]Output!$C256</f>
        <v>21.961304250699779</v>
      </c>
      <c r="D136" s="114">
        <f>[1]Output!$D256</f>
        <v>1.0624165227167914</v>
      </c>
      <c r="E136" s="115">
        <f t="shared" si="1"/>
        <v>30.027517228762125</v>
      </c>
    </row>
    <row r="137" spans="1:5" hidden="1" x14ac:dyDescent="0.2">
      <c r="A137" s="4">
        <v>40725</v>
      </c>
      <c r="B137" s="112">
        <f>[1]Output!$G257</f>
        <v>26.212731249000001</v>
      </c>
      <c r="C137" s="113">
        <f>[1]Output!$C257</f>
        <v>19.86787032384877</v>
      </c>
      <c r="D137" s="114">
        <f>[1]Output!$D257</f>
        <v>0.96114299325273256</v>
      </c>
      <c r="E137" s="115">
        <f t="shared" si="1"/>
        <v>27.272457306576197</v>
      </c>
    </row>
    <row r="138" spans="1:5" hidden="1" x14ac:dyDescent="0.2">
      <c r="A138" s="4">
        <v>40756</v>
      </c>
      <c r="B138" s="112">
        <f>[1]Output!$G258</f>
        <v>48.450443359000005</v>
      </c>
      <c r="C138" s="113">
        <f>[1]Output!$C258</f>
        <v>22.957590825921457</v>
      </c>
      <c r="D138" s="114">
        <f>[1]Output!$D258</f>
        <v>1.1106136291724662</v>
      </c>
      <c r="E138" s="115">
        <f t="shared" si="1"/>
        <v>43.624931376991213</v>
      </c>
    </row>
    <row r="139" spans="1:5" hidden="1" x14ac:dyDescent="0.2">
      <c r="A139" s="4">
        <v>40787</v>
      </c>
      <c r="B139" s="112">
        <f>[1]Output!$G259</f>
        <v>35.241369472000002</v>
      </c>
      <c r="C139" s="113">
        <f>[1]Output!$C259</f>
        <v>20.946377115079333</v>
      </c>
      <c r="D139" s="114">
        <f>[1]Output!$D259</f>
        <v>1.0133176465331317</v>
      </c>
      <c r="E139" s="115">
        <f t="shared" si="1"/>
        <v>34.77820562246346</v>
      </c>
    </row>
    <row r="140" spans="1:5" hidden="1" x14ac:dyDescent="0.2">
      <c r="A140" s="4">
        <v>40817</v>
      </c>
      <c r="B140" s="112">
        <f>[1]Output!$G260</f>
        <v>34.277196833000005</v>
      </c>
      <c r="C140" s="113">
        <f>[1]Output!$C260</f>
        <v>20.515205553522886</v>
      </c>
      <c r="D140" s="114">
        <f>[1]Output!$D260</f>
        <v>0.99245896774548314</v>
      </c>
      <c r="E140" s="115">
        <f t="shared" ref="E140:E200" si="2">B140/D140</f>
        <v>34.537646338030186</v>
      </c>
    </row>
    <row r="141" spans="1:5" hidden="1" x14ac:dyDescent="0.2">
      <c r="A141" s="4">
        <v>40848</v>
      </c>
      <c r="B141" s="112">
        <f>[1]Output!$G261</f>
        <v>29.219173196000003</v>
      </c>
      <c r="C141" s="113">
        <f>[1]Output!$C261</f>
        <v>20.374033349662323</v>
      </c>
      <c r="D141" s="114">
        <f>[1]Output!$D261</f>
        <v>0.98562951534968446</v>
      </c>
      <c r="E141" s="115">
        <f t="shared" si="2"/>
        <v>29.645188928452029</v>
      </c>
    </row>
    <row r="142" spans="1:5" hidden="1" x14ac:dyDescent="0.2">
      <c r="A142" s="4">
        <v>40878</v>
      </c>
      <c r="B142" s="112">
        <f>[1]Output!$G262</f>
        <v>25.445277771000001</v>
      </c>
      <c r="C142" s="113">
        <f>[1]Output!$C262</f>
        <v>18.79701779422976</v>
      </c>
      <c r="D142" s="114">
        <f>[1]Output!$D262</f>
        <v>0.90933862827181133</v>
      </c>
      <c r="E142" s="115">
        <f t="shared" si="2"/>
        <v>27.982180652941675</v>
      </c>
    </row>
    <row r="143" spans="1:5" hidden="1" x14ac:dyDescent="0.2">
      <c r="A143" s="4">
        <v>40909</v>
      </c>
      <c r="B143" s="112">
        <f>[1]Output!$G263</f>
        <v>24.347363291000001</v>
      </c>
      <c r="C143" s="113">
        <f>[1]Output!$C263</f>
        <v>20.480269495692102</v>
      </c>
      <c r="D143" s="114">
        <f>[1]Output!$D263</f>
        <v>0.99076887481410225</v>
      </c>
      <c r="E143" s="115">
        <f t="shared" si="2"/>
        <v>24.574210908238605</v>
      </c>
    </row>
    <row r="144" spans="1:5" hidden="1" x14ac:dyDescent="0.2">
      <c r="A144" s="4">
        <v>40940</v>
      </c>
      <c r="B144" s="112">
        <f>[1]Output!$G264</f>
        <v>23.702153069000001</v>
      </c>
      <c r="C144" s="113">
        <f>[1]Output!$C264</f>
        <v>20.037145822400174</v>
      </c>
      <c r="D144" s="114">
        <f>[1]Output!$D264</f>
        <v>0.96933199170651985</v>
      </c>
      <c r="E144" s="115">
        <f t="shared" si="2"/>
        <v>24.452048701366078</v>
      </c>
    </row>
    <row r="145" spans="1:5" hidden="1" x14ac:dyDescent="0.2">
      <c r="A145" s="4">
        <v>40969</v>
      </c>
      <c r="B145" s="112">
        <f>[1]Output!$G265</f>
        <v>26.482454224000001</v>
      </c>
      <c r="C145" s="113">
        <f>[1]Output!$C265</f>
        <v>22.042409174078539</v>
      </c>
      <c r="D145" s="114">
        <f>[1]Output!$D265</f>
        <v>1.0663401153089085</v>
      </c>
      <c r="E145" s="115">
        <f t="shared" si="2"/>
        <v>24.834903839595576</v>
      </c>
    </row>
    <row r="146" spans="1:5" hidden="1" x14ac:dyDescent="0.2">
      <c r="A146" s="4">
        <v>41000</v>
      </c>
      <c r="B146" s="112">
        <f>[1]Output!$G266</f>
        <v>23.408222414000001</v>
      </c>
      <c r="C146" s="113">
        <f>[1]Output!$C266</f>
        <v>19.688612859650366</v>
      </c>
      <c r="D146" s="114">
        <f>[1]Output!$D266</f>
        <v>0.95247109974355582</v>
      </c>
      <c r="E146" s="115">
        <f t="shared" si="2"/>
        <v>24.576307270952842</v>
      </c>
    </row>
    <row r="147" spans="1:5" hidden="1" x14ac:dyDescent="0.2">
      <c r="A147" s="4">
        <v>41030</v>
      </c>
      <c r="B147" s="112">
        <f>[1]Output!$G267</f>
        <v>27.860248963</v>
      </c>
      <c r="C147" s="113">
        <f>[1]Output!$C267</f>
        <v>21.808813306534976</v>
      </c>
      <c r="D147" s="114">
        <f>[1]Output!$D267</f>
        <v>1.0550395064523677</v>
      </c>
      <c r="E147" s="115">
        <f t="shared" si="2"/>
        <v>26.406830069029098</v>
      </c>
    </row>
    <row r="148" spans="1:5" hidden="1" x14ac:dyDescent="0.2">
      <c r="A148" s="4">
        <v>41061</v>
      </c>
      <c r="B148" s="112">
        <f>[1]Output!$G268</f>
        <v>26.812696751000001</v>
      </c>
      <c r="C148" s="113">
        <f>[1]Output!$C268</f>
        <v>21.020744912528627</v>
      </c>
      <c r="D148" s="114">
        <f>[1]Output!$D268</f>
        <v>1.0169153188692668</v>
      </c>
      <c r="E148" s="115">
        <f t="shared" si="2"/>
        <v>26.366695685943348</v>
      </c>
    </row>
    <row r="149" spans="1:5" hidden="1" x14ac:dyDescent="0.2">
      <c r="A149" s="4">
        <v>41091</v>
      </c>
      <c r="B149" s="112">
        <f>[1]Output!$G269</f>
        <v>23.607406124000001</v>
      </c>
      <c r="C149" s="113">
        <f>[1]Output!$C269</f>
        <v>19.884095658686899</v>
      </c>
      <c r="D149" s="114">
        <f>[1]Output!$D269</f>
        <v>0.96192792221787327</v>
      </c>
      <c r="E149" s="115">
        <f t="shared" si="2"/>
        <v>24.5417619956072</v>
      </c>
    </row>
    <row r="150" spans="1:5" hidden="1" x14ac:dyDescent="0.2">
      <c r="A150" s="4">
        <v>41122</v>
      </c>
      <c r="B150" s="112">
        <f>[1]Output!$G270</f>
        <v>22.290327400000002</v>
      </c>
      <c r="C150" s="113">
        <f>[1]Output!$C270</f>
        <v>22.958920174036852</v>
      </c>
      <c r="D150" s="114">
        <f>[1]Output!$D270</f>
        <v>1.1106779387137444</v>
      </c>
      <c r="E150" s="115">
        <f t="shared" si="2"/>
        <v>20.069118709437966</v>
      </c>
    </row>
    <row r="151" spans="1:5" hidden="1" x14ac:dyDescent="0.2">
      <c r="A151" s="4">
        <v>41153</v>
      </c>
      <c r="B151" s="112">
        <f>[1]Output!$G271</f>
        <v>22.034393190000003</v>
      </c>
      <c r="C151" s="113">
        <f>[1]Output!$C271</f>
        <v>19.005892540805366</v>
      </c>
      <c r="D151" s="114">
        <f>[1]Output!$D271</f>
        <v>0.91944330964259713</v>
      </c>
      <c r="E151" s="115">
        <f t="shared" si="2"/>
        <v>23.964928515892009</v>
      </c>
    </row>
    <row r="152" spans="1:5" hidden="1" x14ac:dyDescent="0.2">
      <c r="A152" s="4">
        <v>41183</v>
      </c>
      <c r="B152" s="112">
        <f>[1]Output!$G272</f>
        <v>22.082518140000001</v>
      </c>
      <c r="C152" s="113">
        <f>[1]Output!$C272</f>
        <v>22.538208291013909</v>
      </c>
      <c r="D152" s="114">
        <f>[1]Output!$D272</f>
        <v>1.0903252651783089</v>
      </c>
      <c r="E152" s="115">
        <f t="shared" si="2"/>
        <v>20.253147244449742</v>
      </c>
    </row>
    <row r="153" spans="1:5" hidden="1" x14ac:dyDescent="0.2">
      <c r="A153" s="4">
        <v>41214</v>
      </c>
      <c r="B153" s="112">
        <f>[1]Output!$G273</f>
        <v>22.804371975000002</v>
      </c>
      <c r="C153" s="113">
        <f>[1]Output!$C273</f>
        <v>20.393439786249846</v>
      </c>
      <c r="D153" s="114">
        <f>[1]Output!$D273</f>
        <v>0.98656833567849</v>
      </c>
      <c r="E153" s="115">
        <f t="shared" si="2"/>
        <v>23.114842784120789</v>
      </c>
    </row>
    <row r="154" spans="1:5" hidden="1" x14ac:dyDescent="0.2">
      <c r="A154" s="4">
        <v>41244</v>
      </c>
      <c r="B154" s="112">
        <f>[1]Output!$G274</f>
        <v>21.363351211000001</v>
      </c>
      <c r="C154" s="113">
        <f>[1]Output!$C274</f>
        <v>17.877092357064207</v>
      </c>
      <c r="D154" s="114">
        <f>[1]Output!$D274</f>
        <v>0.8648356254922287</v>
      </c>
      <c r="E154" s="115">
        <f t="shared" si="2"/>
        <v>24.702209970641373</v>
      </c>
    </row>
    <row r="155" spans="1:5" hidden="1" x14ac:dyDescent="0.2">
      <c r="A155" s="4">
        <v>41275</v>
      </c>
      <c r="B155" s="112">
        <f>[1]Output!$G275</f>
        <v>22.593938755</v>
      </c>
      <c r="C155" s="113">
        <f>[1]Output!$C275</f>
        <v>21.214873204945835</v>
      </c>
      <c r="D155" s="114">
        <f>[1]Output!$D275</f>
        <v>1.0263066147156539</v>
      </c>
      <c r="E155" s="115">
        <f t="shared" si="2"/>
        <v>22.014803793562049</v>
      </c>
    </row>
    <row r="156" spans="1:5" hidden="1" x14ac:dyDescent="0.2">
      <c r="A156" s="4">
        <v>41306</v>
      </c>
      <c r="B156" s="112">
        <f>[1]Output!$G276</f>
        <v>20.477459356000001</v>
      </c>
      <c r="C156" s="113">
        <f>[1]Output!$C276</f>
        <v>19.018710222637285</v>
      </c>
      <c r="D156" s="114">
        <f>[1]Output!$D276</f>
        <v>0.92006338743058758</v>
      </c>
      <c r="E156" s="115">
        <f t="shared" si="2"/>
        <v>22.256574531442144</v>
      </c>
    </row>
    <row r="157" spans="1:5" hidden="1" x14ac:dyDescent="0.2">
      <c r="A157" s="4">
        <v>41334</v>
      </c>
      <c r="B157" s="112">
        <f>[1]Output!$G277</f>
        <v>21.531315067000001</v>
      </c>
      <c r="C157" s="113">
        <f>[1]Output!$C277</f>
        <v>19.875430752032123</v>
      </c>
      <c r="D157" s="114">
        <f>[1]Output!$D277</f>
        <v>0.96150874219592442</v>
      </c>
      <c r="E157" s="115">
        <f t="shared" si="2"/>
        <v>22.393259803156958</v>
      </c>
    </row>
    <row r="158" spans="1:5" hidden="1" x14ac:dyDescent="0.2">
      <c r="A158" s="4">
        <v>41365</v>
      </c>
      <c r="B158" s="112">
        <f>[1]Output!$G278</f>
        <v>23.423821078000003</v>
      </c>
      <c r="C158" s="113">
        <f>[1]Output!$C278</f>
        <v>21.838494157875012</v>
      </c>
      <c r="D158" s="114">
        <f>[1]Output!$D278</f>
        <v>1.0564753695737918</v>
      </c>
      <c r="E158" s="115">
        <f t="shared" si="2"/>
        <v>22.171667937180352</v>
      </c>
    </row>
    <row r="159" spans="1:5" hidden="1" x14ac:dyDescent="0.2">
      <c r="A159" s="4">
        <v>41395</v>
      </c>
      <c r="B159" s="112">
        <f>[1]Output!$G279</f>
        <v>23.110695875000001</v>
      </c>
      <c r="C159" s="113">
        <f>[1]Output!$C279</f>
        <v>21.824991081335469</v>
      </c>
      <c r="D159" s="114">
        <f>[1]Output!$D279</f>
        <v>1.0558221346174634</v>
      </c>
      <c r="E159" s="115">
        <f t="shared" si="2"/>
        <v>21.888815471152508</v>
      </c>
    </row>
    <row r="160" spans="1:5" hidden="1" x14ac:dyDescent="0.2">
      <c r="A160" s="4">
        <v>41426</v>
      </c>
      <c r="B160" s="112">
        <f>[1]Output!$G280</f>
        <v>25.157116545000001</v>
      </c>
      <c r="C160" s="113">
        <f>[1]Output!$C280</f>
        <v>19.999999999999996</v>
      </c>
      <c r="D160" s="114">
        <f>[1]Output!$D280</f>
        <v>0.96753499754727756</v>
      </c>
      <c r="E160" s="115">
        <f t="shared" si="2"/>
        <v>26.001247095736943</v>
      </c>
    </row>
    <row r="161" spans="1:5" hidden="1" x14ac:dyDescent="0.2">
      <c r="A161" s="4">
        <v>41456</v>
      </c>
      <c r="B161" s="112">
        <f>[1]Output!$G281</f>
        <v>20.97647989</v>
      </c>
      <c r="C161" s="113">
        <f>[1]Output!$C281</f>
        <v>21.162767809625169</v>
      </c>
      <c r="D161" s="114">
        <f>[1]Output!$D281</f>
        <v>1.0237859250389647</v>
      </c>
      <c r="E161" s="115">
        <f t="shared" si="2"/>
        <v>20.489127049877784</v>
      </c>
    </row>
    <row r="162" spans="1:5" hidden="1" x14ac:dyDescent="0.2">
      <c r="A162" s="4">
        <v>41487</v>
      </c>
      <c r="B162" s="112">
        <f>[1]Output!$G282</f>
        <v>20.093855666</v>
      </c>
      <c r="C162" s="113">
        <f>[1]Output!$C282</f>
        <v>21.940484574273967</v>
      </c>
      <c r="D162" s="114">
        <f>[1]Output!$D282</f>
        <v>1.0614093344378124</v>
      </c>
      <c r="E162" s="115">
        <f t="shared" si="2"/>
        <v>18.931297298834235</v>
      </c>
    </row>
    <row r="163" spans="1:5" hidden="1" x14ac:dyDescent="0.2">
      <c r="A163" s="4">
        <v>41518</v>
      </c>
      <c r="B163" s="112">
        <f>[1]Output!$G283</f>
        <v>21.022349770000002</v>
      </c>
      <c r="C163" s="113">
        <f>[1]Output!$C283</f>
        <v>19.940480629235804</v>
      </c>
      <c r="D163" s="114">
        <f>[1]Output!$D283</f>
        <v>0.96465564383496016</v>
      </c>
      <c r="E163" s="115">
        <f t="shared" si="2"/>
        <v>21.792595009786361</v>
      </c>
    </row>
    <row r="164" spans="1:5" hidden="1" x14ac:dyDescent="0.2">
      <c r="A164" s="4">
        <v>41548</v>
      </c>
      <c r="B164" s="112">
        <f>[1]Output!$G284</f>
        <v>22.781997409000002</v>
      </c>
      <c r="C164" s="113">
        <f>[1]Output!$C284</f>
        <v>22.625284464133379</v>
      </c>
      <c r="D164" s="114">
        <f>[1]Output!$D284</f>
        <v>1.0945377274255874</v>
      </c>
      <c r="E164" s="115">
        <f t="shared" si="2"/>
        <v>20.814264175785432</v>
      </c>
    </row>
    <row r="165" spans="1:5" hidden="1" x14ac:dyDescent="0.2">
      <c r="A165" s="4">
        <v>41579</v>
      </c>
      <c r="B165" s="112">
        <f>[1]Output!$G285</f>
        <v>18.970308171000003</v>
      </c>
      <c r="C165" s="113">
        <f>[1]Output!$C285</f>
        <v>19.27236548348969</v>
      </c>
      <c r="D165" s="114">
        <f>[1]Output!$D285</f>
        <v>0.93233440453992178</v>
      </c>
      <c r="E165" s="115">
        <f t="shared" si="2"/>
        <v>20.347107302514772</v>
      </c>
    </row>
    <row r="166" spans="1:5" hidden="1" x14ac:dyDescent="0.2">
      <c r="A166" s="4">
        <v>41609</v>
      </c>
      <c r="B166" s="112">
        <f>[1]Output!$G286</f>
        <v>20.517773031000001</v>
      </c>
      <c r="C166" s="113">
        <f>[1]Output!$C286</f>
        <v>18.408302864361936</v>
      </c>
      <c r="D166" s="114">
        <f>[1]Output!$D286</f>
        <v>0.89053386333599849</v>
      </c>
      <c r="E166" s="115">
        <f t="shared" si="2"/>
        <v>23.039857186496054</v>
      </c>
    </row>
    <row r="167" spans="1:5" hidden="1" x14ac:dyDescent="0.2">
      <c r="A167" s="4">
        <v>41640</v>
      </c>
      <c r="B167" s="112">
        <f>[1]Output!$G287</f>
        <v>21.392875492000002</v>
      </c>
      <c r="C167" s="113">
        <f>[1]Output!$C287</f>
        <v>21.35710247971236</v>
      </c>
      <c r="D167" s="114">
        <f>[1]Output!$D287</f>
        <v>1.0331872047662729</v>
      </c>
      <c r="E167" s="115">
        <f t="shared" si="2"/>
        <v>20.705710826954626</v>
      </c>
    </row>
    <row r="168" spans="1:5" hidden="1" x14ac:dyDescent="0.2">
      <c r="A168" s="4">
        <v>41671</v>
      </c>
      <c r="B168" s="112">
        <f>[1]Output!$G288</f>
        <v>20.379185041</v>
      </c>
      <c r="C168" s="113">
        <f>[1]Output!$C288</f>
        <v>19.018710222637285</v>
      </c>
      <c r="D168" s="114">
        <f>[1]Output!$D288</f>
        <v>0.92006338743058758</v>
      </c>
      <c r="E168" s="115">
        <f t="shared" si="2"/>
        <v>22.149761983151915</v>
      </c>
    </row>
    <row r="169" spans="1:5" hidden="1" x14ac:dyDescent="0.2">
      <c r="A169" s="4">
        <v>41699</v>
      </c>
      <c r="B169" s="112">
        <f>[1]Output!$G289</f>
        <v>22.363071612000002</v>
      </c>
      <c r="C169" s="113">
        <f>[1]Output!$C289</f>
        <v>20.934588088430434</v>
      </c>
      <c r="D169" s="114">
        <f>[1]Output!$D289</f>
        <v>1.0127473317396405</v>
      </c>
      <c r="E169" s="115">
        <f t="shared" si="2"/>
        <v>22.081590255672136</v>
      </c>
    </row>
    <row r="170" spans="1:5" hidden="1" x14ac:dyDescent="0.2">
      <c r="A170" s="4">
        <v>41730</v>
      </c>
      <c r="B170" s="112">
        <f>[1]Output!$G290</f>
        <v>21.909535456</v>
      </c>
      <c r="C170" s="113">
        <f>[1]Output!$C290</f>
        <v>20.777027508710951</v>
      </c>
      <c r="D170" s="114">
        <f>[1]Output!$D290</f>
        <v>1.0051250629840185</v>
      </c>
      <c r="E170" s="115">
        <f t="shared" si="2"/>
        <v>21.797820254282488</v>
      </c>
    </row>
    <row r="171" spans="1:5" hidden="1" x14ac:dyDescent="0.2">
      <c r="A171" s="4">
        <v>41760</v>
      </c>
      <c r="B171" s="112">
        <f>[1]Output!$G291</f>
        <v>19.503023943000002</v>
      </c>
      <c r="C171" s="113">
        <f>[1]Output!$C291</f>
        <v>20.806555481572584</v>
      </c>
      <c r="D171" s="114">
        <f>[1]Output!$D291</f>
        <v>1.0065535303415314</v>
      </c>
      <c r="E171" s="115">
        <f t="shared" si="2"/>
        <v>19.376042460834125</v>
      </c>
    </row>
    <row r="172" spans="1:5" hidden="1" x14ac:dyDescent="0.2">
      <c r="A172" s="4">
        <v>41791</v>
      </c>
      <c r="B172" s="112">
        <f>[1]Output!$G292</f>
        <v>21.366388478000001</v>
      </c>
      <c r="C172" s="113">
        <f>[1]Output!$C292</f>
        <v>20.934588088430434</v>
      </c>
      <c r="D172" s="114">
        <f>[1]Output!$D292</f>
        <v>1.0127473317396405</v>
      </c>
      <c r="E172" s="115">
        <f t="shared" si="2"/>
        <v>21.097452255241215</v>
      </c>
    </row>
    <row r="173" spans="1:5" hidden="1" x14ac:dyDescent="0.2">
      <c r="A173" s="4">
        <v>41821</v>
      </c>
      <c r="B173" s="112">
        <f>[1]Output!$G293</f>
        <v>20.237564618</v>
      </c>
      <c r="C173" s="113">
        <f>[1]Output!$C293</f>
        <v>21.783431669812924</v>
      </c>
      <c r="D173" s="114">
        <f>[1]Output!$D293</f>
        <v>1.0538116253611869</v>
      </c>
      <c r="E173" s="115">
        <f t="shared" si="2"/>
        <v>19.204157679569828</v>
      </c>
    </row>
    <row r="174" spans="1:5" hidden="1" x14ac:dyDescent="0.2">
      <c r="A174" s="4">
        <v>41852</v>
      </c>
      <c r="B174" s="112">
        <f>[1]Output!$G294</f>
        <v>17.851571212</v>
      </c>
      <c r="C174" s="113">
        <f>[1]Output!$C294</f>
        <v>20.918820312724055</v>
      </c>
      <c r="D174" s="114">
        <f>[1]Output!$D294</f>
        <v>1.0119845379981707</v>
      </c>
      <c r="E174" s="115">
        <f t="shared" si="2"/>
        <v>17.640162019977691</v>
      </c>
    </row>
    <row r="175" spans="1:5" hidden="1" x14ac:dyDescent="0.2">
      <c r="A175" s="4">
        <v>41883</v>
      </c>
      <c r="B175" s="112">
        <f>[1]Output!$G295</f>
        <v>21.684370048000002</v>
      </c>
      <c r="C175" s="113">
        <f>[1]Output!$C295</f>
        <v>20.945047766963942</v>
      </c>
      <c r="D175" s="114">
        <f>[1]Output!$D295</f>
        <v>1.0132533369918535</v>
      </c>
      <c r="E175" s="115">
        <f t="shared" si="2"/>
        <v>21.400738844222868</v>
      </c>
    </row>
    <row r="176" spans="1:5" hidden="1" x14ac:dyDescent="0.2">
      <c r="A176" s="4">
        <v>41913</v>
      </c>
      <c r="B176" s="112">
        <f>[1]Output!$G296</f>
        <v>29.249584918000004</v>
      </c>
      <c r="C176" s="113">
        <f>[1]Output!$C296</f>
        <v>22.641462238933872</v>
      </c>
      <c r="D176" s="114">
        <f>[1]Output!$D296</f>
        <v>1.0953203555906832</v>
      </c>
      <c r="E176" s="115">
        <f t="shared" si="2"/>
        <v>26.704137076158251</v>
      </c>
    </row>
    <row r="177" spans="1:5" hidden="1" x14ac:dyDescent="0.2">
      <c r="A177" s="4">
        <v>41944</v>
      </c>
      <c r="B177" s="112">
        <f>[1]Output!$G297</f>
        <v>19.750058294000002</v>
      </c>
      <c r="C177" s="113">
        <f>[1]Output!$C297</f>
        <v>18.251620570961062</v>
      </c>
      <c r="D177" s="114">
        <f>[1]Output!$D297</f>
        <v>0.88295408321793278</v>
      </c>
      <c r="E177" s="115">
        <f t="shared" si="2"/>
        <v>22.36816009958385</v>
      </c>
    </row>
    <row r="178" spans="1:5" hidden="1" x14ac:dyDescent="0.2">
      <c r="A178" s="4">
        <v>41974</v>
      </c>
      <c r="B178" s="112">
        <f>[1]Output!$G298</f>
        <v>26.228016083</v>
      </c>
      <c r="C178" s="113">
        <f>[1]Output!$C298</f>
        <v>19.612640970180422</v>
      </c>
      <c r="D178" s="114">
        <f>[1]Output!$D298</f>
        <v>0.94879582664895767</v>
      </c>
      <c r="E178" s="115">
        <f t="shared" si="2"/>
        <v>27.643477496770263</v>
      </c>
    </row>
    <row r="179" spans="1:5" hidden="1" x14ac:dyDescent="0.2">
      <c r="A179" s="4">
        <v>42005</v>
      </c>
      <c r="B179" s="112">
        <f>[1]Output!$G299</f>
        <v>23.906672805000003</v>
      </c>
      <c r="C179" s="113">
        <f>[1]Output!$C299</f>
        <v>20.194661389592405</v>
      </c>
      <c r="D179" s="114">
        <f>[1]Output!$D299</f>
        <v>0.97695208290236957</v>
      </c>
      <c r="E179" s="115">
        <f t="shared" si="2"/>
        <v>24.470670796849188</v>
      </c>
    </row>
    <row r="180" spans="1:5" hidden="1" x14ac:dyDescent="0.2">
      <c r="A180" s="4">
        <v>42036</v>
      </c>
      <c r="B180" s="112">
        <f>[1]Output!$G300</f>
        <v>21.358551491</v>
      </c>
      <c r="C180" s="113">
        <f>[1]Output!$C300</f>
        <v>19.018710222637285</v>
      </c>
      <c r="D180" s="114">
        <f>[1]Output!$D300</f>
        <v>0.92006338743058758</v>
      </c>
      <c r="E180" s="115">
        <f t="shared" si="2"/>
        <v>23.214217392833007</v>
      </c>
    </row>
    <row r="181" spans="1:5" hidden="1" x14ac:dyDescent="0.2">
      <c r="A181" s="4">
        <v>42064</v>
      </c>
      <c r="B181" s="112">
        <f>[1]Output!$G301</f>
        <v>25.555045952</v>
      </c>
      <c r="C181" s="113">
        <f>[1]Output!$C301</f>
        <v>21.902478934966155</v>
      </c>
      <c r="D181" s="114">
        <f>[1]Output!$D301</f>
        <v>1.059570745131089</v>
      </c>
      <c r="E181" s="115">
        <f t="shared" si="2"/>
        <v>24.118300801933106</v>
      </c>
    </row>
    <row r="182" spans="1:5" hidden="1" x14ac:dyDescent="0.2">
      <c r="A182" s="4">
        <v>42095</v>
      </c>
      <c r="B182" s="112">
        <f>[1]Output!$G302</f>
        <v>22.757542628000003</v>
      </c>
      <c r="C182" s="113">
        <f>[1]Output!$C302</f>
        <v>20.830800923725146</v>
      </c>
      <c r="D182" s="114">
        <f>[1]Output!$D302</f>
        <v>1.007726446032212</v>
      </c>
      <c r="E182" s="115">
        <f t="shared" si="2"/>
        <v>22.583055865611925</v>
      </c>
    </row>
    <row r="183" spans="1:5" hidden="1" x14ac:dyDescent="0.2">
      <c r="A183" s="4">
        <v>42125</v>
      </c>
      <c r="B183" s="112">
        <f>[1]Output!$G303</f>
        <v>20.907263254</v>
      </c>
      <c r="C183" s="113">
        <f>[1]Output!$C303</f>
        <v>19.784891220022672</v>
      </c>
      <c r="D183" s="114">
        <f>[1]Output!$D303</f>
        <v>0.95712873390188957</v>
      </c>
      <c r="E183" s="115">
        <f t="shared" si="2"/>
        <v>21.84373168776176</v>
      </c>
    </row>
    <row r="184" spans="1:5" hidden="1" x14ac:dyDescent="0.2">
      <c r="A184" s="4">
        <v>42156</v>
      </c>
      <c r="B184" s="112">
        <f>[1]Output!$G304</f>
        <v>26.086804999000002</v>
      </c>
      <c r="C184" s="113">
        <f>[1]Output!$C304</f>
        <v>21.939155226158572</v>
      </c>
      <c r="D184" s="114">
        <f>[1]Output!$D304</f>
        <v>1.0613450248965339</v>
      </c>
      <c r="E184" s="115">
        <f t="shared" si="2"/>
        <v>24.579005306538367</v>
      </c>
    </row>
    <row r="185" spans="1:5" hidden="1" x14ac:dyDescent="0.2">
      <c r="A185" s="4">
        <v>42186</v>
      </c>
      <c r="B185" s="112">
        <f>[1]Output!$G305</f>
        <v>24.478328673</v>
      </c>
      <c r="C185" s="113">
        <f>[1]Output!$C305</f>
        <v>22.015240758042793</v>
      </c>
      <c r="D185" s="114">
        <f>[1]Output!$D305</f>
        <v>1.065025795641783</v>
      </c>
      <c r="E185" s="115">
        <f t="shared" si="2"/>
        <v>22.983789475492838</v>
      </c>
    </row>
    <row r="186" spans="1:5" hidden="1" x14ac:dyDescent="0.2">
      <c r="A186" s="4">
        <v>42217</v>
      </c>
      <c r="B186" s="112">
        <f>[1]Output!$G306</f>
        <v>27.811388159000003</v>
      </c>
      <c r="C186" s="113">
        <f>[1]Output!$C306</f>
        <v>20.934588088430434</v>
      </c>
      <c r="D186" s="114">
        <f>[1]Output!$D306</f>
        <v>1.0127473317396405</v>
      </c>
      <c r="E186" s="115">
        <f t="shared" si="2"/>
        <v>27.461329482080355</v>
      </c>
    </row>
    <row r="187" spans="1:5" hidden="1" x14ac:dyDescent="0.2">
      <c r="A187" s="4">
        <v>42248</v>
      </c>
      <c r="B187" s="112">
        <f>[1]Output!$G307</f>
        <v>28.009433276000003</v>
      </c>
      <c r="C187" s="113">
        <f>[1]Output!$C307</f>
        <v>20.926970678491816</v>
      </c>
      <c r="D187" s="114">
        <f>[1]Output!$D307</f>
        <v>1.0123788262043265</v>
      </c>
      <c r="E187" s="115">
        <f t="shared" si="2"/>
        <v>27.666948923669914</v>
      </c>
    </row>
    <row r="188" spans="1:5" hidden="1" x14ac:dyDescent="0.2">
      <c r="A188" s="4">
        <v>42278</v>
      </c>
      <c r="B188" s="112">
        <f>[1]Output!$G308</f>
        <v>27.676767311000003</v>
      </c>
      <c r="C188" s="113">
        <f>[1]Output!$C308</f>
        <v>21.623026639170991</v>
      </c>
      <c r="D188" s="114">
        <f>[1]Output!$D308</f>
        <v>1.0460517513147514</v>
      </c>
      <c r="E188" s="115">
        <f t="shared" si="2"/>
        <v>26.458315543388647</v>
      </c>
    </row>
    <row r="189" spans="1:5" hidden="1" x14ac:dyDescent="0.2">
      <c r="A189" s="4">
        <v>42309</v>
      </c>
      <c r="B189" s="112">
        <f>[1]Output!$G309</f>
        <v>23.540029687000001</v>
      </c>
      <c r="C189" s="113">
        <f>[1]Output!$C309</f>
        <v>19.285618700601738</v>
      </c>
      <c r="D189" s="114">
        <f>[1]Output!$D309</f>
        <v>0.93297555210922178</v>
      </c>
      <c r="E189" s="115">
        <f t="shared" si="2"/>
        <v>25.231132406183576</v>
      </c>
    </row>
    <row r="190" spans="1:5" hidden="1" x14ac:dyDescent="0.2">
      <c r="A190" s="4">
        <v>42339</v>
      </c>
      <c r="B190" s="112">
        <f>[1]Output!$G310</f>
        <v>26.998255265000001</v>
      </c>
      <c r="C190" s="113">
        <f>[1]Output!$C310</f>
        <v>19.318210133357475</v>
      </c>
      <c r="D190" s="114">
        <f>[1]Output!$D310</f>
        <v>0.93455221969979096</v>
      </c>
      <c r="E190" s="115">
        <f t="shared" si="2"/>
        <v>28.888974522657207</v>
      </c>
    </row>
    <row r="191" spans="1:5" ht="0.95" customHeight="1" x14ac:dyDescent="0.2">
      <c r="A191" s="4">
        <v>42370</v>
      </c>
      <c r="B191" s="112">
        <f>[1]Output!$G311</f>
        <v>29.393039089000002</v>
      </c>
      <c r="C191" s="113">
        <f>[1]Output!$C311</f>
        <v>19.448004570207939</v>
      </c>
      <c r="D191" s="114">
        <f>[1]Output!$D311</f>
        <v>0.94083125270677914</v>
      </c>
      <c r="E191" s="115">
        <f t="shared" si="2"/>
        <v>31.241563249983447</v>
      </c>
    </row>
    <row r="192" spans="1:5" ht="0.95" customHeight="1" x14ac:dyDescent="0.2">
      <c r="A192" s="4">
        <v>42401</v>
      </c>
      <c r="B192" s="112">
        <f>[1]Output!$G312</f>
        <v>29.856830425000002</v>
      </c>
      <c r="C192" s="113">
        <f>[1]Output!$C312</f>
        <v>19.953298311067723</v>
      </c>
      <c r="D192" s="114">
        <f>[1]Output!$D312</f>
        <v>0.9652757216229505</v>
      </c>
      <c r="E192" s="115">
        <f t="shared" si="2"/>
        <v>30.930883017342143</v>
      </c>
    </row>
    <row r="193" spans="1:5" ht="0.95" customHeight="1" x14ac:dyDescent="0.2">
      <c r="A193" s="4">
        <v>42430</v>
      </c>
      <c r="B193" s="112">
        <f>[1]Output!$G313</f>
        <v>29.946987219</v>
      </c>
      <c r="C193" s="113">
        <f>[1]Output!$C313</f>
        <v>21.798691770260863</v>
      </c>
      <c r="D193" s="114">
        <f>[1]Output!$D313</f>
        <v>1.0545498594236604</v>
      </c>
      <c r="E193" s="115">
        <f t="shared" si="2"/>
        <v>28.397886502366827</v>
      </c>
    </row>
    <row r="194" spans="1:5" ht="0.95" customHeight="1" x14ac:dyDescent="0.2">
      <c r="A194" s="4">
        <v>42461</v>
      </c>
      <c r="B194" s="112">
        <f>[1]Output!$G314</f>
        <v>26.183258089000002</v>
      </c>
      <c r="C194" s="113">
        <f>[1]Output!$C314</f>
        <v>21.020744912528627</v>
      </c>
      <c r="D194" s="114">
        <f>[1]Output!$D314</f>
        <v>1.0169153188692668</v>
      </c>
      <c r="E194" s="115">
        <f t="shared" si="2"/>
        <v>25.747727075361411</v>
      </c>
    </row>
    <row r="195" spans="1:5" ht="0.95" customHeight="1" x14ac:dyDescent="0.2">
      <c r="A195" s="4">
        <v>42491</v>
      </c>
      <c r="B195" s="112">
        <f>[1]Output!$G315</f>
        <v>25.757152402000003</v>
      </c>
      <c r="C195" s="113">
        <f>[1]Output!$C315</f>
        <v>20.782097144265634</v>
      </c>
      <c r="D195" s="114">
        <f>[1]Output!$D315</f>
        <v>1.0053703154752169</v>
      </c>
      <c r="E195" s="115">
        <f t="shared" si="2"/>
        <v>25.619567243563534</v>
      </c>
    </row>
    <row r="196" spans="1:5" x14ac:dyDescent="0.2">
      <c r="A196" s="4">
        <v>42522</v>
      </c>
      <c r="B196" s="112">
        <f>[1]Output!$G316</f>
        <v>30.123380679</v>
      </c>
      <c r="C196" s="113">
        <f>[1]Output!$C316</f>
        <v>21.961304250699779</v>
      </c>
      <c r="D196" s="114">
        <f>[1]Output!$D316</f>
        <v>1.0624165227167914</v>
      </c>
      <c r="E196" s="115">
        <f t="shared" si="2"/>
        <v>28.353644766338029</v>
      </c>
    </row>
    <row r="197" spans="1:5" x14ac:dyDescent="0.2">
      <c r="A197" s="4">
        <v>42552</v>
      </c>
      <c r="B197" s="112">
        <f>[1]Output!$G317</f>
        <v>22.328218346</v>
      </c>
      <c r="C197" s="113">
        <f>[1]Output!$C317</f>
        <v>19.86787032384877</v>
      </c>
      <c r="D197" s="114">
        <f>[1]Output!$D317</f>
        <v>0.96114299325273256</v>
      </c>
      <c r="E197" s="115">
        <f t="shared" si="2"/>
        <v>23.230901648084735</v>
      </c>
    </row>
    <row r="198" spans="1:5" x14ac:dyDescent="0.2">
      <c r="A198" s="4">
        <v>42583</v>
      </c>
      <c r="B198" s="112">
        <f>[1]Output!$G318</f>
        <v>23.489589950000003</v>
      </c>
      <c r="C198" s="113">
        <f>[1]Output!$C318</f>
        <v>22.957590825921457</v>
      </c>
      <c r="D198" s="114">
        <f>[1]Output!$D318</f>
        <v>1.1106136291724662</v>
      </c>
      <c r="E198" s="115">
        <f t="shared" si="2"/>
        <v>21.150100568730121</v>
      </c>
    </row>
    <row r="199" spans="1:5" x14ac:dyDescent="0.2">
      <c r="A199" s="4">
        <v>42614</v>
      </c>
      <c r="B199" s="112">
        <f>[1]Output!$G319</f>
        <v>25.281760924</v>
      </c>
      <c r="C199" s="113">
        <f>[1]Output!$C319</f>
        <v>20.946377115079333</v>
      </c>
      <c r="D199" s="114">
        <f>[1]Output!$D319</f>
        <v>1.0133176465331317</v>
      </c>
      <c r="E199" s="115">
        <f t="shared" si="2"/>
        <v>24.949492402995848</v>
      </c>
    </row>
    <row r="200" spans="1:5" x14ac:dyDescent="0.2">
      <c r="A200" s="4">
        <v>42644</v>
      </c>
      <c r="B200" s="112">
        <f>[1]Output!$G320</f>
        <v>22.795214250000001</v>
      </c>
      <c r="C200" s="113">
        <f>[1]Output!$C320</f>
        <v>20.515205553522886</v>
      </c>
      <c r="D200" s="114">
        <f>[1]Output!$D320</f>
        <v>0.99245896774548314</v>
      </c>
      <c r="E200" s="115">
        <f t="shared" si="2"/>
        <v>22.968419844885567</v>
      </c>
    </row>
    <row r="201" spans="1:5" x14ac:dyDescent="0.2">
      <c r="A201" s="4">
        <v>42675</v>
      </c>
      <c r="B201" s="112">
        <f>[1]Output!$G321</f>
        <v>27.327163140000003</v>
      </c>
      <c r="C201" s="113">
        <f>[1]Output!$C321</f>
        <v>20.374033349662323</v>
      </c>
      <c r="D201" s="114">
        <f>[1]Output!$D321</f>
        <v>0.98562951534968446</v>
      </c>
      <c r="E201" s="115">
        <f>B201/D201</f>
        <v>27.725593353710391</v>
      </c>
    </row>
    <row r="202" spans="1:5" x14ac:dyDescent="0.2">
      <c r="A202" s="4">
        <v>42705</v>
      </c>
      <c r="B202" s="112">
        <f>[1]Output!$G322</f>
        <v>24.012153181000002</v>
      </c>
      <c r="C202" s="113">
        <f>[1]Output!$C322</f>
        <v>18.79701779422976</v>
      </c>
      <c r="D202" s="114">
        <f>[1]Output!$D322</f>
        <v>0.90933862827181133</v>
      </c>
      <c r="E202" s="115">
        <f>B202/D202</f>
        <v>26.406173051984883</v>
      </c>
    </row>
    <row r="203" spans="1:5" x14ac:dyDescent="0.2">
      <c r="A203" s="4">
        <v>42736</v>
      </c>
      <c r="B203" s="112">
        <f>[1]Output!$G323</f>
        <v>21.876244125000003</v>
      </c>
      <c r="C203" s="113">
        <f>[1]Output!$C323</f>
        <v>20.480269495692102</v>
      </c>
      <c r="D203" s="114">
        <f>[1]Output!$D323</f>
        <v>0.99076887481410225</v>
      </c>
      <c r="E203" s="115">
        <f>[1]Output!$H323</f>
        <v>22.08006799679152</v>
      </c>
    </row>
    <row r="204" spans="1:5" x14ac:dyDescent="0.2">
      <c r="A204" s="4">
        <v>42767</v>
      </c>
      <c r="B204" s="112">
        <f>[1]Output!$G324</f>
        <v>0</v>
      </c>
      <c r="C204" s="113">
        <f>[1]Output!$C324</f>
        <v>19.018710222637285</v>
      </c>
      <c r="D204" s="114">
        <f>[1]Output!$D324</f>
        <v>0.92006338743058758</v>
      </c>
      <c r="E204" s="115">
        <f>[1]Output!$H324</f>
        <v>0</v>
      </c>
    </row>
    <row r="205" spans="1:5" x14ac:dyDescent="0.2">
      <c r="A205" s="4">
        <v>42795</v>
      </c>
      <c r="B205" s="112">
        <f>[1]Output!$G325</f>
        <v>0</v>
      </c>
      <c r="C205" s="113">
        <f>[1]Output!$C325</f>
        <v>23.060844773841424</v>
      </c>
      <c r="D205" s="114">
        <f>[1]Output!$D325</f>
        <v>1.1156087195848408</v>
      </c>
      <c r="E205" s="115">
        <f>[1]Output!$H325</f>
        <v>0</v>
      </c>
    </row>
    <row r="206" spans="1:5" hidden="1" x14ac:dyDescent="0.2">
      <c r="A206" s="4">
        <v>42826</v>
      </c>
      <c r="B206" s="112">
        <f>[1]Output!$G326</f>
        <v>0</v>
      </c>
      <c r="C206" s="113">
        <f>[1]Output!$C326</f>
        <v>18.754024771219928</v>
      </c>
      <c r="D206" s="114">
        <f>[1]Output!$D326</f>
        <v>0.90725876555119289</v>
      </c>
      <c r="E206" s="115">
        <f>[1]Output!$H326</f>
        <v>0</v>
      </c>
    </row>
    <row r="207" spans="1:5" hidden="1" x14ac:dyDescent="0.2">
      <c r="A207" s="4">
        <v>42856</v>
      </c>
      <c r="B207" s="112">
        <f>[1]Output!$G327</f>
        <v>0</v>
      </c>
      <c r="C207" s="113">
        <f>[1]Output!$C327</f>
        <v>21.760363076051654</v>
      </c>
      <c r="D207" s="114">
        <f>[1]Output!$D327</f>
        <v>1.0526956417707756</v>
      </c>
      <c r="E207" s="115">
        <f>[1]Output!$H327</f>
        <v>0</v>
      </c>
    </row>
    <row r="208" spans="1:5" hidden="1" x14ac:dyDescent="0.2">
      <c r="A208" s="4">
        <v>42887</v>
      </c>
      <c r="B208" s="112">
        <f>[1]Output!$G328</f>
        <v>0</v>
      </c>
      <c r="C208" s="113">
        <f>[1]Output!$C328</f>
        <v>22.003783231442387</v>
      </c>
      <c r="D208" s="114">
        <f>[1]Output!$D328</f>
        <v>1.064471517743222</v>
      </c>
      <c r="E208" s="115">
        <f>[1]Output!$H328</f>
        <v>0</v>
      </c>
    </row>
    <row r="209" spans="1:5" hidden="1" x14ac:dyDescent="0.2">
      <c r="A209" s="4">
        <v>42917</v>
      </c>
      <c r="B209" s="112">
        <f>[1]Output!$G329</f>
        <v>0</v>
      </c>
      <c r="C209" s="113">
        <f>[1]Output!$C329</f>
        <v>19.221922786287415</v>
      </c>
      <c r="D209" s="114">
        <f>[1]Output!$D329</f>
        <v>0.92989415079422777</v>
      </c>
      <c r="E209" s="115">
        <f>[1]Output!$H329</f>
        <v>0</v>
      </c>
    </row>
    <row r="210" spans="1:5" hidden="1" x14ac:dyDescent="0.2">
      <c r="A210" s="4">
        <v>42948</v>
      </c>
      <c r="B210" s="112">
        <f>[1]Output!$G330</f>
        <v>0</v>
      </c>
      <c r="C210" s="113">
        <f>[1]Output!$C330</f>
        <v>23.044666999040931</v>
      </c>
      <c r="D210" s="114">
        <f>[1]Output!$D330</f>
        <v>1.114826091419745</v>
      </c>
      <c r="E210" s="115">
        <f>[1]Output!$H330</f>
        <v>0</v>
      </c>
    </row>
    <row r="211" spans="1:5" hidden="1" x14ac:dyDescent="0.2">
      <c r="A211" s="4">
        <v>42979</v>
      </c>
      <c r="B211" s="112">
        <f>[1]Output!$G331</f>
        <v>0</v>
      </c>
      <c r="C211" s="113">
        <f>[1]Output!$C331</f>
        <v>19.924712853529421</v>
      </c>
      <c r="D211" s="114">
        <f>[1]Output!$D331</f>
        <v>0.96389285009349002</v>
      </c>
      <c r="E211" s="115">
        <f>[1]Output!$H331</f>
        <v>0</v>
      </c>
    </row>
    <row r="212" spans="1:5" hidden="1" x14ac:dyDescent="0.2">
      <c r="A212" s="4">
        <v>43009</v>
      </c>
      <c r="B212" s="112">
        <f>[1]Output!$G332</f>
        <v>0</v>
      </c>
      <c r="C212" s="113">
        <f>[1]Output!$C332</f>
        <v>21.519772691251024</v>
      </c>
      <c r="D212" s="114">
        <f>[1]Output!$D332</f>
        <v>1.0410566609023766</v>
      </c>
      <c r="E212" s="115">
        <f>[1]Output!$H332</f>
        <v>0</v>
      </c>
    </row>
    <row r="213" spans="1:5" hidden="1" x14ac:dyDescent="0.2">
      <c r="A213" s="4">
        <v>43040</v>
      </c>
      <c r="B213" s="112">
        <f>[1]Output!$G333</f>
        <v>0</v>
      </c>
      <c r="C213" s="113">
        <f>[1]Output!$C333</f>
        <v>20.391130473484104</v>
      </c>
      <c r="D213" s="114">
        <f>[1]Output!$D333</f>
        <v>0.98645661863243306</v>
      </c>
      <c r="E213" s="115">
        <f>[1]Output!$H333</f>
        <v>0</v>
      </c>
    </row>
    <row r="214" spans="1:5" hidden="1" x14ac:dyDescent="0.2">
      <c r="A214" s="4">
        <v>43070</v>
      </c>
      <c r="B214" s="112">
        <f>[1]Output!$G334</f>
        <v>0</v>
      </c>
      <c r="C214" s="113">
        <f>[1]Output!$C334</f>
        <v>18.271063195755904</v>
      </c>
      <c r="D214" s="114">
        <f>[1]Output!$D334</f>
        <v>0.88389465421459223</v>
      </c>
      <c r="E214" s="115">
        <f>[1]Output!$H334</f>
        <v>0</v>
      </c>
    </row>
    <row r="215" spans="1:5" hidden="1" x14ac:dyDescent="0.2">
      <c r="A215" s="4">
        <v>43101</v>
      </c>
      <c r="B215" s="112">
        <f>[1]Output!$G335</f>
        <v>0</v>
      </c>
      <c r="C215" s="113">
        <f>[1]Output!$C335</f>
        <v>21.624740660065779</v>
      </c>
      <c r="D215" s="114">
        <f>[1]Output!$D335</f>
        <v>1.046134670074863</v>
      </c>
      <c r="E215" s="115">
        <f>[1]Output!$H335</f>
        <v>0</v>
      </c>
    </row>
    <row r="216" spans="1:5" hidden="1" x14ac:dyDescent="0.2">
      <c r="A216" s="4">
        <v>43132</v>
      </c>
      <c r="B216" s="112">
        <f>[1]Output!$G336</f>
        <v>0</v>
      </c>
      <c r="C216" s="113">
        <f>[1]Output!$C336</f>
        <v>19.018710222637292</v>
      </c>
      <c r="D216" s="114">
        <f>[1]Output!$D336</f>
        <v>0.92006338743058791</v>
      </c>
      <c r="E216" s="115">
        <f>[1]Output!$H336</f>
        <v>0</v>
      </c>
    </row>
    <row r="217" spans="1:5" hidden="1" x14ac:dyDescent="0.2">
      <c r="A217" s="4">
        <v>43160</v>
      </c>
      <c r="B217" s="112">
        <f>[1]Output!$G337</f>
        <v>0</v>
      </c>
      <c r="C217" s="113">
        <f>[1]Output!$C337</f>
        <v>20.897095013582035</v>
      </c>
      <c r="D217" s="114">
        <f>[1]Output!$D337</f>
        <v>1.0109335386355662</v>
      </c>
      <c r="E217" s="115">
        <f>[1]Output!$H337</f>
        <v>0</v>
      </c>
    </row>
    <row r="218" spans="1:5" hidden="1" x14ac:dyDescent="0.2">
      <c r="A218" s="4">
        <v>43191</v>
      </c>
      <c r="B218" s="112">
        <f>[1]Output!$G338</f>
        <v>0</v>
      </c>
      <c r="C218" s="113">
        <f>[1]Output!$C338</f>
        <v>20.833927020146874</v>
      </c>
      <c r="D218" s="114">
        <f>[1]Output!$D338</f>
        <v>1.0078776764168984</v>
      </c>
      <c r="E218" s="115">
        <f>[1]Output!$H338</f>
        <v>0</v>
      </c>
    </row>
    <row r="219" spans="1:5" hidden="1" x14ac:dyDescent="0.2">
      <c r="A219" s="4">
        <v>43221</v>
      </c>
      <c r="B219" s="112">
        <f>[1]Output!$G339</f>
        <v>0</v>
      </c>
      <c r="C219" s="113">
        <f>[1]Output!$C339</f>
        <v>21.808813306534976</v>
      </c>
      <c r="D219" s="114">
        <f>[1]Output!$D339</f>
        <v>1.0550395064523677</v>
      </c>
      <c r="E219" s="115">
        <f>[1]Output!$H339</f>
        <v>0</v>
      </c>
    </row>
    <row r="220" spans="1:5" hidden="1" x14ac:dyDescent="0.2">
      <c r="A220" s="4">
        <v>43252</v>
      </c>
      <c r="B220" s="112">
        <f>[1]Output!$G340</f>
        <v>0</v>
      </c>
      <c r="C220" s="113">
        <f>[1]Output!$C340</f>
        <v>21.020744912528627</v>
      </c>
      <c r="D220" s="114">
        <f>[1]Output!$D340</f>
        <v>1.0169153188692668</v>
      </c>
      <c r="E220" s="115">
        <f>[1]Output!$H340</f>
        <v>0</v>
      </c>
    </row>
    <row r="221" spans="1:5" hidden="1" x14ac:dyDescent="0.2">
      <c r="A221" s="4">
        <v>43282</v>
      </c>
      <c r="B221" s="112">
        <f>[1]Output!$G341</f>
        <v>0</v>
      </c>
      <c r="C221" s="113">
        <f>[1]Output!$C341</f>
        <v>19.884095658686899</v>
      </c>
      <c r="D221" s="114">
        <f>[1]Output!$D341</f>
        <v>0.96192792221787327</v>
      </c>
      <c r="E221" s="115">
        <f>[1]Output!$H341</f>
        <v>0</v>
      </c>
    </row>
    <row r="222" spans="1:5" hidden="1" x14ac:dyDescent="0.2">
      <c r="A222" s="4">
        <v>43313</v>
      </c>
      <c r="B222" s="112">
        <f>[1]Output!$G342</f>
        <v>0</v>
      </c>
      <c r="C222" s="113">
        <f>[1]Output!$C342</f>
        <v>22.958920174036852</v>
      </c>
      <c r="D222" s="114">
        <f>[1]Output!$D342</f>
        <v>1.1106779387137444</v>
      </c>
      <c r="E222" s="115">
        <f>[1]Output!$H342</f>
        <v>0</v>
      </c>
    </row>
    <row r="223" spans="1:5" hidden="1" x14ac:dyDescent="0.2">
      <c r="A223" s="4">
        <v>43344</v>
      </c>
      <c r="B223" s="112">
        <f>[1]Output!$G343</f>
        <v>0</v>
      </c>
      <c r="C223" s="113">
        <f>[1]Output!$C343</f>
        <v>19.005892540805366</v>
      </c>
      <c r="D223" s="114">
        <f>[1]Output!$D343</f>
        <v>0.91944330964259713</v>
      </c>
      <c r="E223" s="115">
        <f>[1]Output!$H343</f>
        <v>0</v>
      </c>
    </row>
    <row r="224" spans="1:5" hidden="1" x14ac:dyDescent="0.2">
      <c r="A224" s="4">
        <v>43374</v>
      </c>
      <c r="B224" s="112">
        <f>[1]Output!$G344</f>
        <v>0</v>
      </c>
      <c r="C224" s="113">
        <f>[1]Output!$C344</f>
        <v>22.538208291013909</v>
      </c>
      <c r="D224" s="114">
        <f>[1]Output!$D344</f>
        <v>1.0903252651783089</v>
      </c>
      <c r="E224" s="115">
        <f>[1]Output!$H344</f>
        <v>0</v>
      </c>
    </row>
    <row r="225" spans="1:5" hidden="1" x14ac:dyDescent="0.2">
      <c r="A225" s="4">
        <v>43405</v>
      </c>
      <c r="B225" s="112">
        <f>[1]Output!$G345</f>
        <v>0</v>
      </c>
      <c r="C225" s="113">
        <f>[1]Output!$C345</f>
        <v>20.393439786249846</v>
      </c>
      <c r="D225" s="114">
        <f>[1]Output!$D345</f>
        <v>0.98656833567849</v>
      </c>
      <c r="E225" s="115">
        <f>[1]Output!$H345</f>
        <v>0</v>
      </c>
    </row>
    <row r="226" spans="1:5" hidden="1" x14ac:dyDescent="0.2">
      <c r="A226" s="4">
        <v>43435</v>
      </c>
      <c r="B226" s="112">
        <f>[1]Output!$G346</f>
        <v>0</v>
      </c>
      <c r="C226" s="113">
        <f>[1]Output!$C346</f>
        <v>17.877092357064207</v>
      </c>
      <c r="D226" s="114">
        <f>[1]Output!$D346</f>
        <v>0.8648356254922287</v>
      </c>
      <c r="E226" s="115">
        <f>[1]Output!$H346</f>
        <v>0</v>
      </c>
    </row>
    <row r="227" spans="1:5" hidden="1" x14ac:dyDescent="0.2">
      <c r="A227" s="4">
        <v>43466</v>
      </c>
      <c r="B227" s="112">
        <f>[1]Output!$G347</f>
        <v>0</v>
      </c>
      <c r="C227" s="113">
        <f>[1]Output!$C347</f>
        <v>21.214873204945835</v>
      </c>
      <c r="D227" s="114">
        <f>[1]Output!$D347</f>
        <v>1.0263066147156539</v>
      </c>
      <c r="E227" s="115">
        <f>[1]Output!$H347</f>
        <v>0</v>
      </c>
    </row>
    <row r="228" spans="1:5" hidden="1" x14ac:dyDescent="0.2">
      <c r="A228" s="4">
        <v>43497</v>
      </c>
      <c r="B228" s="112">
        <f>[1]Output!$G348</f>
        <v>0</v>
      </c>
      <c r="C228" s="113">
        <f>[1]Output!$C348</f>
        <v>19.018710222637285</v>
      </c>
      <c r="D228" s="114">
        <f>[1]Output!$D348</f>
        <v>0.92006338743058758</v>
      </c>
      <c r="E228" s="115">
        <f>[1]Output!$H348</f>
        <v>0</v>
      </c>
    </row>
    <row r="229" spans="1:5" hidden="1" x14ac:dyDescent="0.2">
      <c r="A229" s="4">
        <v>43525</v>
      </c>
      <c r="B229" s="112">
        <f>[1]Output!$G349</f>
        <v>0</v>
      </c>
      <c r="C229" s="113">
        <f>[1]Output!$C349</f>
        <v>21.020744912528627</v>
      </c>
      <c r="D229" s="114">
        <f>[1]Output!$D349</f>
        <v>1.0169153188692668</v>
      </c>
      <c r="E229" s="115">
        <f>[1]Output!$H349</f>
        <v>0</v>
      </c>
    </row>
    <row r="230" spans="1:5" hidden="1" x14ac:dyDescent="0.2">
      <c r="A230" s="4">
        <v>43556</v>
      </c>
      <c r="B230" s="112">
        <f>[1]Output!$G350</f>
        <v>0</v>
      </c>
      <c r="C230" s="113">
        <f>[1]Output!$C350</f>
        <v>20.693179997378504</v>
      </c>
      <c r="D230" s="114">
        <f>[1]Output!$D350</f>
        <v>1.0010687929004494</v>
      </c>
      <c r="E230" s="115">
        <f>[1]Output!$H350</f>
        <v>0</v>
      </c>
    </row>
    <row r="231" spans="1:5" hidden="1" x14ac:dyDescent="0.2">
      <c r="A231" s="4">
        <v>43586</v>
      </c>
      <c r="B231" s="112">
        <f>[1]Output!$G351</f>
        <v>0</v>
      </c>
      <c r="C231" s="113">
        <f>[1]Output!$C351</f>
        <v>21.824991081335469</v>
      </c>
      <c r="D231" s="114">
        <f>[1]Output!$D351</f>
        <v>1.0558221346174634</v>
      </c>
      <c r="E231" s="115">
        <f>[1]Output!$H351</f>
        <v>0</v>
      </c>
    </row>
    <row r="232" spans="1:5" hidden="1" x14ac:dyDescent="0.2">
      <c r="A232" s="4">
        <v>43617</v>
      </c>
      <c r="B232" s="112">
        <f>[1]Output!$G352</f>
        <v>0</v>
      </c>
      <c r="C232" s="113">
        <f>[1]Output!$C352</f>
        <v>19.999999999999996</v>
      </c>
      <c r="D232" s="114">
        <f>[1]Output!$D352</f>
        <v>0.96753499754727756</v>
      </c>
      <c r="E232" s="115">
        <f>[1]Output!$H352</f>
        <v>0</v>
      </c>
    </row>
    <row r="233" spans="1:5" hidden="1" x14ac:dyDescent="0.2">
      <c r="A233" s="4">
        <v>43647</v>
      </c>
      <c r="B233" s="112">
        <f>[1]Output!$G353</f>
        <v>0</v>
      </c>
      <c r="C233" s="113">
        <f>[1]Output!$C353</f>
        <v>21.162767809625169</v>
      </c>
      <c r="D233" s="114">
        <f>[1]Output!$D353</f>
        <v>1.0237859250389647</v>
      </c>
      <c r="E233" s="115">
        <f>[1]Output!$H353</f>
        <v>0</v>
      </c>
    </row>
    <row r="234" spans="1:5" hidden="1" x14ac:dyDescent="0.2">
      <c r="A234" s="4">
        <v>43678</v>
      </c>
      <c r="B234" s="112">
        <f>[1]Output!$G354</f>
        <v>0</v>
      </c>
      <c r="C234" s="113">
        <f>[1]Output!$C354</f>
        <v>21.940484574273967</v>
      </c>
      <c r="D234" s="114">
        <f>[1]Output!$D354</f>
        <v>1.0614093344378124</v>
      </c>
      <c r="E234" s="115">
        <f>[1]Output!$H354</f>
        <v>0</v>
      </c>
    </row>
    <row r="235" spans="1:5" hidden="1" x14ac:dyDescent="0.2">
      <c r="A235" s="4">
        <v>43709</v>
      </c>
      <c r="B235" s="112">
        <f>[1]Output!$G355</f>
        <v>0</v>
      </c>
      <c r="C235" s="113">
        <f>[1]Output!$C355</f>
        <v>19.940480629235804</v>
      </c>
      <c r="D235" s="114">
        <f>[1]Output!$D355</f>
        <v>0.96465564383496016</v>
      </c>
      <c r="E235" s="115">
        <f>[1]Output!$H355</f>
        <v>0</v>
      </c>
    </row>
    <row r="236" spans="1:5" hidden="1" x14ac:dyDescent="0.2">
      <c r="A236" s="4">
        <v>43739</v>
      </c>
      <c r="B236" s="112">
        <f>[1]Output!$G356</f>
        <v>0</v>
      </c>
      <c r="C236" s="113">
        <f>[1]Output!$C356</f>
        <v>22.625284464133379</v>
      </c>
      <c r="D236" s="114">
        <f>[1]Output!$D356</f>
        <v>1.0945377274255874</v>
      </c>
      <c r="E236" s="115">
        <f>[1]Output!$H356</f>
        <v>0</v>
      </c>
    </row>
    <row r="237" spans="1:5" hidden="1" x14ac:dyDescent="0.2">
      <c r="A237" s="4">
        <v>43770</v>
      </c>
      <c r="B237" s="112">
        <f>[1]Output!$G357</f>
        <v>0</v>
      </c>
      <c r="C237" s="113">
        <f>[1]Output!$C357</f>
        <v>19.27236548348969</v>
      </c>
      <c r="D237" s="114">
        <f>[1]Output!$D357</f>
        <v>0.93233440453992178</v>
      </c>
      <c r="E237" s="115">
        <f>[1]Output!$H357</f>
        <v>0</v>
      </c>
    </row>
    <row r="238" spans="1:5" hidden="1" x14ac:dyDescent="0.2">
      <c r="A238" s="4">
        <v>43800</v>
      </c>
      <c r="B238" s="112">
        <f>[1]Output!$G358</f>
        <v>0</v>
      </c>
      <c r="C238" s="113">
        <f>[1]Output!$C358</f>
        <v>18.408302864361936</v>
      </c>
      <c r="D238" s="114">
        <f>[1]Output!$D358</f>
        <v>0.89053386333599849</v>
      </c>
      <c r="E238" s="115">
        <f>[1]Output!$H358</f>
        <v>0</v>
      </c>
    </row>
    <row r="239" spans="1:5" hidden="1" x14ac:dyDescent="0.2">
      <c r="A239" s="4">
        <v>43831</v>
      </c>
      <c r="B239" s="112">
        <f>[1]Output!$G359</f>
        <v>0</v>
      </c>
      <c r="C239" s="113">
        <f>[1]Output!$C359</f>
        <v>21.35710247971236</v>
      </c>
      <c r="D239" s="114">
        <f>[1]Output!$D359</f>
        <v>1.0331872047662729</v>
      </c>
      <c r="E239" s="115">
        <f>[1]Output!$H359</f>
        <v>0</v>
      </c>
    </row>
    <row r="240" spans="1:5" ht="0.95" customHeight="1" x14ac:dyDescent="0.2">
      <c r="A240" s="4">
        <v>43862</v>
      </c>
      <c r="B240" s="112">
        <f>[1]Output!$G360</f>
        <v>0</v>
      </c>
      <c r="C240" s="113">
        <f>[1]Output!$C360</f>
        <v>19.018710222637285</v>
      </c>
      <c r="D240" s="114">
        <f>[1]Output!$D360</f>
        <v>0.92006338743058758</v>
      </c>
      <c r="E240" s="115">
        <f>[1]Output!$H360</f>
        <v>0</v>
      </c>
    </row>
    <row r="241" spans="1:5" ht="0.95" customHeight="1" x14ac:dyDescent="0.2">
      <c r="A241" s="4">
        <v>43891</v>
      </c>
      <c r="B241" s="112">
        <f>[1]Output!$G361</f>
        <v>0</v>
      </c>
      <c r="C241" s="113">
        <f>[1]Output!$C361</f>
        <v>21.939155226158572</v>
      </c>
      <c r="D241" s="114">
        <f>[1]Output!$D361</f>
        <v>1.0613450248965339</v>
      </c>
      <c r="E241" s="115">
        <f>[1]Output!$H361</f>
        <v>0</v>
      </c>
    </row>
    <row r="242" spans="1:5" ht="0.95" customHeight="1" x14ac:dyDescent="0.2">
      <c r="A242" s="4">
        <v>43922</v>
      </c>
      <c r="B242" s="112">
        <f>[1]Output!$G362</f>
        <v>0</v>
      </c>
      <c r="C242" s="113">
        <f>[1]Output!$C362</f>
        <v>20.794124632532732</v>
      </c>
      <c r="D242" s="114">
        <f>[1]Output!$D362</f>
        <v>1.0059521662667672</v>
      </c>
      <c r="E242" s="115">
        <f>[1]Output!$H362</f>
        <v>0</v>
      </c>
    </row>
    <row r="243" spans="1:5" ht="0.95" customHeight="1" x14ac:dyDescent="0.2">
      <c r="A243" s="4">
        <v>43952</v>
      </c>
      <c r="B243" s="112">
        <f>[1]Output!$G363</f>
        <v>0</v>
      </c>
      <c r="C243" s="113">
        <f>[1]Output!$C363</f>
        <v>19.784891220022672</v>
      </c>
      <c r="D243" s="114">
        <f>[1]Output!$D363</f>
        <v>0.95712873390188957</v>
      </c>
      <c r="E243" s="115">
        <f>[1]Output!$H363</f>
        <v>0</v>
      </c>
    </row>
    <row r="244" spans="1:5" ht="0.95" customHeight="1" x14ac:dyDescent="0.2">
      <c r="A244" s="4">
        <v>43983</v>
      </c>
      <c r="B244" s="112">
        <f>[1]Output!$G364</f>
        <v>0</v>
      </c>
      <c r="C244" s="113">
        <f>[1]Output!$C364</f>
        <v>21.939155226158572</v>
      </c>
      <c r="D244" s="114">
        <f>[1]Output!$D364</f>
        <v>1.0613450248965339</v>
      </c>
      <c r="E244" s="115">
        <f>[1]Output!$H364</f>
        <v>0</v>
      </c>
    </row>
    <row r="245" spans="1:5" ht="0.95" customHeight="1" x14ac:dyDescent="0.2">
      <c r="A245" s="4">
        <v>44013</v>
      </c>
      <c r="B245" s="112">
        <f>[1]Output!$G365</f>
        <v>0</v>
      </c>
      <c r="C245" s="113">
        <f>[1]Output!$C365</f>
        <v>22.015240758042793</v>
      </c>
      <c r="D245" s="114">
        <f>[1]Output!$D365</f>
        <v>1.065025795641783</v>
      </c>
      <c r="E245" s="115">
        <f>[1]Output!$H365</f>
        <v>0</v>
      </c>
    </row>
    <row r="246" spans="1:5" ht="0.95" customHeight="1" x14ac:dyDescent="0.2">
      <c r="A246" s="4">
        <v>44044</v>
      </c>
      <c r="B246" s="112">
        <f>[1]Output!$G366</f>
        <v>0</v>
      </c>
      <c r="C246" s="113">
        <f>[1]Output!$C366</f>
        <v>20.934588088430434</v>
      </c>
      <c r="D246" s="114">
        <f>[1]Output!$D366</f>
        <v>1.0127473317396405</v>
      </c>
      <c r="E246" s="115">
        <f>[1]Output!$H366</f>
        <v>0</v>
      </c>
    </row>
    <row r="247" spans="1:5" ht="0.95" customHeight="1" x14ac:dyDescent="0.2">
      <c r="A247" s="4">
        <v>44075</v>
      </c>
      <c r="B247" s="112">
        <f>[1]Output!$G367</f>
        <v>0</v>
      </c>
      <c r="C247" s="113">
        <f>[1]Output!$C367</f>
        <v>20.926970678491816</v>
      </c>
      <c r="D247" s="114">
        <f>[1]Output!$D367</f>
        <v>1.0123788262043265</v>
      </c>
      <c r="E247" s="115">
        <f>[1]Output!$H367</f>
        <v>0</v>
      </c>
    </row>
    <row r="248" spans="1:5" ht="0.95" customHeight="1" x14ac:dyDescent="0.2">
      <c r="A248" s="4">
        <v>44105</v>
      </c>
      <c r="B248" s="112">
        <f>[1]Output!$G368</f>
        <v>0</v>
      </c>
      <c r="C248" s="113">
        <f>[1]Output!$C368</f>
        <v>21.623026639170991</v>
      </c>
      <c r="D248" s="114">
        <f>[1]Output!$D368</f>
        <v>1.0460517513147514</v>
      </c>
      <c r="E248" s="115">
        <f>[1]Output!$H368</f>
        <v>0</v>
      </c>
    </row>
    <row r="249" spans="1:5" x14ac:dyDescent="0.2">
      <c r="A249" s="4">
        <v>44136</v>
      </c>
      <c r="B249" s="112">
        <f>[1]Output!$G369</f>
        <v>0</v>
      </c>
      <c r="C249" s="113">
        <f>[1]Output!$C369</f>
        <v>19.285618700601738</v>
      </c>
      <c r="D249" s="114">
        <f>[1]Output!$D369</f>
        <v>0.93297555210922178</v>
      </c>
      <c r="E249" s="115">
        <f>[1]Output!$H369</f>
        <v>0</v>
      </c>
    </row>
    <row r="250" spans="1:5" x14ac:dyDescent="0.2">
      <c r="A250" s="4">
        <v>44166</v>
      </c>
      <c r="B250" s="112">
        <f>[1]Output!$G370</f>
        <v>0</v>
      </c>
      <c r="C250" s="113">
        <f>[1]Output!$C370</f>
        <v>19.318210133357475</v>
      </c>
      <c r="D250" s="114">
        <f>[1]Output!$D370</f>
        <v>0.93455221969979096</v>
      </c>
      <c r="E250" s="115">
        <f>[1]Output!$H370</f>
        <v>0</v>
      </c>
    </row>
    <row r="251" spans="1:5" x14ac:dyDescent="0.2">
      <c r="A251" s="4">
        <v>44197</v>
      </c>
      <c r="B251" s="112">
        <f>[1]Output!$G371</f>
        <v>0</v>
      </c>
      <c r="C251" s="113">
        <f>[1]Output!$C371</f>
        <v>0</v>
      </c>
      <c r="D251" s="114">
        <f>[1]Output!$D371</f>
        <v>0</v>
      </c>
      <c r="E251" s="115">
        <f>[1]Output!$H371</f>
        <v>0</v>
      </c>
    </row>
    <row r="252" spans="1:5" hidden="1" x14ac:dyDescent="0.2">
      <c r="A252" s="4"/>
      <c r="B252" s="59"/>
      <c r="C252" s="59"/>
      <c r="D252" s="116"/>
      <c r="E252" s="59"/>
    </row>
    <row r="253" spans="1:5" hidden="1" x14ac:dyDescent="0.2">
      <c r="A253" s="4"/>
      <c r="B253" s="59"/>
      <c r="C253" s="59"/>
      <c r="D253" s="116"/>
      <c r="E253" s="59"/>
    </row>
    <row r="254" spans="1:5" hidden="1" x14ac:dyDescent="0.2">
      <c r="A254" s="4"/>
      <c r="B254" s="59"/>
      <c r="C254" s="59"/>
      <c r="D254" s="116"/>
      <c r="E254" s="59"/>
    </row>
    <row r="255" spans="1:5" hidden="1" x14ac:dyDescent="0.2">
      <c r="A255" s="4"/>
      <c r="B255" s="59"/>
      <c r="C255" s="59"/>
      <c r="D255" s="116"/>
      <c r="E255" s="59"/>
    </row>
    <row r="256" spans="1:5" hidden="1" x14ac:dyDescent="0.2">
      <c r="A256" s="4"/>
      <c r="B256" s="59"/>
      <c r="C256" s="59"/>
      <c r="D256" s="116"/>
      <c r="E256" s="59"/>
    </row>
    <row r="257" spans="1:5" hidden="1" x14ac:dyDescent="0.2">
      <c r="A257" s="4"/>
      <c r="B257" s="59"/>
      <c r="C257" s="59"/>
      <c r="D257" s="116"/>
      <c r="E257" s="59"/>
    </row>
    <row r="258" spans="1:5" hidden="1" x14ac:dyDescent="0.2">
      <c r="A258" s="4"/>
      <c r="B258" s="59"/>
      <c r="C258" s="59"/>
      <c r="D258" s="116"/>
      <c r="E258" s="59"/>
    </row>
    <row r="259" spans="1:5" hidden="1" x14ac:dyDescent="0.2">
      <c r="A259" s="4"/>
      <c r="B259" s="59"/>
      <c r="C259" s="59"/>
      <c r="D259" s="116"/>
      <c r="E259" s="59"/>
    </row>
    <row r="260" spans="1:5" hidden="1" x14ac:dyDescent="0.2">
      <c r="A260" s="4"/>
      <c r="B260" s="59"/>
      <c r="C260" s="59"/>
      <c r="D260" s="116"/>
      <c r="E260" s="59"/>
    </row>
    <row r="261" spans="1:5" hidden="1" x14ac:dyDescent="0.2">
      <c r="A261" s="4"/>
      <c r="B261" s="59"/>
      <c r="C261" s="59"/>
      <c r="D261" s="116"/>
      <c r="E261" s="59"/>
    </row>
    <row r="262" spans="1:5" hidden="1" x14ac:dyDescent="0.2">
      <c r="A262" s="4"/>
      <c r="B262" s="59"/>
      <c r="C262" s="59"/>
      <c r="D262" s="116"/>
      <c r="E262" s="59"/>
    </row>
    <row r="263" spans="1:5" hidden="1" x14ac:dyDescent="0.2">
      <c r="A263" s="4"/>
      <c r="B263" s="59"/>
      <c r="C263" s="59"/>
      <c r="D263" s="116"/>
      <c r="E263" s="59"/>
    </row>
    <row r="264" spans="1:5" hidden="1" x14ac:dyDescent="0.2">
      <c r="A264" s="4"/>
      <c r="B264" s="59"/>
      <c r="C264" s="59"/>
      <c r="D264" s="116"/>
      <c r="E264" s="59"/>
    </row>
    <row r="265" spans="1:5" hidden="1" x14ac:dyDescent="0.2">
      <c r="A265" s="4"/>
      <c r="B265" s="59"/>
      <c r="C265" s="59"/>
      <c r="D265" s="116"/>
      <c r="E265" s="59"/>
    </row>
    <row r="266" spans="1:5" hidden="1" x14ac:dyDescent="0.2">
      <c r="A266" s="4"/>
      <c r="B266" s="59"/>
      <c r="C266" s="59"/>
      <c r="D266" s="116"/>
      <c r="E266" s="59"/>
    </row>
    <row r="267" spans="1:5" hidden="1" x14ac:dyDescent="0.2">
      <c r="A267" s="4"/>
      <c r="B267" s="59"/>
      <c r="C267" s="59"/>
      <c r="D267" s="116"/>
      <c r="E267" s="59"/>
    </row>
    <row r="268" spans="1:5" hidden="1" x14ac:dyDescent="0.2">
      <c r="A268" s="4"/>
      <c r="B268" s="59"/>
      <c r="C268" s="59"/>
      <c r="D268" s="116"/>
      <c r="E268" s="59"/>
    </row>
    <row r="269" spans="1:5" hidden="1" x14ac:dyDescent="0.2">
      <c r="A269" s="4"/>
      <c r="B269" s="59"/>
      <c r="C269" s="59"/>
      <c r="D269" s="116"/>
      <c r="E269" s="59"/>
    </row>
    <row r="270" spans="1:5" hidden="1" x14ac:dyDescent="0.2">
      <c r="A270" s="4"/>
      <c r="B270" s="59"/>
      <c r="C270" s="59"/>
      <c r="D270" s="116"/>
      <c r="E270" s="59"/>
    </row>
    <row r="271" spans="1:5" hidden="1" x14ac:dyDescent="0.2">
      <c r="A271" s="4"/>
      <c r="B271" s="59"/>
      <c r="C271" s="59"/>
      <c r="D271" s="116"/>
      <c r="E271" s="59"/>
    </row>
    <row r="272" spans="1:5" hidden="1" x14ac:dyDescent="0.2">
      <c r="A272" s="4"/>
      <c r="B272" s="59"/>
      <c r="C272" s="59"/>
      <c r="D272" s="116"/>
      <c r="E272" s="59"/>
    </row>
    <row r="273" spans="1:6" hidden="1" x14ac:dyDescent="0.2">
      <c r="A273" s="4"/>
      <c r="B273" s="59"/>
      <c r="C273" s="59"/>
      <c r="D273" s="116"/>
      <c r="E273" s="59"/>
    </row>
    <row r="274" spans="1:6" hidden="1" x14ac:dyDescent="0.2">
      <c r="A274" s="4"/>
      <c r="B274" s="59"/>
      <c r="C274" s="59"/>
      <c r="D274" s="116"/>
      <c r="E274" s="59"/>
    </row>
    <row r="275" spans="1:6" hidden="1" x14ac:dyDescent="0.2">
      <c r="A275" s="4"/>
      <c r="B275" s="59"/>
      <c r="C275" s="59"/>
      <c r="D275" s="116"/>
      <c r="E275" s="59"/>
    </row>
    <row r="276" spans="1:6" hidden="1" x14ac:dyDescent="0.2">
      <c r="A276" s="4"/>
      <c r="B276" s="59"/>
      <c r="C276" s="59"/>
      <c r="D276" s="116"/>
      <c r="E276" s="59"/>
    </row>
    <row r="277" spans="1:6" hidden="1" x14ac:dyDescent="0.2">
      <c r="A277" s="4"/>
      <c r="B277" s="59"/>
      <c r="C277" s="59"/>
      <c r="D277" s="116"/>
      <c r="E277" s="59"/>
    </row>
    <row r="278" spans="1:6" hidden="1" x14ac:dyDescent="0.2">
      <c r="A278" s="4"/>
      <c r="B278" s="59"/>
      <c r="C278" s="59"/>
      <c r="D278" s="116"/>
      <c r="E278" s="59"/>
    </row>
    <row r="279" spans="1:6" x14ac:dyDescent="0.2">
      <c r="A279" s="4"/>
      <c r="B279" s="59"/>
      <c r="C279" s="59"/>
      <c r="D279" s="116"/>
      <c r="E279" s="59"/>
    </row>
    <row r="280" spans="1:6" x14ac:dyDescent="0.2">
      <c r="A280" s="2" t="s">
        <v>4</v>
      </c>
    </row>
    <row r="281" spans="1:6" x14ac:dyDescent="0.2">
      <c r="A281" s="6">
        <v>2001</v>
      </c>
      <c r="B281" s="7">
        <f>SUM(B11:B22)</f>
        <v>307.50925589300005</v>
      </c>
      <c r="C281" s="8">
        <f>SUM(C11:C22)</f>
        <v>243.8965933847708</v>
      </c>
      <c r="D281" s="9">
        <f t="shared" ref="D281" si="3">SUM(D11:D22)</f>
        <v>11.798924494116179</v>
      </c>
      <c r="E281" s="7">
        <f>SUM(E11:E22)</f>
        <v>316.10856232223654</v>
      </c>
      <c r="F281" s="10"/>
    </row>
    <row r="282" spans="1:6" x14ac:dyDescent="0.2">
      <c r="A282" s="6">
        <v>2002</v>
      </c>
      <c r="B282" s="7">
        <f>SUM(B23:B34)</f>
        <v>363.13590052100005</v>
      </c>
      <c r="C282" s="8">
        <f>SUM(C23:C34)</f>
        <v>247.23960549823056</v>
      </c>
      <c r="D282" s="9">
        <f t="shared" ref="D282" si="4">SUM(D23:D34)</f>
        <v>11.960648554966021</v>
      </c>
      <c r="E282" s="7">
        <f>SUM(E23:E34)</f>
        <v>364.07299022663653</v>
      </c>
      <c r="F282" s="10"/>
    </row>
    <row r="283" spans="1:6" x14ac:dyDescent="0.2">
      <c r="A283" s="6">
        <v>2003</v>
      </c>
      <c r="B283" s="7">
        <f>SUM(B35:B46)</f>
        <v>352.39784936800004</v>
      </c>
      <c r="C283" s="8">
        <f>SUM(C35:C46)</f>
        <v>248.12612317911592</v>
      </c>
      <c r="D283" s="9">
        <f t="shared" ref="D283" si="5">SUM(D35:D46)</f>
        <v>12.003535399076073</v>
      </c>
      <c r="E283" s="7">
        <f>SUM(E35:E46)</f>
        <v>351.8566150118304</v>
      </c>
      <c r="F283" s="10"/>
    </row>
    <row r="284" spans="1:6" x14ac:dyDescent="0.2">
      <c r="A284" s="6">
        <v>2004</v>
      </c>
      <c r="B284" s="7">
        <f>SUM(B47:B58)</f>
        <v>369.63226289000005</v>
      </c>
      <c r="C284" s="8">
        <f>SUM(C47:C58)</f>
        <v>248.84184133564227</v>
      </c>
      <c r="D284" s="9">
        <f t="shared" ref="D284" si="6">SUM(D47:D58)</f>
        <v>12.038159517317034</v>
      </c>
      <c r="E284" s="7">
        <f>SUM(E47:E58)</f>
        <v>369.53414527800959</v>
      </c>
      <c r="F284" s="10"/>
    </row>
    <row r="285" spans="1:6" x14ac:dyDescent="0.2">
      <c r="A285" s="6">
        <v>2005</v>
      </c>
      <c r="B285" s="7">
        <f>SUM(B59:B70)</f>
        <v>415.07793049200006</v>
      </c>
      <c r="C285" s="8">
        <f>SUM(C59:C70)</f>
        <v>248.74285271650902</v>
      </c>
      <c r="D285" s="9">
        <f t="shared" ref="D285" si="7">SUM(D59:D70)</f>
        <v>12.033370769648521</v>
      </c>
      <c r="E285" s="7">
        <f>SUM(E59:E70)</f>
        <v>414.50852185037178</v>
      </c>
      <c r="F285" s="10"/>
    </row>
    <row r="286" spans="1:6" x14ac:dyDescent="0.2">
      <c r="A286" s="6">
        <v>2006</v>
      </c>
      <c r="B286" s="7">
        <f>SUM(B71:B82)</f>
        <v>458.49489728199995</v>
      </c>
      <c r="C286" s="8">
        <f>SUM(C71:C82)</f>
        <v>247.45126457023363</v>
      </c>
      <c r="D286" s="9">
        <f t="shared" ref="D286" si="8">SUM(D71:D82)</f>
        <v>11.970887932951584</v>
      </c>
      <c r="E286" s="7">
        <f>SUM(E71:E82)</f>
        <v>459.89539642178619</v>
      </c>
      <c r="F286" s="10"/>
    </row>
    <row r="287" spans="1:6" x14ac:dyDescent="0.2">
      <c r="A287" s="6">
        <v>2007</v>
      </c>
      <c r="B287" s="7">
        <f>SUM(B83:B94)</f>
        <v>532.02714118000006</v>
      </c>
      <c r="C287" s="8">
        <f>SUM(C83:C94)</f>
        <v>247.86167994335267</v>
      </c>
      <c r="D287" s="9">
        <f t="shared" ref="D287" si="9">SUM(D83:D94)</f>
        <v>11.990742494802792</v>
      </c>
      <c r="E287" s="7">
        <f>SUM(E83:E94)</f>
        <v>531.33698177366341</v>
      </c>
      <c r="F287" s="10"/>
    </row>
    <row r="288" spans="1:6" x14ac:dyDescent="0.2">
      <c r="A288" s="6">
        <v>2008</v>
      </c>
      <c r="B288" s="7">
        <f>SUM(B95:B106)</f>
        <v>660.28697305000014</v>
      </c>
      <c r="C288" s="8">
        <f>SUM(C95:C106)</f>
        <v>248.88905549583814</v>
      </c>
      <c r="D288" s="9">
        <f t="shared" ref="D288" si="10">SUM(D95:D106)</f>
        <v>12.040443584935502</v>
      </c>
      <c r="E288" s="7">
        <f>SUM(E95:E106)</f>
        <v>656.30908042270403</v>
      </c>
      <c r="F288" s="10"/>
    </row>
    <row r="289" spans="1:6" x14ac:dyDescent="0.2">
      <c r="A289" s="6">
        <v>2009</v>
      </c>
      <c r="B289" s="7">
        <f>SUM(B107:B118)</f>
        <v>549.3034462920001</v>
      </c>
      <c r="C289" s="8">
        <f>SUM(C107:C118)</f>
        <v>247.77435291519751</v>
      </c>
      <c r="D289" s="9">
        <f t="shared" ref="D289" si="11">SUM(D107:D118)</f>
        <v>11.986517897004195</v>
      </c>
      <c r="E289" s="7">
        <f>SUM(E107:E118)</f>
        <v>549.60752726926989</v>
      </c>
      <c r="F289" s="10"/>
    </row>
    <row r="290" spans="1:6" x14ac:dyDescent="0.2">
      <c r="A290" s="6">
        <v>2010</v>
      </c>
      <c r="B290" s="7">
        <f>SUM(B119:B130)</f>
        <v>444.65272089900003</v>
      </c>
      <c r="C290" s="8">
        <f>SUM(C119:C130)</f>
        <v>247.90394041574262</v>
      </c>
      <c r="D290" s="9">
        <f t="shared" ref="D290" si="12">SUM(D119:D130)</f>
        <v>11.992786919105301</v>
      </c>
      <c r="E290" s="7">
        <f>SUM(E119:E130)</f>
        <v>445.52030795865636</v>
      </c>
      <c r="F290" s="10"/>
    </row>
    <row r="291" spans="1:6" x14ac:dyDescent="0.2">
      <c r="A291" s="6">
        <v>2011</v>
      </c>
      <c r="B291" s="7">
        <f>SUM(B131:B142)</f>
        <v>383.86749810199996</v>
      </c>
      <c r="C291" s="8">
        <f>SUM(C131:C142)</f>
        <v>248.52804805890094</v>
      </c>
      <c r="D291" s="9">
        <f t="shared" ref="D291" si="13">SUM(D131:D142)</f>
        <v>12.022979218454921</v>
      </c>
      <c r="E291" s="7">
        <f>SUM(E131:E142)</f>
        <v>381.20785123906785</v>
      </c>
      <c r="F291" s="10"/>
    </row>
    <row r="292" spans="1:6" x14ac:dyDescent="0.2">
      <c r="A292" s="6">
        <v>2012</v>
      </c>
      <c r="B292" s="7">
        <f>SUM(B143:B154)</f>
        <v>286.79550675199999</v>
      </c>
      <c r="C292" s="8">
        <f>SUM(C143:C154)</f>
        <v>247.73564437874188</v>
      </c>
      <c r="D292" s="9">
        <f t="shared" ref="D292" si="14">SUM(D143:D154)</f>
        <v>11.984645303817963</v>
      </c>
      <c r="E292" s="7">
        <f>SUM(E143:E154)</f>
        <v>287.85700569527461</v>
      </c>
      <c r="F292" s="10"/>
    </row>
    <row r="293" spans="1:6" x14ac:dyDescent="0.2">
      <c r="A293" s="6">
        <v>2013</v>
      </c>
      <c r="B293" s="7">
        <f>SUM(B155:B166)</f>
        <v>260.65711061300004</v>
      </c>
      <c r="C293" s="8">
        <f>SUM(C155:C166)</f>
        <v>247.12218524394567</v>
      </c>
      <c r="D293" s="9">
        <f t="shared" ref="D293" si="15">SUM(D155:D166)</f>
        <v>11.954968144693943</v>
      </c>
      <c r="E293" s="7">
        <f>SUM(E155:E166)</f>
        <v>262.14061665552566</v>
      </c>
      <c r="F293" s="10"/>
    </row>
    <row r="294" spans="1:6" x14ac:dyDescent="0.2">
      <c r="A294" s="6">
        <v>2014</v>
      </c>
      <c r="B294" s="7">
        <f>SUM(B167:B178)</f>
        <v>261.91524519500001</v>
      </c>
      <c r="C294" s="8">
        <f>SUM(C167:C178)</f>
        <v>247.9815953990703</v>
      </c>
      <c r="D294" s="9">
        <f t="shared" ref="D294" si="16">SUM(D167:D178)</f>
        <v>11.996543614810477</v>
      </c>
      <c r="E294" s="7">
        <f>SUM(E167:E178)</f>
        <v>262.16921125241925</v>
      </c>
      <c r="F294" s="10"/>
    </row>
    <row r="295" spans="1:6" x14ac:dyDescent="0.2">
      <c r="A295" s="6">
        <v>2015</v>
      </c>
      <c r="B295" s="7">
        <f>SUM(B179:B190)</f>
        <v>299.08608349999997</v>
      </c>
      <c r="C295" s="8">
        <f>SUM(C179:C190)</f>
        <v>247.77435291519751</v>
      </c>
      <c r="D295" s="9">
        <f t="shared" ref="D295" si="17">SUM(D179:D190)</f>
        <v>11.986517897004195</v>
      </c>
      <c r="E295" s="7">
        <f>SUM(E179:E190)</f>
        <v>299.49947220499985</v>
      </c>
      <c r="F295" s="10"/>
    </row>
    <row r="296" spans="1:6" x14ac:dyDescent="0.2">
      <c r="A296" s="6">
        <v>2016</v>
      </c>
      <c r="B296" s="7">
        <f>SUM(B191:B202)</f>
        <v>316.49474769400001</v>
      </c>
      <c r="C296" s="8">
        <f>SUM(C191:C202)</f>
        <v>248.42223592129511</v>
      </c>
      <c r="D296" s="9">
        <f t="shared" ref="D296" si="18">SUM(D191:D202)</f>
        <v>12.017860371139975</v>
      </c>
      <c r="E296" s="7">
        <f>SUM(E191:E202)</f>
        <v>316.72195272534691</v>
      </c>
      <c r="F296" s="10"/>
    </row>
    <row r="297" spans="1:6" x14ac:dyDescent="0.2">
      <c r="A297" s="6">
        <v>2017</v>
      </c>
      <c r="B297" s="7">
        <f>SUM(B203:B214)</f>
        <v>21.876244125000003</v>
      </c>
      <c r="C297" s="8">
        <f>SUM(C203:C214)</f>
        <v>247.45126457023363</v>
      </c>
      <c r="D297" s="9">
        <f t="shared" ref="D297" si="19">SUM(D203:D214)</f>
        <v>11.970887932951584</v>
      </c>
      <c r="E297" s="7">
        <f>SUM(E203:E214)</f>
        <v>22.08006799679152</v>
      </c>
      <c r="F297" s="10"/>
    </row>
    <row r="298" spans="1:6" x14ac:dyDescent="0.2">
      <c r="A298" s="6">
        <v>2018</v>
      </c>
      <c r="B298" s="7">
        <f>SUM(B215:B226)</f>
        <v>0</v>
      </c>
      <c r="C298" s="8">
        <f>SUM(C215:C226)</f>
        <v>247.86167994335267</v>
      </c>
      <c r="D298" s="9">
        <f t="shared" ref="D298" si="20">SUM(D215:D226)</f>
        <v>11.990742494802792</v>
      </c>
      <c r="E298" s="7">
        <f>SUM(E215:E226)</f>
        <v>0</v>
      </c>
      <c r="F298" s="10"/>
    </row>
    <row r="299" spans="1:6" x14ac:dyDescent="0.2">
      <c r="A299" s="6">
        <v>2019</v>
      </c>
      <c r="B299" s="7">
        <f>SUM(B227:B238)</f>
        <v>0</v>
      </c>
      <c r="C299" s="8">
        <f>SUM(C227:C238)</f>
        <v>247.12218524394567</v>
      </c>
      <c r="D299" s="9">
        <f t="shared" ref="D299" si="21">SUM(D227:D238)</f>
        <v>11.954968144693943</v>
      </c>
      <c r="E299" s="7">
        <f>SUM(E227:E238)</f>
        <v>0</v>
      </c>
      <c r="F299" s="10"/>
    </row>
    <row r="300" spans="1:6" x14ac:dyDescent="0.2">
      <c r="A300" s="6">
        <v>2020</v>
      </c>
      <c r="B300" s="7">
        <f>SUM(B239:B250)</f>
        <v>0</v>
      </c>
      <c r="C300" s="8">
        <f>SUM(C239:C250)</f>
        <v>248.93679400531747</v>
      </c>
      <c r="D300" s="9">
        <f t="shared" ref="D300" si="22">SUM(D239:D250)</f>
        <v>12.042753018868098</v>
      </c>
      <c r="E300" s="7">
        <f>SUM(E239:E250)</f>
        <v>0</v>
      </c>
      <c r="F300" s="10"/>
    </row>
    <row r="301" spans="1:6" x14ac:dyDescent="0.2">
      <c r="A301" s="6"/>
      <c r="B301" s="7"/>
      <c r="C301" s="8"/>
      <c r="D301" s="9"/>
      <c r="E301" s="9"/>
      <c r="F301" s="10"/>
    </row>
  </sheetData>
  <mergeCells count="3">
    <mergeCell ref="B8:E8"/>
    <mergeCell ref="I9:K9"/>
    <mergeCell ref="G8:K8"/>
  </mergeCells>
  <conditionalFormatting sqref="A252:A279 D11:D279 B280:E301 F281:F301 B11:E251">
    <cfRule type="cellIs" dxfId="136" priority="33" operator="equal">
      <formula>0</formula>
    </cfRule>
  </conditionalFormatting>
  <conditionalFormatting sqref="D252:D279">
    <cfRule type="cellIs" dxfId="135" priority="30" operator="equal">
      <formula>0</formula>
    </cfRule>
  </conditionalFormatting>
  <conditionalFormatting sqref="G14:G22">
    <cfRule type="cellIs" dxfId="134" priority="17" operator="equal">
      <formula>0</formula>
    </cfRule>
  </conditionalFormatting>
  <conditionalFormatting sqref="G11:G22">
    <cfRule type="cellIs" dxfId="133" priority="16" operator="equal">
      <formula>0</formula>
    </cfRule>
  </conditionalFormatting>
  <conditionalFormatting sqref="I14:I22">
    <cfRule type="cellIs" dxfId="132" priority="13" operator="equal">
      <formula>0</formula>
    </cfRule>
  </conditionalFormatting>
  <conditionalFormatting sqref="I11:I22">
    <cfRule type="cellIs" dxfId="131" priority="12" operator="equal">
      <formula>0</formula>
    </cfRule>
  </conditionalFormatting>
  <conditionalFormatting sqref="H14:H22">
    <cfRule type="cellIs" dxfId="130" priority="11" operator="equal">
      <formula>0</formula>
    </cfRule>
  </conditionalFormatting>
  <conditionalFormatting sqref="H11:H22">
    <cfRule type="cellIs" dxfId="129" priority="10" operator="equal">
      <formula>0</formula>
    </cfRule>
  </conditionalFormatting>
  <conditionalFormatting sqref="B252:C279">
    <cfRule type="cellIs" dxfId="128" priority="9" operator="equal">
      <formula>0</formula>
    </cfRule>
  </conditionalFormatting>
  <conditionalFormatting sqref="E252:E279">
    <cfRule type="cellIs" dxfId="127" priority="4" operator="equal">
      <formula>0</formula>
    </cfRule>
  </conditionalFormatting>
  <conditionalFormatting sqref="J14:K22">
    <cfRule type="cellIs" dxfId="126" priority="2" operator="equal">
      <formula>0</formula>
    </cfRule>
  </conditionalFormatting>
  <conditionalFormatting sqref="J11:K22">
    <cfRule type="cellIs" dxfId="125" priority="1" operator="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20"/>
  <sheetViews>
    <sheetView zoomScale="75" zoomScaleNormal="75" workbookViewId="0">
      <pane xSplit="1" ySplit="10" topLeftCell="B169" activePane="bottomRight" state="frozen"/>
      <selection pane="topRight" activeCell="B1" sqref="B1"/>
      <selection pane="bottomLeft" activeCell="A11" sqref="A11"/>
      <selection pane="bottomRight" activeCell="K185" sqref="K185:M185"/>
    </sheetView>
  </sheetViews>
  <sheetFormatPr defaultRowHeight="11.25" x14ac:dyDescent="0.2"/>
  <cols>
    <col min="1" max="1" width="9.33203125" style="1"/>
    <col min="2" max="2" width="9.83203125" style="1" customWidth="1"/>
    <col min="3" max="3" width="7.83203125" style="1" customWidth="1"/>
    <col min="4" max="4" width="9.83203125" style="1" customWidth="1"/>
    <col min="5" max="5" width="7" style="1" customWidth="1"/>
    <col min="6" max="6" width="10.83203125" style="1" customWidth="1"/>
    <col min="7" max="8" width="7.83203125" style="1" customWidth="1"/>
    <col min="9" max="9" width="8.83203125" style="1" customWidth="1"/>
    <col min="10" max="10" width="7.83203125" style="1" customWidth="1"/>
    <col min="11" max="12" width="10.83203125" style="1" customWidth="1"/>
    <col min="13" max="14" width="7.83203125" style="1" customWidth="1"/>
    <col min="15" max="15" width="9.83203125" style="1" customWidth="1"/>
    <col min="16" max="16" width="10.83203125" style="1" customWidth="1"/>
    <col min="17" max="17" width="11.83203125" style="1" customWidth="1"/>
    <col min="18" max="18" width="12.83203125" style="1" customWidth="1"/>
    <col min="19" max="20" width="12.33203125" style="1" customWidth="1"/>
    <col min="21" max="21" width="10.83203125" style="1" customWidth="1"/>
    <col min="22" max="22" width="0.1640625" style="1" customWidth="1"/>
    <col min="23" max="25" width="0" style="1" hidden="1" customWidth="1"/>
    <col min="26" max="26" width="9.33203125" style="1"/>
    <col min="27" max="27" width="9.33203125" style="1" customWidth="1"/>
    <col min="28" max="16384" width="9.33203125" style="1"/>
  </cols>
  <sheetData>
    <row r="1" spans="1:27" ht="18" x14ac:dyDescent="0.25">
      <c r="A1" s="11" t="s">
        <v>6</v>
      </c>
      <c r="B1" s="94"/>
      <c r="C1" s="94"/>
      <c r="D1" s="64" t="s">
        <v>20</v>
      </c>
      <c r="E1" s="110">
        <v>1</v>
      </c>
      <c r="F1" s="94"/>
    </row>
    <row r="2" spans="1:27" x14ac:dyDescent="0.2">
      <c r="B2" s="94"/>
      <c r="C2" s="94"/>
      <c r="D2" s="111"/>
      <c r="E2" s="94"/>
      <c r="F2" s="94"/>
      <c r="P2" s="8"/>
    </row>
    <row r="3" spans="1:27" hidden="1" x14ac:dyDescent="0.2">
      <c r="B3" s="94"/>
      <c r="C3" s="94"/>
      <c r="D3" s="94"/>
      <c r="E3" s="94"/>
      <c r="F3" s="94"/>
    </row>
    <row r="4" spans="1:27" hidden="1" x14ac:dyDescent="0.2">
      <c r="B4" s="94"/>
      <c r="C4" s="94"/>
      <c r="D4" s="94"/>
      <c r="E4" s="94"/>
      <c r="F4" s="94"/>
    </row>
    <row r="5" spans="1:27" hidden="1" x14ac:dyDescent="0.2">
      <c r="B5" s="94"/>
      <c r="C5" s="94"/>
      <c r="D5" s="94"/>
      <c r="E5" s="94"/>
      <c r="F5" s="94"/>
    </row>
    <row r="6" spans="1:27" hidden="1" x14ac:dyDescent="0.2">
      <c r="B6" s="94"/>
      <c r="C6" s="94"/>
      <c r="D6" s="94"/>
      <c r="E6" s="94"/>
      <c r="F6" s="94"/>
    </row>
    <row r="7" spans="1:27" ht="15" x14ac:dyDescent="0.25">
      <c r="A7" s="59"/>
      <c r="B7" s="135" t="s">
        <v>21</v>
      </c>
      <c r="C7" s="136"/>
      <c r="D7" s="136"/>
      <c r="E7" s="136"/>
      <c r="F7" s="137"/>
      <c r="G7" s="135" t="s">
        <v>22</v>
      </c>
      <c r="H7" s="136"/>
      <c r="I7" s="136"/>
      <c r="J7" s="136"/>
      <c r="K7" s="136"/>
      <c r="L7" s="137"/>
      <c r="M7" s="135" t="s">
        <v>23</v>
      </c>
      <c r="N7" s="136"/>
      <c r="O7" s="136"/>
      <c r="P7" s="137"/>
      <c r="Q7" s="135" t="s">
        <v>24</v>
      </c>
      <c r="R7" s="137"/>
      <c r="S7" s="129" t="s">
        <v>95</v>
      </c>
      <c r="T7" s="130"/>
      <c r="U7" s="130"/>
      <c r="V7" s="131"/>
    </row>
    <row r="8" spans="1:27" x14ac:dyDescent="0.2">
      <c r="A8" s="59"/>
      <c r="B8" s="59"/>
      <c r="C8" s="59"/>
      <c r="D8" s="59"/>
      <c r="E8" s="59"/>
      <c r="F8" s="59"/>
      <c r="G8" s="59"/>
      <c r="H8" s="59"/>
      <c r="I8" s="64" t="s">
        <v>98</v>
      </c>
      <c r="J8" s="118">
        <f>SFChoice</f>
        <v>3</v>
      </c>
      <c r="K8" s="59"/>
      <c r="L8" s="59"/>
      <c r="M8" s="59"/>
      <c r="N8" s="64" t="s">
        <v>18</v>
      </c>
      <c r="O8" s="65">
        <f>Trend!A25</f>
        <v>25.5</v>
      </c>
      <c r="P8" s="59"/>
      <c r="Q8" s="59"/>
      <c r="R8" s="59"/>
    </row>
    <row r="9" spans="1:27" x14ac:dyDescent="0.2">
      <c r="A9" s="59"/>
      <c r="B9" s="59"/>
      <c r="C9" s="59"/>
      <c r="D9" s="59"/>
      <c r="E9" s="59"/>
      <c r="F9" s="59"/>
      <c r="G9" s="132" t="s">
        <v>9</v>
      </c>
      <c r="H9" s="133"/>
      <c r="I9" s="133"/>
      <c r="J9" s="134"/>
      <c r="K9" s="59"/>
      <c r="L9" s="59"/>
      <c r="M9" s="59"/>
      <c r="N9" s="59"/>
      <c r="O9" s="59"/>
      <c r="P9" s="59"/>
      <c r="Q9" s="59"/>
      <c r="R9" s="59"/>
    </row>
    <row r="10" spans="1:27" ht="33.75" x14ac:dyDescent="0.2">
      <c r="A10" s="59"/>
      <c r="B10" s="60" t="s">
        <v>1</v>
      </c>
      <c r="C10" s="61" t="s">
        <v>19</v>
      </c>
      <c r="D10" s="61" t="s">
        <v>7</v>
      </c>
      <c r="E10" s="61" t="s">
        <v>105</v>
      </c>
      <c r="F10" s="61" t="s">
        <v>8</v>
      </c>
      <c r="G10" s="61" t="s">
        <v>91</v>
      </c>
      <c r="H10" s="61" t="s">
        <v>68</v>
      </c>
      <c r="I10" s="61" t="s">
        <v>99</v>
      </c>
      <c r="J10" s="61" t="s">
        <v>10</v>
      </c>
      <c r="K10" s="61" t="s">
        <v>11</v>
      </c>
      <c r="L10" s="61" t="s">
        <v>64</v>
      </c>
      <c r="M10" s="61" t="s">
        <v>12</v>
      </c>
      <c r="N10" s="61" t="s">
        <v>13</v>
      </c>
      <c r="O10" s="61" t="s">
        <v>14</v>
      </c>
      <c r="P10" s="61" t="s">
        <v>15</v>
      </c>
      <c r="Q10" s="61" t="s">
        <v>16</v>
      </c>
      <c r="R10" s="61" t="s">
        <v>25</v>
      </c>
      <c r="S10" s="13" t="s">
        <v>100</v>
      </c>
      <c r="T10" s="13" t="s">
        <v>101</v>
      </c>
      <c r="U10" s="13" t="s">
        <v>17</v>
      </c>
      <c r="AA10" s="13" t="s">
        <v>57</v>
      </c>
    </row>
    <row r="11" spans="1:27" x14ac:dyDescent="0.2">
      <c r="A11" s="70">
        <v>36892</v>
      </c>
      <c r="B11" s="62">
        <f>Unit*Inputs!B11</f>
        <v>27.844005557000003</v>
      </c>
      <c r="C11" s="59"/>
      <c r="D11" s="63">
        <f t="shared" ref="D11:D23" si="0">B11+C11</f>
        <v>27.844005557000003</v>
      </c>
      <c r="E11" s="51">
        <f>Inputs!D11</f>
        <v>1.0498666898700912</v>
      </c>
      <c r="F11" s="63">
        <f t="shared" ref="F11:F23" si="1">D11/E11</f>
        <v>26.521467749820097</v>
      </c>
      <c r="G11" s="71">
        <f>Inputs!G$11</f>
        <v>1</v>
      </c>
      <c r="H11" s="71">
        <f>Inputs!H$11</f>
        <v>1.0191985816817977</v>
      </c>
      <c r="I11" s="71">
        <f>Inputs!J$11</f>
        <v>1.0421877412007974</v>
      </c>
      <c r="J11" s="51">
        <f>IF(J$8=1,G11,IF(J$8=2,H11,I11))</f>
        <v>1.0421877412007974</v>
      </c>
      <c r="K11" s="63">
        <f t="shared" ref="K11:K59" si="2">F11/J11</f>
        <v>25.447879207696637</v>
      </c>
      <c r="L11" s="63">
        <f t="shared" ref="L11:L59" si="3">AVERAGE(K10:K12)</f>
        <v>24.789841716168496</v>
      </c>
      <c r="M11" s="119">
        <f>Trend!$C11</f>
        <v>0</v>
      </c>
      <c r="N11" s="119">
        <f>Trend!$C31</f>
        <v>0</v>
      </c>
      <c r="O11" s="66">
        <f>O$8*(1+M11/12)*(1+N11)</f>
        <v>25.5</v>
      </c>
      <c r="P11" s="63">
        <f>O11*$E11*$J11</f>
        <v>27.901033948980547</v>
      </c>
      <c r="Q11" s="63"/>
      <c r="R11" s="63"/>
      <c r="S11" s="10">
        <f t="shared" ref="S11:S72" si="4">IF(Q11=0,O11,Q11)</f>
        <v>25.5</v>
      </c>
      <c r="T11" s="10">
        <f t="shared" ref="T11:T61" si="5">IF(D11=0,R11,D11)</f>
        <v>27.844005557000003</v>
      </c>
      <c r="U11" s="8">
        <f>IF(D11=0,0,P11-D11)</f>
        <v>5.7028391980544768E-2</v>
      </c>
      <c r="AA11" s="29">
        <f t="shared" ref="AA11:AA74" si="6">IF(B11=0,9999,0)</f>
        <v>0</v>
      </c>
    </row>
    <row r="12" spans="1:27" x14ac:dyDescent="0.2">
      <c r="A12" s="70">
        <v>36923</v>
      </c>
      <c r="B12" s="62">
        <f>Unit*Inputs!B12</f>
        <v>21.631058254000003</v>
      </c>
      <c r="C12" s="59"/>
      <c r="D12" s="63">
        <f t="shared" si="0"/>
        <v>21.631058254000003</v>
      </c>
      <c r="E12" s="51">
        <f>Inputs!D12</f>
        <v>0.9216867800369789</v>
      </c>
      <c r="F12" s="63">
        <f t="shared" si="1"/>
        <v>23.468990466731167</v>
      </c>
      <c r="G12" s="71">
        <f>Inputs!G$12</f>
        <v>1</v>
      </c>
      <c r="H12" s="71">
        <f>Inputs!H$12</f>
        <v>0.97653681027111605</v>
      </c>
      <c r="I12" s="71">
        <f>Inputs!J$12</f>
        <v>0.97253360122852284</v>
      </c>
      <c r="J12" s="51">
        <f t="shared" ref="J12:J75" si="7">IF(J$8=1,G12,IF(J$8=2,H12,I12))</f>
        <v>0.97253360122852284</v>
      </c>
      <c r="K12" s="63">
        <f t="shared" si="2"/>
        <v>24.131804224640355</v>
      </c>
      <c r="L12" s="63">
        <f t="shared" si="3"/>
        <v>25.326671095794143</v>
      </c>
      <c r="M12" s="119">
        <f>Trend!$C12</f>
        <v>0</v>
      </c>
      <c r="N12" s="119">
        <f>Trend!$C32</f>
        <v>0</v>
      </c>
      <c r="O12" s="63">
        <f t="shared" ref="O12:O24" si="8">O11*(1+M12/12)*(1+N12)</f>
        <v>25.5</v>
      </c>
      <c r="P12" s="63">
        <f t="shared" ref="P12:P23" si="9">O12*E12*J12</f>
        <v>22.857469766549155</v>
      </c>
      <c r="Q12" s="63"/>
      <c r="R12" s="63"/>
      <c r="S12" s="10">
        <f t="shared" si="4"/>
        <v>25.5</v>
      </c>
      <c r="T12" s="10">
        <f t="shared" si="5"/>
        <v>21.631058254000003</v>
      </c>
      <c r="U12" s="8">
        <f t="shared" ref="U12:U75" si="10">IF(D12=0,0,P12-D12)</f>
        <v>1.2264115125491521</v>
      </c>
      <c r="AA12" s="29">
        <f t="shared" si="6"/>
        <v>0</v>
      </c>
    </row>
    <row r="13" spans="1:27" x14ac:dyDescent="0.2">
      <c r="A13" s="70">
        <v>36951</v>
      </c>
      <c r="B13" s="62">
        <f>Unit*Inputs!B13</f>
        <v>27.970177009</v>
      </c>
      <c r="C13" s="59"/>
      <c r="D13" s="63">
        <f t="shared" si="0"/>
        <v>27.970177009</v>
      </c>
      <c r="E13" s="51">
        <f>Inputs!D13</f>
        <v>1.0659203837082338</v>
      </c>
      <c r="F13" s="63">
        <f t="shared" si="1"/>
        <v>26.24039978642163</v>
      </c>
      <c r="G13" s="71">
        <f>Inputs!G$13</f>
        <v>1</v>
      </c>
      <c r="H13" s="71">
        <f>Inputs!H$13</f>
        <v>1.0014521922898212</v>
      </c>
      <c r="I13" s="71">
        <f>Inputs!J$13</f>
        <v>0.99394211854541503</v>
      </c>
      <c r="J13" s="51">
        <f t="shared" si="7"/>
        <v>0.99394211854541503</v>
      </c>
      <c r="K13" s="63">
        <f t="shared" si="2"/>
        <v>26.400329855045435</v>
      </c>
      <c r="L13" s="63">
        <f t="shared" si="3"/>
        <v>25.759392504236928</v>
      </c>
      <c r="M13" s="119">
        <f>Trend!$C13</f>
        <v>0</v>
      </c>
      <c r="N13" s="119">
        <f>Trend!$C33</f>
        <v>0</v>
      </c>
      <c r="O13" s="63">
        <f t="shared" si="8"/>
        <v>25.5</v>
      </c>
      <c r="P13" s="63">
        <f t="shared" si="9"/>
        <v>27.016310691784444</v>
      </c>
      <c r="Q13" s="63"/>
      <c r="R13" s="63"/>
      <c r="S13" s="10">
        <f t="shared" si="4"/>
        <v>25.5</v>
      </c>
      <c r="T13" s="10">
        <f t="shared" si="5"/>
        <v>27.970177009</v>
      </c>
      <c r="U13" s="8">
        <f t="shared" si="10"/>
        <v>-0.95386631721555659</v>
      </c>
      <c r="AA13" s="29">
        <f t="shared" si="6"/>
        <v>0</v>
      </c>
    </row>
    <row r="14" spans="1:27" x14ac:dyDescent="0.2">
      <c r="A14" s="70">
        <v>36982</v>
      </c>
      <c r="B14" s="62">
        <f>Unit*Inputs!B14</f>
        <v>25.529158376000002</v>
      </c>
      <c r="C14" s="59"/>
      <c r="D14" s="63">
        <f t="shared" si="0"/>
        <v>25.529158376000002</v>
      </c>
      <c r="E14" s="51">
        <f>Inputs!D14</f>
        <v>0.95221467454794539</v>
      </c>
      <c r="F14" s="63">
        <f t="shared" si="1"/>
        <v>26.810297150818137</v>
      </c>
      <c r="G14" s="71">
        <f>Inputs!G$14</f>
        <v>1</v>
      </c>
      <c r="H14" s="71">
        <f>Inputs!H$14</f>
        <v>1.0000947701330221</v>
      </c>
      <c r="I14" s="71">
        <f>Inputs!J$14</f>
        <v>1.0024023634730888</v>
      </c>
      <c r="J14" s="51">
        <f t="shared" si="7"/>
        <v>1.0024023634730888</v>
      </c>
      <c r="K14" s="63">
        <f t="shared" si="2"/>
        <v>26.746043433024994</v>
      </c>
      <c r="L14" s="63">
        <f t="shared" si="3"/>
        <v>25.509127192395244</v>
      </c>
      <c r="M14" s="119">
        <f>Trend!$C14</f>
        <v>0</v>
      </c>
      <c r="N14" s="119">
        <f>Trend!$C34</f>
        <v>0</v>
      </c>
      <c r="O14" s="63">
        <f t="shared" si="8"/>
        <v>25.5</v>
      </c>
      <c r="P14" s="63">
        <f t="shared" si="9"/>
        <v>24.339807127665772</v>
      </c>
      <c r="Q14" s="63"/>
      <c r="R14" s="63"/>
      <c r="S14" s="10">
        <f t="shared" si="4"/>
        <v>25.5</v>
      </c>
      <c r="T14" s="10">
        <f t="shared" si="5"/>
        <v>25.529158376000002</v>
      </c>
      <c r="U14" s="8">
        <f t="shared" si="10"/>
        <v>-1.1893512483342299</v>
      </c>
      <c r="AA14" s="29">
        <f t="shared" si="6"/>
        <v>0</v>
      </c>
    </row>
    <row r="15" spans="1:27" x14ac:dyDescent="0.2">
      <c r="A15" s="70">
        <v>37012</v>
      </c>
      <c r="B15" s="62">
        <f>Unit*Inputs!B15</f>
        <v>24.568456264000002</v>
      </c>
      <c r="C15" s="59"/>
      <c r="D15" s="63">
        <f t="shared" si="0"/>
        <v>24.568456264000002</v>
      </c>
      <c r="E15" s="51">
        <f>Inputs!D15</f>
        <v>1.0596915577112151</v>
      </c>
      <c r="F15" s="63">
        <f t="shared" si="1"/>
        <v>23.184535240673629</v>
      </c>
      <c r="G15" s="71">
        <f>Inputs!G$15</f>
        <v>1</v>
      </c>
      <c r="H15" s="71">
        <f>Inputs!H$15</f>
        <v>1.0106904669192065</v>
      </c>
      <c r="I15" s="71">
        <f>Inputs!J$15</f>
        <v>0.99159689582193311</v>
      </c>
      <c r="J15" s="51">
        <f t="shared" si="7"/>
        <v>0.99159689582193311</v>
      </c>
      <c r="K15" s="63">
        <f t="shared" si="2"/>
        <v>23.381008289115311</v>
      </c>
      <c r="L15" s="63">
        <f t="shared" si="3"/>
        <v>24.721410708830177</v>
      </c>
      <c r="M15" s="119">
        <f>Trend!$C15</f>
        <v>0</v>
      </c>
      <c r="N15" s="119">
        <f>Trend!$C35</f>
        <v>-0.05</v>
      </c>
      <c r="O15" s="63">
        <f t="shared" si="8"/>
        <v>24.224999999999998</v>
      </c>
      <c r="P15" s="63">
        <f t="shared" si="9"/>
        <v>25.455311663033505</v>
      </c>
      <c r="Q15" s="63"/>
      <c r="R15" s="63"/>
      <c r="S15" s="10">
        <f t="shared" si="4"/>
        <v>24.224999999999998</v>
      </c>
      <c r="T15" s="10">
        <f t="shared" si="5"/>
        <v>24.568456264000002</v>
      </c>
      <c r="U15" s="8">
        <f t="shared" si="10"/>
        <v>0.88685539903350374</v>
      </c>
      <c r="AA15" s="29">
        <f t="shared" si="6"/>
        <v>0</v>
      </c>
    </row>
    <row r="16" spans="1:27" x14ac:dyDescent="0.2">
      <c r="A16" s="70">
        <v>37043</v>
      </c>
      <c r="B16" s="62">
        <f>Unit*Inputs!B16</f>
        <v>24.674212853</v>
      </c>
      <c r="C16" s="59"/>
      <c r="D16" s="63">
        <f t="shared" si="0"/>
        <v>24.674212853</v>
      </c>
      <c r="E16" s="51">
        <f>Inputs!D16</f>
        <v>1.0156437432011156</v>
      </c>
      <c r="F16" s="63">
        <f t="shared" si="1"/>
        <v>24.294161233378528</v>
      </c>
      <c r="G16" s="71">
        <f>Inputs!G$16</f>
        <v>1</v>
      </c>
      <c r="H16" s="71">
        <f>Inputs!H$16</f>
        <v>1.0343886689259887</v>
      </c>
      <c r="I16" s="71">
        <f>Inputs!J$16</f>
        <v>1.0106909722648585</v>
      </c>
      <c r="J16" s="51">
        <f t="shared" si="7"/>
        <v>1.0106909722648585</v>
      </c>
      <c r="K16" s="63">
        <f t="shared" si="2"/>
        <v>24.03718040435022</v>
      </c>
      <c r="L16" s="63">
        <f t="shared" si="3"/>
        <v>24.131401244135049</v>
      </c>
      <c r="M16" s="119">
        <f>Trend!$C16</f>
        <v>0</v>
      </c>
      <c r="N16" s="119">
        <f>Trend!$C36</f>
        <v>0</v>
      </c>
      <c r="O16" s="63">
        <f t="shared" si="8"/>
        <v>24.224999999999998</v>
      </c>
      <c r="P16" s="63">
        <f t="shared" si="9"/>
        <v>24.867010036491134</v>
      </c>
      <c r="Q16" s="63"/>
      <c r="R16" s="63"/>
      <c r="S16" s="10">
        <f t="shared" si="4"/>
        <v>24.224999999999998</v>
      </c>
      <c r="T16" s="10">
        <f t="shared" si="5"/>
        <v>24.674212853</v>
      </c>
      <c r="U16" s="8">
        <f t="shared" si="10"/>
        <v>0.19279718349113395</v>
      </c>
      <c r="AA16" s="29">
        <f t="shared" si="6"/>
        <v>0</v>
      </c>
    </row>
    <row r="17" spans="1:27" x14ac:dyDescent="0.2">
      <c r="A17" s="70">
        <v>37073</v>
      </c>
      <c r="B17" s="62">
        <f>Unit*Inputs!B17</f>
        <v>23.878290578000001</v>
      </c>
      <c r="C17" s="59"/>
      <c r="D17" s="63">
        <f t="shared" si="0"/>
        <v>23.878290578000001</v>
      </c>
      <c r="E17" s="51">
        <f>Inputs!D17</f>
        <v>0.95919960977957097</v>
      </c>
      <c r="F17" s="63">
        <f t="shared" si="1"/>
        <v>24.893974449684521</v>
      </c>
      <c r="G17" s="71">
        <f>Inputs!G$17</f>
        <v>1</v>
      </c>
      <c r="H17" s="71">
        <f>Inputs!H$17</f>
        <v>0.96951797319619015</v>
      </c>
      <c r="I17" s="71">
        <f>Inputs!J$17</f>
        <v>0.99671522502179843</v>
      </c>
      <c r="J17" s="51">
        <f t="shared" si="7"/>
        <v>0.99671522502179843</v>
      </c>
      <c r="K17" s="63">
        <f t="shared" si="2"/>
        <v>24.976015038939614</v>
      </c>
      <c r="L17" s="63">
        <f t="shared" si="3"/>
        <v>24.219350318595676</v>
      </c>
      <c r="M17" s="119">
        <f>Trend!$C17</f>
        <v>0</v>
      </c>
      <c r="N17" s="119">
        <f>Trend!$C37</f>
        <v>0</v>
      </c>
      <c r="O17" s="63">
        <f t="shared" si="8"/>
        <v>24.224999999999998</v>
      </c>
      <c r="P17" s="63">
        <f t="shared" si="9"/>
        <v>23.1602835100074</v>
      </c>
      <c r="Q17" s="63"/>
      <c r="R17" s="63"/>
      <c r="S17" s="10">
        <f t="shared" si="4"/>
        <v>24.224999999999998</v>
      </c>
      <c r="T17" s="10">
        <f t="shared" si="5"/>
        <v>23.878290578000001</v>
      </c>
      <c r="U17" s="8">
        <f t="shared" si="10"/>
        <v>-0.71800706799260183</v>
      </c>
      <c r="AA17" s="29">
        <f t="shared" si="6"/>
        <v>0</v>
      </c>
    </row>
    <row r="18" spans="1:27" x14ac:dyDescent="0.2">
      <c r="A18" s="70">
        <v>37104</v>
      </c>
      <c r="B18" s="62">
        <f>Unit*Inputs!B18</f>
        <v>23.590734146000003</v>
      </c>
      <c r="C18" s="59"/>
      <c r="D18" s="63">
        <f t="shared" si="0"/>
        <v>23.590734146000003</v>
      </c>
      <c r="E18" s="51">
        <f>Inputs!D18</f>
        <v>1.1120119344088411</v>
      </c>
      <c r="F18" s="63">
        <f t="shared" si="1"/>
        <v>21.214461298512163</v>
      </c>
      <c r="G18" s="71">
        <f>Inputs!G$18</f>
        <v>1</v>
      </c>
      <c r="H18" s="71">
        <f>Inputs!H$18</f>
        <v>0.89332480927924729</v>
      </c>
      <c r="I18" s="71">
        <f>Inputs!J$18</f>
        <v>0.89721255802555078</v>
      </c>
      <c r="J18" s="51">
        <f t="shared" si="7"/>
        <v>0.89721255802555078</v>
      </c>
      <c r="K18" s="63">
        <f t="shared" si="2"/>
        <v>23.644855512497205</v>
      </c>
      <c r="L18" s="63">
        <f t="shared" si="3"/>
        <v>28.087135769293628</v>
      </c>
      <c r="M18" s="119">
        <f>Trend!$C18</f>
        <v>0</v>
      </c>
      <c r="N18" s="119">
        <f>Trend!$C38</f>
        <v>0</v>
      </c>
      <c r="O18" s="63">
        <f t="shared" si="8"/>
        <v>24.224999999999998</v>
      </c>
      <c r="P18" s="63">
        <f t="shared" si="9"/>
        <v>24.169550724672359</v>
      </c>
      <c r="Q18" s="63"/>
      <c r="R18" s="63"/>
      <c r="S18" s="10">
        <f t="shared" si="4"/>
        <v>24.224999999999998</v>
      </c>
      <c r="T18" s="10">
        <f t="shared" si="5"/>
        <v>23.590734146000003</v>
      </c>
      <c r="U18" s="8">
        <f t="shared" si="10"/>
        <v>0.57881657867235603</v>
      </c>
      <c r="AA18" s="29">
        <f t="shared" si="6"/>
        <v>0</v>
      </c>
    </row>
    <row r="19" spans="1:27" x14ac:dyDescent="0.2">
      <c r="A19" s="70">
        <v>37135</v>
      </c>
      <c r="B19" s="62">
        <f>Unit*Inputs!B19</f>
        <v>25.416713787000003</v>
      </c>
      <c r="C19" s="59"/>
      <c r="D19" s="63">
        <f t="shared" si="0"/>
        <v>25.416713787000003</v>
      </c>
      <c r="E19" s="51">
        <f>Inputs!D19</f>
        <v>0.72268141328230251</v>
      </c>
      <c r="F19" s="63">
        <f t="shared" si="1"/>
        <v>35.17001173665362</v>
      </c>
      <c r="G19" s="71">
        <f>Inputs!G$19</f>
        <v>1</v>
      </c>
      <c r="H19" s="71">
        <f>Inputs!H$19</f>
        <v>1.0029809185046754</v>
      </c>
      <c r="I19" s="71">
        <f>Inputs!J$19</f>
        <v>0.98679803777912045</v>
      </c>
      <c r="J19" s="51">
        <f t="shared" si="7"/>
        <v>0.98679803777912045</v>
      </c>
      <c r="K19" s="63">
        <f t="shared" si="2"/>
        <v>35.640536756444064</v>
      </c>
      <c r="L19" s="63">
        <f t="shared" si="3"/>
        <v>28.449727045759634</v>
      </c>
      <c r="M19" s="119">
        <f>Trend!$C19</f>
        <v>0</v>
      </c>
      <c r="N19" s="119">
        <f>Trend!$C39</f>
        <v>0.47</v>
      </c>
      <c r="O19" s="63">
        <f t="shared" si="8"/>
        <v>35.610749999999996</v>
      </c>
      <c r="P19" s="63">
        <f t="shared" si="9"/>
        <v>25.395471641620556</v>
      </c>
      <c r="Q19" s="63"/>
      <c r="R19" s="63"/>
      <c r="S19" s="10">
        <f t="shared" si="4"/>
        <v>35.610749999999996</v>
      </c>
      <c r="T19" s="10">
        <f t="shared" si="5"/>
        <v>25.416713787000003</v>
      </c>
      <c r="U19" s="8">
        <f t="shared" si="10"/>
        <v>-2.1242145379446242E-2</v>
      </c>
      <c r="AA19" s="29">
        <f t="shared" si="6"/>
        <v>0</v>
      </c>
    </row>
    <row r="20" spans="1:27" x14ac:dyDescent="0.2">
      <c r="A20" s="70">
        <v>37165</v>
      </c>
      <c r="B20" s="62">
        <f>Unit*Inputs!B20</f>
        <v>30.228520868</v>
      </c>
      <c r="C20" s="59"/>
      <c r="D20" s="63">
        <f t="shared" si="0"/>
        <v>30.228520868</v>
      </c>
      <c r="E20" s="51">
        <f>Inputs!D20</f>
        <v>1.0911392234653654</v>
      </c>
      <c r="F20" s="63">
        <f t="shared" si="1"/>
        <v>27.703633246724269</v>
      </c>
      <c r="G20" s="71">
        <f>Inputs!G$20</f>
        <v>1</v>
      </c>
      <c r="H20" s="71">
        <f>Inputs!H$20</f>
        <v>1.0214433497938034</v>
      </c>
      <c r="I20" s="71">
        <f>Inputs!J$20</f>
        <v>1.0629165769670086</v>
      </c>
      <c r="J20" s="51">
        <f t="shared" si="7"/>
        <v>1.0629165769670086</v>
      </c>
      <c r="K20" s="63">
        <f t="shared" si="2"/>
        <v>26.063788868337642</v>
      </c>
      <c r="L20" s="63">
        <f t="shared" si="3"/>
        <v>29.523428104477777</v>
      </c>
      <c r="M20" s="119">
        <f>Trend!$C20</f>
        <v>0</v>
      </c>
      <c r="N20" s="119">
        <f>Trend!$C40</f>
        <v>-0.22</v>
      </c>
      <c r="O20" s="63">
        <f t="shared" si="8"/>
        <v>27.776384999999998</v>
      </c>
      <c r="P20" s="63">
        <f t="shared" si="9"/>
        <v>32.214772681423064</v>
      </c>
      <c r="Q20" s="63"/>
      <c r="R20" s="63"/>
      <c r="S20" s="10">
        <f t="shared" si="4"/>
        <v>27.776384999999998</v>
      </c>
      <c r="T20" s="10">
        <f t="shared" si="5"/>
        <v>30.228520868</v>
      </c>
      <c r="U20" s="8">
        <f t="shared" si="10"/>
        <v>1.9862518134230633</v>
      </c>
      <c r="AA20" s="29">
        <f t="shared" si="6"/>
        <v>0</v>
      </c>
    </row>
    <row r="21" spans="1:27" x14ac:dyDescent="0.2">
      <c r="A21" s="70">
        <v>37196</v>
      </c>
      <c r="B21" s="62">
        <f>Unit*Inputs!B21</f>
        <v>26.671824069000003</v>
      </c>
      <c r="C21" s="59"/>
      <c r="D21" s="63">
        <f t="shared" si="0"/>
        <v>26.671824069000003</v>
      </c>
      <c r="E21" s="51">
        <f>Inputs!D21</f>
        <v>0.98547439215595622</v>
      </c>
      <c r="F21" s="63">
        <f t="shared" si="1"/>
        <v>27.064959050482415</v>
      </c>
      <c r="G21" s="71">
        <f>Inputs!G$21</f>
        <v>1</v>
      </c>
      <c r="H21" s="71">
        <f>Inputs!H$21</f>
        <v>1.0028846231230606</v>
      </c>
      <c r="I21" s="71">
        <f>Inputs!J$21</f>
        <v>1.0074071565484406</v>
      </c>
      <c r="J21" s="51">
        <f t="shared" si="7"/>
        <v>1.0074071565484406</v>
      </c>
      <c r="K21" s="63">
        <f t="shared" si="2"/>
        <v>26.865958688651634</v>
      </c>
      <c r="L21" s="63">
        <f t="shared" si="3"/>
        <v>27.151992437073677</v>
      </c>
      <c r="M21" s="119">
        <f>Trend!$C21</f>
        <v>0</v>
      </c>
      <c r="N21" s="119">
        <f>Trend!$C41</f>
        <v>0</v>
      </c>
      <c r="O21" s="63">
        <f t="shared" si="8"/>
        <v>27.776384999999998</v>
      </c>
      <c r="P21" s="63">
        <f t="shared" si="9"/>
        <v>27.57567159908384</v>
      </c>
      <c r="Q21" s="63"/>
      <c r="R21" s="63"/>
      <c r="S21" s="10">
        <f t="shared" si="4"/>
        <v>27.776384999999998</v>
      </c>
      <c r="T21" s="10">
        <f t="shared" si="5"/>
        <v>26.671824069000003</v>
      </c>
      <c r="U21" s="8">
        <f t="shared" si="10"/>
        <v>0.90384753008383711</v>
      </c>
      <c r="AA21" s="29">
        <f t="shared" si="6"/>
        <v>0</v>
      </c>
    </row>
    <row r="22" spans="1:27" x14ac:dyDescent="0.2">
      <c r="A22" s="70">
        <v>37226</v>
      </c>
      <c r="B22" s="62">
        <f>Unit*Inputs!B22</f>
        <v>25.506104132000001</v>
      </c>
      <c r="C22" s="59"/>
      <c r="D22" s="63">
        <f t="shared" si="0"/>
        <v>25.506104132000001</v>
      </c>
      <c r="E22" s="51">
        <f>Inputs!D22</f>
        <v>0.86339409194856442</v>
      </c>
      <c r="F22" s="63">
        <f t="shared" si="1"/>
        <v>29.541670912336397</v>
      </c>
      <c r="G22" s="71">
        <f>Inputs!G$22</f>
        <v>1</v>
      </c>
      <c r="H22" s="71">
        <f>Inputs!H$22</f>
        <v>1.0674868358820715</v>
      </c>
      <c r="I22" s="71">
        <f>Inputs!J$22</f>
        <v>1.0355967531234653</v>
      </c>
      <c r="J22" s="51">
        <f t="shared" si="7"/>
        <v>1.0355967531234653</v>
      </c>
      <c r="K22" s="63">
        <f t="shared" si="2"/>
        <v>28.526229754231757</v>
      </c>
      <c r="L22" s="63">
        <f t="shared" si="3"/>
        <v>27.76116171622564</v>
      </c>
      <c r="M22" s="119">
        <f>Trend!$C22</f>
        <v>0</v>
      </c>
      <c r="N22" s="119">
        <f>Trend!$C42</f>
        <v>0</v>
      </c>
      <c r="O22" s="63">
        <f t="shared" si="8"/>
        <v>27.776384999999998</v>
      </c>
      <c r="P22" s="63">
        <f t="shared" si="9"/>
        <v>24.835646852890694</v>
      </c>
      <c r="Q22" s="63"/>
      <c r="R22" s="63"/>
      <c r="S22" s="10">
        <f t="shared" si="4"/>
        <v>27.776384999999998</v>
      </c>
      <c r="T22" s="10">
        <f t="shared" si="5"/>
        <v>25.506104132000001</v>
      </c>
      <c r="U22" s="8">
        <f t="shared" si="10"/>
        <v>-0.67045727910930708</v>
      </c>
      <c r="AA22" s="29">
        <f t="shared" si="6"/>
        <v>0</v>
      </c>
    </row>
    <row r="23" spans="1:27" x14ac:dyDescent="0.2">
      <c r="A23" s="70">
        <v>37257</v>
      </c>
      <c r="B23" s="62">
        <f>Unit*Inputs!B23</f>
        <v>29.943225121000001</v>
      </c>
      <c r="C23" s="59"/>
      <c r="D23" s="63">
        <f t="shared" si="0"/>
        <v>29.943225121000001</v>
      </c>
      <c r="E23" s="51">
        <f>Inputs!D23</f>
        <v>1.0301107260986586</v>
      </c>
      <c r="F23" s="63">
        <f t="shared" si="1"/>
        <v>29.067967512972189</v>
      </c>
      <c r="G23" s="51">
        <f t="shared" ref="G23:G35" si="11">G11</f>
        <v>1</v>
      </c>
      <c r="H23" s="51">
        <f t="shared" ref="H23:I35" si="12">H11</f>
        <v>1.0191985816817977</v>
      </c>
      <c r="I23" s="51">
        <f t="shared" si="12"/>
        <v>1.0421877412007974</v>
      </c>
      <c r="J23" s="51">
        <f t="shared" si="7"/>
        <v>1.0421877412007974</v>
      </c>
      <c r="K23" s="63">
        <f t="shared" si="2"/>
        <v>27.891296705793518</v>
      </c>
      <c r="L23" s="63">
        <f t="shared" si="3"/>
        <v>28.5692078505631</v>
      </c>
      <c r="M23" s="119">
        <f>Trend!$D11</f>
        <v>0</v>
      </c>
      <c r="N23" s="119">
        <f>Trend!$D31</f>
        <v>0</v>
      </c>
      <c r="O23" s="63">
        <f t="shared" si="8"/>
        <v>27.776384999999998</v>
      </c>
      <c r="P23" s="63">
        <f t="shared" si="9"/>
        <v>29.819859502258481</v>
      </c>
      <c r="Q23" s="63"/>
      <c r="R23" s="63"/>
      <c r="S23" s="10">
        <f t="shared" si="4"/>
        <v>27.776384999999998</v>
      </c>
      <c r="T23" s="10">
        <f t="shared" si="5"/>
        <v>29.943225121000001</v>
      </c>
      <c r="U23" s="8">
        <f t="shared" si="10"/>
        <v>-0.12336561874151997</v>
      </c>
      <c r="AA23" s="29">
        <f t="shared" si="6"/>
        <v>0</v>
      </c>
    </row>
    <row r="24" spans="1:27" x14ac:dyDescent="0.2">
      <c r="A24" s="70">
        <v>37288</v>
      </c>
      <c r="B24" s="62">
        <f>Unit*Inputs!B24</f>
        <v>26.254804264000001</v>
      </c>
      <c r="C24" s="59"/>
      <c r="D24" s="63">
        <f t="shared" ref="D24:D87" si="13">B24+C24</f>
        <v>26.254804264000001</v>
      </c>
      <c r="E24" s="51">
        <f>Inputs!D24</f>
        <v>0.92168678003697913</v>
      </c>
      <c r="F24" s="63">
        <f t="shared" ref="F24:F87" si="14">D24/E24</f>
        <v>28.4856036048891</v>
      </c>
      <c r="G24" s="51">
        <f t="shared" si="11"/>
        <v>1</v>
      </c>
      <c r="H24" s="51">
        <f t="shared" si="12"/>
        <v>0.97653681027111605</v>
      </c>
      <c r="I24" s="51">
        <f t="shared" si="12"/>
        <v>0.97253360122852284</v>
      </c>
      <c r="J24" s="51">
        <f t="shared" si="7"/>
        <v>0.97253360122852284</v>
      </c>
      <c r="K24" s="63">
        <f t="shared" si="2"/>
        <v>29.290097091664027</v>
      </c>
      <c r="L24" s="63">
        <f t="shared" si="3"/>
        <v>28.389391529223516</v>
      </c>
      <c r="M24" s="119">
        <f>Trend!$D12</f>
        <v>0</v>
      </c>
      <c r="N24" s="119">
        <f>Trend!$D32</f>
        <v>0</v>
      </c>
      <c r="O24" s="63">
        <f t="shared" si="8"/>
        <v>27.776384999999998</v>
      </c>
      <c r="P24" s="63">
        <f t="shared" ref="P24:P87" si="15">O24*E24*J24</f>
        <v>24.897956092609004</v>
      </c>
      <c r="Q24" s="63"/>
      <c r="R24" s="63"/>
      <c r="S24" s="10">
        <f t="shared" si="4"/>
        <v>27.776384999999998</v>
      </c>
      <c r="T24" s="10">
        <f t="shared" si="5"/>
        <v>26.254804264000001</v>
      </c>
      <c r="U24" s="8">
        <f t="shared" si="10"/>
        <v>-1.3568481713909968</v>
      </c>
      <c r="AA24" s="29">
        <f t="shared" si="6"/>
        <v>0</v>
      </c>
    </row>
    <row r="25" spans="1:27" x14ac:dyDescent="0.2">
      <c r="A25" s="70">
        <v>37316</v>
      </c>
      <c r="B25" s="62">
        <f>Unit*Inputs!B25</f>
        <v>26.742865285000001</v>
      </c>
      <c r="C25" s="59"/>
      <c r="D25" s="63">
        <f t="shared" si="13"/>
        <v>26.742865285000001</v>
      </c>
      <c r="E25" s="51">
        <f>Inputs!D25</f>
        <v>0.96137737253744904</v>
      </c>
      <c r="F25" s="63">
        <f t="shared" si="14"/>
        <v>27.817240189890441</v>
      </c>
      <c r="G25" s="51">
        <f t="shared" si="11"/>
        <v>1</v>
      </c>
      <c r="H25" s="51">
        <f t="shared" si="12"/>
        <v>1.0014521922898212</v>
      </c>
      <c r="I25" s="51">
        <f t="shared" si="12"/>
        <v>0.99394211854541503</v>
      </c>
      <c r="J25" s="51">
        <f t="shared" si="7"/>
        <v>0.99394211854541503</v>
      </c>
      <c r="K25" s="63">
        <f t="shared" si="2"/>
        <v>27.986780790213007</v>
      </c>
      <c r="L25" s="63">
        <f t="shared" si="3"/>
        <v>28.153908080192931</v>
      </c>
      <c r="M25" s="119">
        <f>Trend!$D13</f>
        <v>0</v>
      </c>
      <c r="N25" s="119">
        <f>Trend!$D33</f>
        <v>0</v>
      </c>
      <c r="O25" s="63">
        <f t="shared" ref="O25:O88" si="16">O24*(1+M25/12)*(1+N25)</f>
        <v>27.776384999999998</v>
      </c>
      <c r="P25" s="63">
        <f t="shared" si="15"/>
        <v>26.541820859191471</v>
      </c>
      <c r="Q25" s="63"/>
      <c r="R25" s="63"/>
      <c r="S25" s="10">
        <f t="shared" si="4"/>
        <v>27.776384999999998</v>
      </c>
      <c r="T25" s="10">
        <f t="shared" si="5"/>
        <v>26.742865285000001</v>
      </c>
      <c r="U25" s="8">
        <f t="shared" si="10"/>
        <v>-0.20104442580852933</v>
      </c>
      <c r="AA25" s="29">
        <f t="shared" si="6"/>
        <v>0</v>
      </c>
    </row>
    <row r="26" spans="1:27" x14ac:dyDescent="0.2">
      <c r="A26" s="70">
        <v>37347</v>
      </c>
      <c r="B26" s="62">
        <f>Unit*Inputs!B26</f>
        <v>28.760819087000002</v>
      </c>
      <c r="C26" s="59"/>
      <c r="D26" s="63">
        <f t="shared" si="13"/>
        <v>28.760819087000002</v>
      </c>
      <c r="E26" s="51">
        <f>Inputs!D26</f>
        <v>1.0554369282847205</v>
      </c>
      <c r="F26" s="63">
        <f t="shared" si="14"/>
        <v>27.250154240615434</v>
      </c>
      <c r="G26" s="51">
        <f t="shared" si="11"/>
        <v>1</v>
      </c>
      <c r="H26" s="51">
        <f t="shared" si="12"/>
        <v>1.0000947701330221</v>
      </c>
      <c r="I26" s="51">
        <f t="shared" si="12"/>
        <v>1.0024023634730888</v>
      </c>
      <c r="J26" s="51">
        <f t="shared" si="7"/>
        <v>1.0024023634730888</v>
      </c>
      <c r="K26" s="63">
        <f t="shared" si="2"/>
        <v>27.184846358701758</v>
      </c>
      <c r="L26" s="63">
        <f t="shared" si="3"/>
        <v>27.010679640183621</v>
      </c>
      <c r="M26" s="119">
        <f>Trend!$D14</f>
        <v>0</v>
      </c>
      <c r="N26" s="119">
        <f>Trend!$D34</f>
        <v>0</v>
      </c>
      <c r="O26" s="63">
        <f t="shared" si="16"/>
        <v>27.776384999999998</v>
      </c>
      <c r="P26" s="63">
        <f t="shared" si="15"/>
        <v>29.386650685268449</v>
      </c>
      <c r="Q26" s="63"/>
      <c r="R26" s="63"/>
      <c r="S26" s="10">
        <f t="shared" si="4"/>
        <v>27.776384999999998</v>
      </c>
      <c r="T26" s="10">
        <f t="shared" si="5"/>
        <v>28.760819087000002</v>
      </c>
      <c r="U26" s="8">
        <f t="shared" si="10"/>
        <v>0.62583159826844792</v>
      </c>
      <c r="AA26" s="29">
        <f t="shared" si="6"/>
        <v>0</v>
      </c>
    </row>
    <row r="27" spans="1:27" x14ac:dyDescent="0.2">
      <c r="A27" s="70">
        <v>37377</v>
      </c>
      <c r="B27" s="62">
        <f>Unit*Inputs!B27</f>
        <v>27.152057629000002</v>
      </c>
      <c r="C27" s="59"/>
      <c r="D27" s="63">
        <f t="shared" si="13"/>
        <v>27.152057629000002</v>
      </c>
      <c r="E27" s="51">
        <f>Inputs!D27</f>
        <v>1.0588444202919447</v>
      </c>
      <c r="F27" s="63">
        <f t="shared" si="14"/>
        <v>25.643104037431328</v>
      </c>
      <c r="G27" s="51">
        <f t="shared" si="11"/>
        <v>1</v>
      </c>
      <c r="H27" s="51">
        <f t="shared" si="12"/>
        <v>1.0106904669192065</v>
      </c>
      <c r="I27" s="51">
        <f t="shared" si="12"/>
        <v>0.99159689582193311</v>
      </c>
      <c r="J27" s="51">
        <f t="shared" si="7"/>
        <v>0.99159689582193311</v>
      </c>
      <c r="K27" s="63">
        <f t="shared" si="2"/>
        <v>25.860411771636095</v>
      </c>
      <c r="L27" s="63">
        <f t="shared" si="3"/>
        <v>28.500952848935583</v>
      </c>
      <c r="M27" s="119">
        <f>Trend!$D15</f>
        <v>0</v>
      </c>
      <c r="N27" s="119">
        <f>Trend!$D35</f>
        <v>0</v>
      </c>
      <c r="O27" s="63">
        <f t="shared" si="16"/>
        <v>27.776384999999998</v>
      </c>
      <c r="P27" s="63">
        <f t="shared" si="15"/>
        <v>29.163727666258136</v>
      </c>
      <c r="Q27" s="63"/>
      <c r="R27" s="63"/>
      <c r="S27" s="10">
        <f t="shared" si="4"/>
        <v>27.776384999999998</v>
      </c>
      <c r="T27" s="10">
        <f t="shared" si="5"/>
        <v>27.152057629000002</v>
      </c>
      <c r="U27" s="8">
        <f t="shared" si="10"/>
        <v>2.0116700372581349</v>
      </c>
      <c r="AA27" s="29">
        <f t="shared" si="6"/>
        <v>0</v>
      </c>
    </row>
    <row r="28" spans="1:27" x14ac:dyDescent="0.2">
      <c r="A28" s="70">
        <v>37408</v>
      </c>
      <c r="B28" s="62">
        <f>Unit*Inputs!B28</f>
        <v>31.739602182000002</v>
      </c>
      <c r="C28" s="59"/>
      <c r="D28" s="63">
        <f t="shared" si="13"/>
        <v>31.739602182000002</v>
      </c>
      <c r="E28" s="51">
        <f>Inputs!D28</f>
        <v>0.96753499754727768</v>
      </c>
      <c r="F28" s="63">
        <f t="shared" si="14"/>
        <v>32.804603722305224</v>
      </c>
      <c r="G28" s="51">
        <f t="shared" si="11"/>
        <v>1</v>
      </c>
      <c r="H28" s="51">
        <f t="shared" si="12"/>
        <v>1.0343886689259887</v>
      </c>
      <c r="I28" s="51">
        <f t="shared" si="12"/>
        <v>1.0106909722648585</v>
      </c>
      <c r="J28" s="51">
        <f t="shared" si="7"/>
        <v>1.0106909722648585</v>
      </c>
      <c r="K28" s="63">
        <f t="shared" si="2"/>
        <v>32.457600416468892</v>
      </c>
      <c r="L28" s="63">
        <f t="shared" si="3"/>
        <v>32.995043088281797</v>
      </c>
      <c r="M28" s="119">
        <f>Trend!$D16</f>
        <v>0</v>
      </c>
      <c r="N28" s="119">
        <f>Trend!$D36</f>
        <v>0.14000000000000001</v>
      </c>
      <c r="O28" s="63">
        <f t="shared" si="16"/>
        <v>31.665078900000001</v>
      </c>
      <c r="P28" s="63">
        <f t="shared" si="15"/>
        <v>30.964612123257552</v>
      </c>
      <c r="Q28" s="63"/>
      <c r="R28" s="63"/>
      <c r="S28" s="10">
        <f t="shared" si="4"/>
        <v>31.665078900000001</v>
      </c>
      <c r="T28" s="10">
        <f t="shared" si="5"/>
        <v>31.739602182000002</v>
      </c>
      <c r="U28" s="8">
        <f t="shared" si="10"/>
        <v>-0.77499005874244986</v>
      </c>
      <c r="AA28" s="29">
        <f t="shared" si="6"/>
        <v>0</v>
      </c>
    </row>
    <row r="29" spans="1:27" x14ac:dyDescent="0.2">
      <c r="A29" s="70">
        <v>37438</v>
      </c>
      <c r="B29" s="62">
        <f>Unit*Inputs!B29</f>
        <v>41.498590228000005</v>
      </c>
      <c r="C29" s="59"/>
      <c r="D29" s="63">
        <f t="shared" si="13"/>
        <v>41.498590228000005</v>
      </c>
      <c r="E29" s="51">
        <f>Inputs!D29</f>
        <v>1.0238088162274905</v>
      </c>
      <c r="F29" s="63">
        <f t="shared" si="14"/>
        <v>40.533534748131146</v>
      </c>
      <c r="G29" s="51">
        <f t="shared" si="11"/>
        <v>1</v>
      </c>
      <c r="H29" s="51">
        <f t="shared" si="12"/>
        <v>0.96951797319619015</v>
      </c>
      <c r="I29" s="51">
        <f t="shared" si="12"/>
        <v>0.99671522502179843</v>
      </c>
      <c r="J29" s="51">
        <f t="shared" si="7"/>
        <v>0.99671522502179843</v>
      </c>
      <c r="K29" s="63">
        <f t="shared" si="2"/>
        <v>40.667117076740418</v>
      </c>
      <c r="L29" s="63">
        <f t="shared" si="3"/>
        <v>34.707215645220792</v>
      </c>
      <c r="M29" s="119">
        <f>Trend!$D17</f>
        <v>-0.08</v>
      </c>
      <c r="N29" s="119">
        <f>Trend!$D37</f>
        <v>0.3</v>
      </c>
      <c r="O29" s="63">
        <f t="shared" si="16"/>
        <v>40.890171886200001</v>
      </c>
      <c r="P29" s="63">
        <f t="shared" si="15"/>
        <v>41.726205579210678</v>
      </c>
      <c r="Q29" s="63"/>
      <c r="R29" s="63"/>
      <c r="S29" s="10">
        <f t="shared" si="4"/>
        <v>40.890171886200001</v>
      </c>
      <c r="T29" s="10">
        <f t="shared" si="5"/>
        <v>41.498590228000005</v>
      </c>
      <c r="U29" s="8">
        <f t="shared" si="10"/>
        <v>0.22761535121067311</v>
      </c>
      <c r="AA29" s="29">
        <f t="shared" si="6"/>
        <v>0</v>
      </c>
    </row>
    <row r="30" spans="1:27" x14ac:dyDescent="0.2">
      <c r="A30" s="70">
        <v>37469</v>
      </c>
      <c r="B30" s="62">
        <f>Unit*Inputs!B30</f>
        <v>29.510537263000003</v>
      </c>
      <c r="C30" s="59"/>
      <c r="D30" s="63">
        <f t="shared" si="13"/>
        <v>29.510537263000003</v>
      </c>
      <c r="E30" s="51">
        <f>Inputs!D30</f>
        <v>1.0611165736792225</v>
      </c>
      <c r="F30" s="63">
        <f t="shared" si="14"/>
        <v>27.810834356000825</v>
      </c>
      <c r="G30" s="51">
        <f t="shared" si="11"/>
        <v>1</v>
      </c>
      <c r="H30" s="51">
        <f t="shared" si="12"/>
        <v>0.89332480927924729</v>
      </c>
      <c r="I30" s="51">
        <f t="shared" si="12"/>
        <v>0.89721255802555078</v>
      </c>
      <c r="J30" s="51">
        <f t="shared" si="7"/>
        <v>0.89721255802555078</v>
      </c>
      <c r="K30" s="63">
        <f t="shared" si="2"/>
        <v>30.996929442453066</v>
      </c>
      <c r="L30" s="63">
        <f t="shared" si="3"/>
        <v>33.756800887384813</v>
      </c>
      <c r="M30" s="119">
        <f>Trend!$D18</f>
        <v>-0.08</v>
      </c>
      <c r="N30" s="119">
        <f>Trend!$D38</f>
        <v>-0.23076923076923084</v>
      </c>
      <c r="O30" s="63">
        <f t="shared" si="16"/>
        <v>31.244285184839999</v>
      </c>
      <c r="P30" s="63">
        <f t="shared" si="15"/>
        <v>29.746031584025527</v>
      </c>
      <c r="Q30" s="63"/>
      <c r="R30" s="63"/>
      <c r="S30" s="10">
        <f t="shared" si="4"/>
        <v>31.244285184839999</v>
      </c>
      <c r="T30" s="10">
        <f t="shared" si="5"/>
        <v>29.510537263000003</v>
      </c>
      <c r="U30" s="8">
        <f t="shared" si="10"/>
        <v>0.23549432102552359</v>
      </c>
      <c r="AA30" s="29">
        <f t="shared" si="6"/>
        <v>0</v>
      </c>
    </row>
    <row r="31" spans="1:27" x14ac:dyDescent="0.2">
      <c r="A31" s="70">
        <v>37500</v>
      </c>
      <c r="B31" s="62">
        <f>Unit*Inputs!B31</f>
        <v>28.180247865000002</v>
      </c>
      <c r="C31" s="59"/>
      <c r="D31" s="63">
        <f t="shared" si="13"/>
        <v>28.180247865000002</v>
      </c>
      <c r="E31" s="51">
        <f>Inputs!D31</f>
        <v>0.96456516266912196</v>
      </c>
      <c r="F31" s="63">
        <f t="shared" si="14"/>
        <v>29.215494147663684</v>
      </c>
      <c r="G31" s="51">
        <f t="shared" si="11"/>
        <v>1</v>
      </c>
      <c r="H31" s="51">
        <f t="shared" si="12"/>
        <v>1.0029809185046754</v>
      </c>
      <c r="I31" s="51">
        <f t="shared" si="12"/>
        <v>0.98679803777912045</v>
      </c>
      <c r="J31" s="51">
        <f t="shared" si="7"/>
        <v>0.98679803777912045</v>
      </c>
      <c r="K31" s="63">
        <f t="shared" si="2"/>
        <v>29.606356142960959</v>
      </c>
      <c r="L31" s="63">
        <f t="shared" si="3"/>
        <v>31.074058376691628</v>
      </c>
      <c r="M31" s="119">
        <f>Trend!$D19</f>
        <v>-0.08</v>
      </c>
      <c r="N31" s="119">
        <f>Trend!$D39</f>
        <v>0</v>
      </c>
      <c r="O31" s="63">
        <f t="shared" si="16"/>
        <v>31.035989950274399</v>
      </c>
      <c r="P31" s="63">
        <f t="shared" si="15"/>
        <v>29.541017655505104</v>
      </c>
      <c r="Q31" s="63"/>
      <c r="R31" s="63"/>
      <c r="S31" s="10">
        <f t="shared" si="4"/>
        <v>31.035989950274399</v>
      </c>
      <c r="T31" s="10">
        <f t="shared" si="5"/>
        <v>28.180247865000002</v>
      </c>
      <c r="U31" s="8">
        <f t="shared" si="10"/>
        <v>1.3607697905051026</v>
      </c>
      <c r="AA31" s="29">
        <f t="shared" si="6"/>
        <v>0</v>
      </c>
    </row>
    <row r="32" spans="1:27" x14ac:dyDescent="0.2">
      <c r="A32" s="70">
        <v>37530</v>
      </c>
      <c r="B32" s="62">
        <f>Unit*Inputs!B32</f>
        <v>38.060914050000001</v>
      </c>
      <c r="C32" s="59"/>
      <c r="D32" s="63">
        <f t="shared" si="13"/>
        <v>38.060914050000001</v>
      </c>
      <c r="E32" s="51">
        <f>Inputs!D32</f>
        <v>1.0977687445493471</v>
      </c>
      <c r="F32" s="63">
        <f t="shared" si="14"/>
        <v>34.671158419275869</v>
      </c>
      <c r="G32" s="51">
        <f t="shared" si="11"/>
        <v>1</v>
      </c>
      <c r="H32" s="51">
        <f t="shared" si="12"/>
        <v>1.0214433497938034</v>
      </c>
      <c r="I32" s="51">
        <f t="shared" si="12"/>
        <v>1.0629165769670086</v>
      </c>
      <c r="J32" s="51">
        <f t="shared" si="7"/>
        <v>1.0629165769670086</v>
      </c>
      <c r="K32" s="63">
        <f t="shared" si="2"/>
        <v>32.61888954466086</v>
      </c>
      <c r="L32" s="63">
        <f t="shared" si="3"/>
        <v>31.084471104480343</v>
      </c>
      <c r="M32" s="119">
        <f>Trend!$D20</f>
        <v>-0.08</v>
      </c>
      <c r="N32" s="119">
        <f>Trend!$D40</f>
        <v>0</v>
      </c>
      <c r="O32" s="63">
        <f t="shared" si="16"/>
        <v>30.829083350605902</v>
      </c>
      <c r="P32" s="63">
        <f t="shared" si="15"/>
        <v>35.972502682567843</v>
      </c>
      <c r="Q32" s="63"/>
      <c r="R32" s="63"/>
      <c r="S32" s="10">
        <f t="shared" si="4"/>
        <v>30.829083350605902</v>
      </c>
      <c r="T32" s="10">
        <f t="shared" si="5"/>
        <v>38.060914050000001</v>
      </c>
      <c r="U32" s="8">
        <f t="shared" si="10"/>
        <v>-2.0884113674321583</v>
      </c>
      <c r="AA32" s="29">
        <f t="shared" si="6"/>
        <v>0</v>
      </c>
    </row>
    <row r="33" spans="1:27" x14ac:dyDescent="0.2">
      <c r="A33" s="70">
        <v>37561</v>
      </c>
      <c r="B33" s="62">
        <f>Unit*Inputs!B33</f>
        <v>29.087289734000002</v>
      </c>
      <c r="C33" s="59"/>
      <c r="D33" s="63">
        <f t="shared" si="13"/>
        <v>29.087289734000002</v>
      </c>
      <c r="E33" s="51">
        <f>Inputs!D33</f>
        <v>0.93055510533836683</v>
      </c>
      <c r="F33" s="63">
        <f t="shared" si="14"/>
        <v>31.257998120834909</v>
      </c>
      <c r="G33" s="51">
        <f t="shared" si="11"/>
        <v>1</v>
      </c>
      <c r="H33" s="51">
        <f t="shared" si="12"/>
        <v>1.0028846231230606</v>
      </c>
      <c r="I33" s="51">
        <f t="shared" si="12"/>
        <v>1.0074071565484406</v>
      </c>
      <c r="J33" s="51">
        <f t="shared" si="7"/>
        <v>1.0074071565484406</v>
      </c>
      <c r="K33" s="63">
        <f t="shared" si="2"/>
        <v>31.028167625819211</v>
      </c>
      <c r="L33" s="63">
        <f t="shared" si="3"/>
        <v>30.715939896624374</v>
      </c>
      <c r="M33" s="119">
        <f>Trend!$D21</f>
        <v>-0.08</v>
      </c>
      <c r="N33" s="119">
        <f>Trend!$D41</f>
        <v>0</v>
      </c>
      <c r="O33" s="63">
        <f t="shared" si="16"/>
        <v>30.623556128268529</v>
      </c>
      <c r="P33" s="63">
        <f t="shared" si="15"/>
        <v>28.707987546359018</v>
      </c>
      <c r="Q33" s="63"/>
      <c r="R33" s="63"/>
      <c r="S33" s="10">
        <f t="shared" si="4"/>
        <v>30.623556128268529</v>
      </c>
      <c r="T33" s="10">
        <f t="shared" si="5"/>
        <v>29.087289734000002</v>
      </c>
      <c r="U33" s="8">
        <f t="shared" si="10"/>
        <v>-0.37930218764098456</v>
      </c>
      <c r="AA33" s="29">
        <f t="shared" si="6"/>
        <v>0</v>
      </c>
    </row>
    <row r="34" spans="1:27" x14ac:dyDescent="0.2">
      <c r="A34" s="70">
        <v>37591</v>
      </c>
      <c r="B34" s="62">
        <f>Unit*Inputs!B34</f>
        <v>26.204947813</v>
      </c>
      <c r="C34" s="59"/>
      <c r="D34" s="63">
        <f t="shared" si="13"/>
        <v>26.204947813</v>
      </c>
      <c r="E34" s="51">
        <f>Inputs!D34</f>
        <v>0.88784292770544204</v>
      </c>
      <c r="F34" s="63">
        <f t="shared" si="14"/>
        <v>29.515297126626397</v>
      </c>
      <c r="G34" s="51">
        <f t="shared" si="11"/>
        <v>1</v>
      </c>
      <c r="H34" s="51">
        <f t="shared" si="12"/>
        <v>1.0674868358820715</v>
      </c>
      <c r="I34" s="51">
        <f t="shared" si="12"/>
        <v>1.0355967531234653</v>
      </c>
      <c r="J34" s="51">
        <f t="shared" si="7"/>
        <v>1.0355967531234653</v>
      </c>
      <c r="K34" s="63">
        <f t="shared" si="2"/>
        <v>28.500762519393049</v>
      </c>
      <c r="L34" s="63">
        <f t="shared" si="3"/>
        <v>29.420490345425947</v>
      </c>
      <c r="M34" s="119">
        <f>Trend!$D22</f>
        <v>-0.08</v>
      </c>
      <c r="N34" s="119">
        <f>Trend!$D42</f>
        <v>-0.05</v>
      </c>
      <c r="O34" s="63">
        <f t="shared" si="16"/>
        <v>28.898429133042733</v>
      </c>
      <c r="P34" s="63">
        <f t="shared" si="15"/>
        <v>26.570581288615671</v>
      </c>
      <c r="Q34" s="63"/>
      <c r="R34" s="63"/>
      <c r="S34" s="10">
        <f t="shared" si="4"/>
        <v>28.898429133042733</v>
      </c>
      <c r="T34" s="10">
        <f t="shared" si="5"/>
        <v>26.204947813</v>
      </c>
      <c r="U34" s="8">
        <f t="shared" si="10"/>
        <v>0.36563347561567028</v>
      </c>
      <c r="AA34" s="29">
        <f t="shared" si="6"/>
        <v>0</v>
      </c>
    </row>
    <row r="35" spans="1:27" x14ac:dyDescent="0.2">
      <c r="A35" s="70">
        <v>37622</v>
      </c>
      <c r="B35" s="62">
        <f>Unit*Inputs!B35</f>
        <v>30.969338700000002</v>
      </c>
      <c r="C35" s="59"/>
      <c r="D35" s="63">
        <f t="shared" si="13"/>
        <v>30.969338700000002</v>
      </c>
      <c r="E35" s="51">
        <f>Inputs!D35</f>
        <v>1.03421763267296</v>
      </c>
      <c r="F35" s="63">
        <f t="shared" si="14"/>
        <v>29.944701890219193</v>
      </c>
      <c r="G35" s="51">
        <f t="shared" si="11"/>
        <v>1</v>
      </c>
      <c r="H35" s="51">
        <f t="shared" si="12"/>
        <v>1.0191985816817977</v>
      </c>
      <c r="I35" s="51">
        <f t="shared" si="12"/>
        <v>1.0421877412007974</v>
      </c>
      <c r="J35" s="51">
        <f t="shared" si="7"/>
        <v>1.0421877412007974</v>
      </c>
      <c r="K35" s="63">
        <f t="shared" si="2"/>
        <v>28.73254089106559</v>
      </c>
      <c r="L35" s="63">
        <f t="shared" si="3"/>
        <v>28.520118069584111</v>
      </c>
      <c r="M35" s="119">
        <f>Trend!$E11</f>
        <v>-0.08</v>
      </c>
      <c r="N35" s="119">
        <f>Trend!$E31</f>
        <v>0</v>
      </c>
      <c r="O35" s="63">
        <f t="shared" si="16"/>
        <v>28.705772938822445</v>
      </c>
      <c r="P35" s="63">
        <f t="shared" si="15"/>
        <v>30.940486891088767</v>
      </c>
      <c r="Q35" s="63"/>
      <c r="R35" s="63"/>
      <c r="S35" s="10">
        <f t="shared" si="4"/>
        <v>28.705772938822445</v>
      </c>
      <c r="T35" s="10">
        <f t="shared" si="5"/>
        <v>30.969338700000002</v>
      </c>
      <c r="U35" s="8">
        <f t="shared" si="10"/>
        <v>-2.88518089112344E-2</v>
      </c>
      <c r="AA35" s="29">
        <f t="shared" si="6"/>
        <v>0</v>
      </c>
    </row>
    <row r="36" spans="1:27" x14ac:dyDescent="0.2">
      <c r="A36" s="70">
        <v>37653</v>
      </c>
      <c r="B36" s="62">
        <f>Unit*Inputs!B36</f>
        <v>25.391557145</v>
      </c>
      <c r="C36" s="59"/>
      <c r="D36" s="63">
        <f t="shared" si="13"/>
        <v>25.391557145</v>
      </c>
      <c r="E36" s="51">
        <f>Inputs!D36</f>
        <v>0.9216867800369789</v>
      </c>
      <c r="F36" s="63">
        <f t="shared" si="14"/>
        <v>27.549008725047862</v>
      </c>
      <c r="G36" s="51">
        <f t="shared" ref="G36:G99" si="17">G24</f>
        <v>1</v>
      </c>
      <c r="H36" s="51">
        <f t="shared" ref="H36:I99" si="18">H24</f>
        <v>0.97653681027111605</v>
      </c>
      <c r="I36" s="51">
        <f t="shared" si="18"/>
        <v>0.97253360122852284</v>
      </c>
      <c r="J36" s="51">
        <f t="shared" si="7"/>
        <v>0.97253360122852284</v>
      </c>
      <c r="K36" s="63">
        <f t="shared" si="2"/>
        <v>28.327050798293687</v>
      </c>
      <c r="L36" s="63">
        <f t="shared" si="3"/>
        <v>29.044030301365439</v>
      </c>
      <c r="M36" s="119">
        <f>Trend!$E12</f>
        <v>-0.08</v>
      </c>
      <c r="N36" s="119">
        <f>Trend!$E32</f>
        <v>0</v>
      </c>
      <c r="O36" s="63">
        <f t="shared" si="16"/>
        <v>28.514401119230293</v>
      </c>
      <c r="P36" s="63">
        <f t="shared" si="15"/>
        <v>25.559492607610267</v>
      </c>
      <c r="Q36" s="63"/>
      <c r="R36" s="63"/>
      <c r="S36" s="10">
        <f t="shared" si="4"/>
        <v>28.514401119230293</v>
      </c>
      <c r="T36" s="10">
        <f t="shared" si="5"/>
        <v>25.391557145</v>
      </c>
      <c r="U36" s="8">
        <f t="shared" si="10"/>
        <v>0.16793546261026648</v>
      </c>
      <c r="AA36" s="29">
        <f t="shared" si="6"/>
        <v>0</v>
      </c>
    </row>
    <row r="37" spans="1:27" x14ac:dyDescent="0.2">
      <c r="A37" s="70">
        <v>37681</v>
      </c>
      <c r="B37" s="62">
        <f>Unit*Inputs!B37</f>
        <v>30.224560674000003</v>
      </c>
      <c r="C37" s="59"/>
      <c r="D37" s="63">
        <f t="shared" si="13"/>
        <v>30.224560674000003</v>
      </c>
      <c r="E37" s="51">
        <f>Inputs!D37</f>
        <v>1.011182116970414</v>
      </c>
      <c r="F37" s="63">
        <f t="shared" si="14"/>
        <v>29.890323579451056</v>
      </c>
      <c r="G37" s="51">
        <f t="shared" si="17"/>
        <v>1</v>
      </c>
      <c r="H37" s="51">
        <f t="shared" si="18"/>
        <v>1.0014521922898212</v>
      </c>
      <c r="I37" s="51">
        <f t="shared" si="18"/>
        <v>0.99394211854541503</v>
      </c>
      <c r="J37" s="51">
        <f t="shared" si="7"/>
        <v>0.99394211854541503</v>
      </c>
      <c r="K37" s="63">
        <f t="shared" si="2"/>
        <v>30.072499214737032</v>
      </c>
      <c r="L37" s="63">
        <f t="shared" si="3"/>
        <v>29.318675837934247</v>
      </c>
      <c r="M37" s="119">
        <f>Trend!$E13</f>
        <v>-0.08</v>
      </c>
      <c r="N37" s="119">
        <f>Trend!$E33</f>
        <v>5.2631578947368363E-2</v>
      </c>
      <c r="O37" s="63">
        <f t="shared" si="16"/>
        <v>29.81505801238816</v>
      </c>
      <c r="P37" s="63">
        <f t="shared" si="15"/>
        <v>29.965817721350167</v>
      </c>
      <c r="Q37" s="63"/>
      <c r="R37" s="63"/>
      <c r="S37" s="10">
        <f t="shared" si="4"/>
        <v>29.81505801238816</v>
      </c>
      <c r="T37" s="10">
        <f t="shared" si="5"/>
        <v>30.224560674000003</v>
      </c>
      <c r="U37" s="8">
        <f t="shared" si="10"/>
        <v>-0.25874295264983616</v>
      </c>
      <c r="AA37" s="29">
        <f t="shared" si="6"/>
        <v>0</v>
      </c>
    </row>
    <row r="38" spans="1:27" x14ac:dyDescent="0.2">
      <c r="A38" s="70">
        <v>37712</v>
      </c>
      <c r="B38" s="62">
        <f>Unit*Inputs!B38</f>
        <v>29.876910724000002</v>
      </c>
      <c r="C38" s="59"/>
      <c r="D38" s="63">
        <f t="shared" si="13"/>
        <v>29.876910724000002</v>
      </c>
      <c r="E38" s="51">
        <f>Inputs!D38</f>
        <v>1.0084187989275362</v>
      </c>
      <c r="F38" s="63">
        <f t="shared" si="14"/>
        <v>29.627482902713044</v>
      </c>
      <c r="G38" s="51">
        <f t="shared" si="17"/>
        <v>1</v>
      </c>
      <c r="H38" s="51">
        <f t="shared" si="18"/>
        <v>1.0000947701330221</v>
      </c>
      <c r="I38" s="51">
        <f t="shared" si="18"/>
        <v>1.0024023634730888</v>
      </c>
      <c r="J38" s="51">
        <f t="shared" si="7"/>
        <v>1.0024023634730888</v>
      </c>
      <c r="K38" s="63">
        <f t="shared" si="2"/>
        <v>29.556477500772019</v>
      </c>
      <c r="L38" s="63">
        <f t="shared" si="3"/>
        <v>30.302269554673291</v>
      </c>
      <c r="M38" s="119">
        <f>Trend!$E14</f>
        <v>-0.08</v>
      </c>
      <c r="N38" s="119">
        <f>Trend!$E34</f>
        <v>0</v>
      </c>
      <c r="O38" s="63">
        <f t="shared" si="16"/>
        <v>29.61629095897224</v>
      </c>
      <c r="P38" s="63">
        <f t="shared" si="15"/>
        <v>29.937372643073239</v>
      </c>
      <c r="Q38" s="63"/>
      <c r="R38" s="63"/>
      <c r="S38" s="10">
        <f t="shared" si="4"/>
        <v>29.61629095897224</v>
      </c>
      <c r="T38" s="10">
        <f t="shared" si="5"/>
        <v>29.876910724000002</v>
      </c>
      <c r="U38" s="8">
        <f t="shared" si="10"/>
        <v>6.0461919073237169E-2</v>
      </c>
      <c r="AA38" s="29">
        <f t="shared" si="6"/>
        <v>0</v>
      </c>
    </row>
    <row r="39" spans="1:27" x14ac:dyDescent="0.2">
      <c r="A39" s="70">
        <v>37742</v>
      </c>
      <c r="B39" s="62">
        <f>Unit*Inputs!B39</f>
        <v>31.261541159000004</v>
      </c>
      <c r="C39" s="59"/>
      <c r="D39" s="63">
        <f t="shared" si="13"/>
        <v>31.261541159000004</v>
      </c>
      <c r="E39" s="51">
        <f>Inputs!D39</f>
        <v>1.0079490595623259</v>
      </c>
      <c r="F39" s="63">
        <f t="shared" si="14"/>
        <v>31.015001068183413</v>
      </c>
      <c r="G39" s="51">
        <f t="shared" si="17"/>
        <v>1</v>
      </c>
      <c r="H39" s="51">
        <f t="shared" si="18"/>
        <v>1.0106904669192065</v>
      </c>
      <c r="I39" s="51">
        <f t="shared" si="18"/>
        <v>0.99159689582193311</v>
      </c>
      <c r="J39" s="51">
        <f t="shared" si="7"/>
        <v>0.99159689582193311</v>
      </c>
      <c r="K39" s="63">
        <f t="shared" si="2"/>
        <v>31.277831948510819</v>
      </c>
      <c r="L39" s="63">
        <f t="shared" si="3"/>
        <v>30.663835431033789</v>
      </c>
      <c r="M39" s="119">
        <f>Trend!$E15</f>
        <v>-0.08</v>
      </c>
      <c r="N39" s="119">
        <f>Trend!$E35</f>
        <v>0.06</v>
      </c>
      <c r="O39" s="63">
        <f t="shared" si="16"/>
        <v>31.183979960400503</v>
      </c>
      <c r="P39" s="63">
        <f t="shared" si="15"/>
        <v>31.16773805288976</v>
      </c>
      <c r="Q39" s="63"/>
      <c r="R39" s="63"/>
      <c r="S39" s="10">
        <f t="shared" si="4"/>
        <v>31.183979960400503</v>
      </c>
      <c r="T39" s="10">
        <f t="shared" si="5"/>
        <v>31.261541159000004</v>
      </c>
      <c r="U39" s="8">
        <f t="shared" si="10"/>
        <v>-9.3803106110243561E-2</v>
      </c>
      <c r="AA39" s="29">
        <f t="shared" si="6"/>
        <v>0</v>
      </c>
    </row>
    <row r="40" spans="1:27" x14ac:dyDescent="0.2">
      <c r="A40" s="70">
        <v>37773</v>
      </c>
      <c r="B40" s="62">
        <f>Unit*Inputs!B40</f>
        <v>31.842425762000001</v>
      </c>
      <c r="C40" s="59"/>
      <c r="D40" s="63">
        <f t="shared" si="13"/>
        <v>31.842425762000001</v>
      </c>
      <c r="E40" s="51">
        <f>Inputs!D40</f>
        <v>1.011182116970414</v>
      </c>
      <c r="F40" s="63">
        <f t="shared" si="14"/>
        <v>31.490297571126519</v>
      </c>
      <c r="G40" s="51">
        <f t="shared" si="17"/>
        <v>1</v>
      </c>
      <c r="H40" s="51">
        <f t="shared" si="18"/>
        <v>1.0343886689259887</v>
      </c>
      <c r="I40" s="51">
        <f t="shared" si="18"/>
        <v>1.0106909722648585</v>
      </c>
      <c r="J40" s="51">
        <f t="shared" si="7"/>
        <v>1.0106909722648585</v>
      </c>
      <c r="K40" s="63">
        <f t="shared" si="2"/>
        <v>31.157196843818518</v>
      </c>
      <c r="L40" s="63">
        <f t="shared" si="3"/>
        <v>30.907671396537506</v>
      </c>
      <c r="M40" s="119">
        <f>Trend!$E16</f>
        <v>-0.08</v>
      </c>
      <c r="N40" s="119">
        <f>Trend!$E36</f>
        <v>0</v>
      </c>
      <c r="O40" s="63">
        <f t="shared" si="16"/>
        <v>30.976086760664497</v>
      </c>
      <c r="P40" s="63">
        <f t="shared" si="15"/>
        <v>31.657332590541422</v>
      </c>
      <c r="Q40" s="63"/>
      <c r="R40" s="63"/>
      <c r="S40" s="10">
        <f t="shared" si="4"/>
        <v>30.976086760664497</v>
      </c>
      <c r="T40" s="10">
        <f t="shared" si="5"/>
        <v>31.842425762000001</v>
      </c>
      <c r="U40" s="8">
        <f t="shared" si="10"/>
        <v>-0.18509317145857906</v>
      </c>
      <c r="AA40" s="29">
        <f t="shared" si="6"/>
        <v>0</v>
      </c>
    </row>
    <row r="41" spans="1:27" x14ac:dyDescent="0.2">
      <c r="A41" s="70">
        <v>37803</v>
      </c>
      <c r="B41" s="62">
        <f>Unit*Inputs!B41</f>
        <v>31.924518728000002</v>
      </c>
      <c r="C41" s="59"/>
      <c r="D41" s="63">
        <f t="shared" si="13"/>
        <v>31.924518728000002</v>
      </c>
      <c r="E41" s="51">
        <f>Inputs!D41</f>
        <v>1.0575060955967475</v>
      </c>
      <c r="F41" s="63">
        <f t="shared" si="14"/>
        <v>30.188496180710043</v>
      </c>
      <c r="G41" s="51">
        <f t="shared" si="17"/>
        <v>1</v>
      </c>
      <c r="H41" s="51">
        <f t="shared" si="18"/>
        <v>0.96951797319619015</v>
      </c>
      <c r="I41" s="51">
        <f t="shared" si="18"/>
        <v>0.99671522502179843</v>
      </c>
      <c r="J41" s="51">
        <f t="shared" si="7"/>
        <v>0.99671522502179843</v>
      </c>
      <c r="K41" s="63">
        <f t="shared" si="2"/>
        <v>30.287985397283173</v>
      </c>
      <c r="L41" s="63">
        <f t="shared" si="3"/>
        <v>29.746234938943697</v>
      </c>
      <c r="M41" s="119">
        <f>Trend!$E17</f>
        <v>-0.08</v>
      </c>
      <c r="N41" s="119">
        <f>Trend!$E37</f>
        <v>0</v>
      </c>
      <c r="O41" s="63">
        <f t="shared" si="16"/>
        <v>30.769579515593399</v>
      </c>
      <c r="P41" s="63">
        <f t="shared" si="15"/>
        <v>32.432134544886537</v>
      </c>
      <c r="Q41" s="63"/>
      <c r="R41" s="63"/>
      <c r="S41" s="10">
        <f t="shared" si="4"/>
        <v>30.769579515593399</v>
      </c>
      <c r="T41" s="10">
        <f t="shared" si="5"/>
        <v>31.924518728000002</v>
      </c>
      <c r="U41" s="8">
        <f t="shared" si="10"/>
        <v>0.50761581688653479</v>
      </c>
      <c r="AA41" s="29">
        <f t="shared" si="6"/>
        <v>0</v>
      </c>
    </row>
    <row r="42" spans="1:27" x14ac:dyDescent="0.2">
      <c r="A42" s="70">
        <v>37834</v>
      </c>
      <c r="B42" s="62">
        <f>Unit*Inputs!B42</f>
        <v>25.207009621000001</v>
      </c>
      <c r="C42" s="59"/>
      <c r="D42" s="63">
        <f t="shared" si="13"/>
        <v>25.207009621000001</v>
      </c>
      <c r="E42" s="51">
        <f>Inputs!D42</f>
        <v>1.0108399331721043</v>
      </c>
      <c r="F42" s="63">
        <f t="shared" si="14"/>
        <v>24.936697486711072</v>
      </c>
      <c r="G42" s="51">
        <f t="shared" si="17"/>
        <v>1</v>
      </c>
      <c r="H42" s="51">
        <f t="shared" si="18"/>
        <v>0.89332480927924729</v>
      </c>
      <c r="I42" s="51">
        <f t="shared" si="18"/>
        <v>0.89721255802555078</v>
      </c>
      <c r="J42" s="51">
        <f t="shared" si="7"/>
        <v>0.89721255802555078</v>
      </c>
      <c r="K42" s="63">
        <f t="shared" si="2"/>
        <v>27.793522575729401</v>
      </c>
      <c r="L42" s="63">
        <f t="shared" si="3"/>
        <v>29.41620107343681</v>
      </c>
      <c r="M42" s="119">
        <f>Trend!$E18</f>
        <v>-0.08</v>
      </c>
      <c r="N42" s="119">
        <f>Trend!$E38</f>
        <v>-5.5E-2</v>
      </c>
      <c r="O42" s="63">
        <f t="shared" si="16"/>
        <v>28.883404291287523</v>
      </c>
      <c r="P42" s="63">
        <f t="shared" si="15"/>
        <v>26.19546507190481</v>
      </c>
      <c r="Q42" s="63"/>
      <c r="R42" s="63"/>
      <c r="S42" s="10">
        <f t="shared" si="4"/>
        <v>28.883404291287523</v>
      </c>
      <c r="T42" s="10">
        <f t="shared" si="5"/>
        <v>25.207009621000001</v>
      </c>
      <c r="U42" s="8">
        <f t="shared" si="10"/>
        <v>0.98845545090480869</v>
      </c>
      <c r="AA42" s="29">
        <f t="shared" si="6"/>
        <v>0</v>
      </c>
    </row>
    <row r="43" spans="1:27" x14ac:dyDescent="0.2">
      <c r="A43" s="70">
        <v>37865</v>
      </c>
      <c r="B43" s="62">
        <f>Unit*Inputs!B43</f>
        <v>30.171336113000002</v>
      </c>
      <c r="C43" s="59"/>
      <c r="D43" s="63">
        <f t="shared" si="13"/>
        <v>30.171336113000002</v>
      </c>
      <c r="E43" s="51">
        <f>Inputs!D43</f>
        <v>1.0135210457422306</v>
      </c>
      <c r="F43" s="63">
        <f t="shared" si="14"/>
        <v>29.768830395529346</v>
      </c>
      <c r="G43" s="51">
        <f t="shared" si="17"/>
        <v>1</v>
      </c>
      <c r="H43" s="51">
        <f t="shared" si="18"/>
        <v>1.0029809185046754</v>
      </c>
      <c r="I43" s="51">
        <f t="shared" si="18"/>
        <v>0.98679803777912045</v>
      </c>
      <c r="J43" s="51">
        <f t="shared" si="7"/>
        <v>0.98679803777912045</v>
      </c>
      <c r="K43" s="63">
        <f t="shared" si="2"/>
        <v>30.167095247297848</v>
      </c>
      <c r="L43" s="63">
        <f t="shared" si="3"/>
        <v>28.723547723798543</v>
      </c>
      <c r="M43" s="119">
        <f>Trend!$E19</f>
        <v>-0.08</v>
      </c>
      <c r="N43" s="119">
        <f>Trend!$E39</f>
        <v>0</v>
      </c>
      <c r="O43" s="63">
        <f t="shared" si="16"/>
        <v>28.690848262678937</v>
      </c>
      <c r="P43" s="63">
        <f t="shared" si="15"/>
        <v>28.694881598781251</v>
      </c>
      <c r="Q43" s="63"/>
      <c r="R43" s="63"/>
      <c r="S43" s="10">
        <f t="shared" si="4"/>
        <v>28.690848262678937</v>
      </c>
      <c r="T43" s="10">
        <f t="shared" si="5"/>
        <v>30.171336113000002</v>
      </c>
      <c r="U43" s="8">
        <f t="shared" si="10"/>
        <v>-1.4764545142187515</v>
      </c>
      <c r="AA43" s="29">
        <f t="shared" si="6"/>
        <v>0</v>
      </c>
    </row>
    <row r="44" spans="1:27" x14ac:dyDescent="0.2">
      <c r="A44" s="70">
        <v>37895</v>
      </c>
      <c r="B44" s="62">
        <f>Unit*Inputs!B44</f>
        <v>32.891088624000005</v>
      </c>
      <c r="C44" s="59"/>
      <c r="D44" s="63">
        <f t="shared" si="13"/>
        <v>32.891088624000005</v>
      </c>
      <c r="E44" s="51">
        <f>Inputs!D44</f>
        <v>1.0969216071300767</v>
      </c>
      <c r="F44" s="63">
        <f t="shared" si="14"/>
        <v>29.984903579440264</v>
      </c>
      <c r="G44" s="51">
        <f t="shared" si="17"/>
        <v>1</v>
      </c>
      <c r="H44" s="51">
        <f t="shared" si="18"/>
        <v>1.0214433497938034</v>
      </c>
      <c r="I44" s="51">
        <f t="shared" si="18"/>
        <v>1.0629165769670086</v>
      </c>
      <c r="J44" s="51">
        <f t="shared" si="7"/>
        <v>1.0629165769670086</v>
      </c>
      <c r="K44" s="63">
        <f t="shared" si="2"/>
        <v>28.210025348368383</v>
      </c>
      <c r="L44" s="63">
        <f t="shared" si="3"/>
        <v>28.672704009467868</v>
      </c>
      <c r="M44" s="119">
        <f>Trend!$E20</f>
        <v>-0.08</v>
      </c>
      <c r="N44" s="119">
        <f>Trend!$E40</f>
        <v>0</v>
      </c>
      <c r="O44" s="63">
        <f t="shared" si="16"/>
        <v>28.499575940927745</v>
      </c>
      <c r="P44" s="63">
        <f t="shared" si="15"/>
        <v>33.228686129971493</v>
      </c>
      <c r="Q44" s="63"/>
      <c r="R44" s="63"/>
      <c r="S44" s="10">
        <f t="shared" si="4"/>
        <v>28.499575940927745</v>
      </c>
      <c r="T44" s="10">
        <f t="shared" si="5"/>
        <v>32.891088624000005</v>
      </c>
      <c r="U44" s="8">
        <f t="shared" si="10"/>
        <v>0.33759750597148752</v>
      </c>
      <c r="AA44" s="29">
        <f t="shared" si="6"/>
        <v>0</v>
      </c>
    </row>
    <row r="45" spans="1:27" x14ac:dyDescent="0.2">
      <c r="A45" s="70">
        <v>37926</v>
      </c>
      <c r="B45" s="62">
        <f>Unit*Inputs!B45</f>
        <v>24.572365351000002</v>
      </c>
      <c r="C45" s="59"/>
      <c r="D45" s="63">
        <f t="shared" si="13"/>
        <v>24.572365351000002</v>
      </c>
      <c r="E45" s="51">
        <f>Inputs!D45</f>
        <v>0.88244635968452889</v>
      </c>
      <c r="F45" s="63">
        <f t="shared" si="14"/>
        <v>27.845732583433769</v>
      </c>
      <c r="G45" s="51">
        <f t="shared" si="17"/>
        <v>1</v>
      </c>
      <c r="H45" s="51">
        <f t="shared" si="18"/>
        <v>1.0028846231230606</v>
      </c>
      <c r="I45" s="51">
        <f t="shared" si="18"/>
        <v>1.0074071565484406</v>
      </c>
      <c r="J45" s="51">
        <f t="shared" si="7"/>
        <v>1.0074071565484406</v>
      </c>
      <c r="K45" s="63">
        <f t="shared" si="2"/>
        <v>27.640991432737376</v>
      </c>
      <c r="L45" s="63">
        <f t="shared" si="3"/>
        <v>28.149396446268366</v>
      </c>
      <c r="M45" s="119">
        <f>Trend!$E21</f>
        <v>-0.08</v>
      </c>
      <c r="N45" s="119">
        <f>Trend!$E41</f>
        <v>0</v>
      </c>
      <c r="O45" s="63">
        <f t="shared" si="16"/>
        <v>28.309578767988224</v>
      </c>
      <c r="P45" s="63">
        <f t="shared" si="15"/>
        <v>25.166727977637823</v>
      </c>
      <c r="Q45" s="63"/>
      <c r="R45" s="63"/>
      <c r="S45" s="10">
        <f t="shared" si="4"/>
        <v>28.309578767988224</v>
      </c>
      <c r="T45" s="10">
        <f t="shared" si="5"/>
        <v>24.572365351000002</v>
      </c>
      <c r="U45" s="8">
        <f t="shared" si="10"/>
        <v>0.59436262663782102</v>
      </c>
      <c r="AA45" s="29">
        <f t="shared" si="6"/>
        <v>0</v>
      </c>
    </row>
    <row r="46" spans="1:27" x14ac:dyDescent="0.2">
      <c r="A46" s="70">
        <v>37956</v>
      </c>
      <c r="B46" s="62">
        <f>Unit*Inputs!B46</f>
        <v>28.065196767000003</v>
      </c>
      <c r="C46" s="59"/>
      <c r="D46" s="63">
        <f t="shared" si="13"/>
        <v>28.065196767000003</v>
      </c>
      <c r="E46" s="51">
        <f>Inputs!D46</f>
        <v>0.94766385260975616</v>
      </c>
      <c r="F46" s="63">
        <f t="shared" si="14"/>
        <v>29.615139049264897</v>
      </c>
      <c r="G46" s="51">
        <f t="shared" si="17"/>
        <v>1</v>
      </c>
      <c r="H46" s="51">
        <f t="shared" si="18"/>
        <v>1.0674868358820715</v>
      </c>
      <c r="I46" s="51">
        <f t="shared" si="18"/>
        <v>1.0355967531234653</v>
      </c>
      <c r="J46" s="51">
        <f t="shared" si="7"/>
        <v>1.0355967531234653</v>
      </c>
      <c r="K46" s="63">
        <f t="shared" si="2"/>
        <v>28.597172557699338</v>
      </c>
      <c r="L46" s="63">
        <f t="shared" si="3"/>
        <v>29.674246239464495</v>
      </c>
      <c r="M46" s="119">
        <f>Trend!$E22</f>
        <v>-0.08</v>
      </c>
      <c r="N46" s="119">
        <f>Trend!$E42</f>
        <v>0</v>
      </c>
      <c r="O46" s="63">
        <f t="shared" si="16"/>
        <v>28.120848242868302</v>
      </c>
      <c r="P46" s="63">
        <f t="shared" si="15"/>
        <v>27.597733223404315</v>
      </c>
      <c r="Q46" s="63"/>
      <c r="R46" s="63"/>
      <c r="S46" s="10">
        <f t="shared" si="4"/>
        <v>28.120848242868302</v>
      </c>
      <c r="T46" s="10">
        <f t="shared" si="5"/>
        <v>28.065196767000003</v>
      </c>
      <c r="U46" s="8">
        <f t="shared" si="10"/>
        <v>-0.46746354359568798</v>
      </c>
      <c r="AA46" s="29">
        <f t="shared" si="6"/>
        <v>0</v>
      </c>
    </row>
    <row r="47" spans="1:27" x14ac:dyDescent="0.2">
      <c r="A47" s="70">
        <v>37987</v>
      </c>
      <c r="B47" s="62">
        <f>Unit*Inputs!B47</f>
        <v>33.401117984000003</v>
      </c>
      <c r="C47" s="59"/>
      <c r="D47" s="63">
        <f t="shared" si="13"/>
        <v>33.401117984000003</v>
      </c>
      <c r="E47" s="51">
        <f>Inputs!D47</f>
        <v>0.97756465010982252</v>
      </c>
      <c r="F47" s="63">
        <f t="shared" si="14"/>
        <v>34.167681881958011</v>
      </c>
      <c r="G47" s="51">
        <f t="shared" si="17"/>
        <v>1</v>
      </c>
      <c r="H47" s="51">
        <f t="shared" si="18"/>
        <v>1.0191985816817977</v>
      </c>
      <c r="I47" s="51">
        <f t="shared" si="18"/>
        <v>1.0421877412007974</v>
      </c>
      <c r="J47" s="51">
        <f t="shared" si="7"/>
        <v>1.0421877412007974</v>
      </c>
      <c r="K47" s="63">
        <f t="shared" si="2"/>
        <v>32.784574727956766</v>
      </c>
      <c r="L47" s="63">
        <f t="shared" si="3"/>
        <v>30.954673596728323</v>
      </c>
      <c r="M47" s="119">
        <f>Trend!$F11</f>
        <v>0</v>
      </c>
      <c r="N47" s="119">
        <f>Trend!$F31</f>
        <v>0.125</v>
      </c>
      <c r="O47" s="63">
        <f t="shared" si="16"/>
        <v>31.63595427322684</v>
      </c>
      <c r="P47" s="63">
        <f t="shared" si="15"/>
        <v>32.23089669409093</v>
      </c>
      <c r="Q47" s="63"/>
      <c r="R47" s="63"/>
      <c r="S47" s="10">
        <f t="shared" si="4"/>
        <v>31.63595427322684</v>
      </c>
      <c r="T47" s="10">
        <f t="shared" si="5"/>
        <v>33.401117984000003</v>
      </c>
      <c r="U47" s="8">
        <f t="shared" si="10"/>
        <v>-1.1702212899090725</v>
      </c>
      <c r="AA47" s="29">
        <f t="shared" si="6"/>
        <v>0</v>
      </c>
    </row>
    <row r="48" spans="1:27" x14ac:dyDescent="0.2">
      <c r="A48" s="70">
        <v>38018</v>
      </c>
      <c r="B48" s="62">
        <f>Unit*Inputs!B48</f>
        <v>28.219808424</v>
      </c>
      <c r="C48" s="59"/>
      <c r="D48" s="63">
        <f t="shared" si="13"/>
        <v>28.219808424</v>
      </c>
      <c r="E48" s="51">
        <f>Inputs!D48</f>
        <v>0.9216867800369789</v>
      </c>
      <c r="F48" s="63">
        <f t="shared" si="14"/>
        <v>30.617568826220765</v>
      </c>
      <c r="G48" s="51">
        <f t="shared" si="17"/>
        <v>1</v>
      </c>
      <c r="H48" s="51">
        <f t="shared" si="18"/>
        <v>0.97653681027111605</v>
      </c>
      <c r="I48" s="51">
        <f t="shared" si="18"/>
        <v>0.97253360122852284</v>
      </c>
      <c r="J48" s="51">
        <f t="shared" si="7"/>
        <v>0.97253360122852284</v>
      </c>
      <c r="K48" s="63">
        <f t="shared" si="2"/>
        <v>31.482273504528866</v>
      </c>
      <c r="L48" s="63">
        <f t="shared" si="3"/>
        <v>31.719704549068155</v>
      </c>
      <c r="M48" s="119">
        <f>Trend!$F12</f>
        <v>0</v>
      </c>
      <c r="N48" s="119">
        <f>Trend!$F32</f>
        <v>0</v>
      </c>
      <c r="O48" s="63">
        <f t="shared" si="16"/>
        <v>31.63595427322684</v>
      </c>
      <c r="P48" s="63">
        <f t="shared" si="15"/>
        <v>28.357563464165256</v>
      </c>
      <c r="Q48" s="63"/>
      <c r="R48" s="63"/>
      <c r="S48" s="10">
        <f t="shared" si="4"/>
        <v>31.63595427322684</v>
      </c>
      <c r="T48" s="10">
        <f t="shared" si="5"/>
        <v>28.219808424</v>
      </c>
      <c r="U48" s="8">
        <f t="shared" si="10"/>
        <v>0.1377550401652563</v>
      </c>
      <c r="AA48" s="29">
        <f t="shared" si="6"/>
        <v>0</v>
      </c>
    </row>
    <row r="49" spans="1:27" x14ac:dyDescent="0.2">
      <c r="A49" s="70">
        <v>38047</v>
      </c>
      <c r="B49" s="62">
        <f>Unit*Inputs!B49</f>
        <v>34.114416814000002</v>
      </c>
      <c r="C49" s="59"/>
      <c r="D49" s="63">
        <f t="shared" si="13"/>
        <v>34.114416814000002</v>
      </c>
      <c r="E49" s="51">
        <f>Inputs!D49</f>
        <v>1.1110333607731411</v>
      </c>
      <c r="F49" s="63">
        <f t="shared" si="14"/>
        <v>30.705123732972886</v>
      </c>
      <c r="G49" s="51">
        <f t="shared" si="17"/>
        <v>1</v>
      </c>
      <c r="H49" s="51">
        <f t="shared" si="18"/>
        <v>1.0014521922898212</v>
      </c>
      <c r="I49" s="51">
        <f t="shared" si="18"/>
        <v>0.99394211854541503</v>
      </c>
      <c r="J49" s="51">
        <f t="shared" si="7"/>
        <v>0.99394211854541503</v>
      </c>
      <c r="K49" s="63">
        <f t="shared" si="2"/>
        <v>30.892265414718828</v>
      </c>
      <c r="L49" s="63">
        <f t="shared" si="3"/>
        <v>31.416777202719711</v>
      </c>
      <c r="M49" s="119">
        <f>Trend!$F13</f>
        <v>0</v>
      </c>
      <c r="N49" s="119">
        <f>Trend!$F33</f>
        <v>0</v>
      </c>
      <c r="O49" s="63">
        <f t="shared" si="16"/>
        <v>31.63595427322684</v>
      </c>
      <c r="P49" s="63">
        <f t="shared" si="15"/>
        <v>34.935674541734727</v>
      </c>
      <c r="Q49" s="63"/>
      <c r="R49" s="63"/>
      <c r="S49" s="10">
        <f t="shared" si="4"/>
        <v>31.63595427322684</v>
      </c>
      <c r="T49" s="10">
        <f t="shared" si="5"/>
        <v>34.114416814000002</v>
      </c>
      <c r="U49" s="8">
        <f t="shared" si="10"/>
        <v>0.82125772773472505</v>
      </c>
      <c r="AA49" s="29">
        <f t="shared" si="6"/>
        <v>0</v>
      </c>
    </row>
    <row r="50" spans="1:27" x14ac:dyDescent="0.2">
      <c r="A50" s="70">
        <v>38078</v>
      </c>
      <c r="B50" s="62">
        <f>Unit*Inputs!B50</f>
        <v>32.174532881000005</v>
      </c>
      <c r="C50" s="59"/>
      <c r="D50" s="63">
        <f t="shared" si="13"/>
        <v>32.174532881000005</v>
      </c>
      <c r="E50" s="51">
        <f>Inputs!D50</f>
        <v>1.006952941285765</v>
      </c>
      <c r="F50" s="63">
        <f t="shared" si="14"/>
        <v>31.952369928943021</v>
      </c>
      <c r="G50" s="51">
        <f t="shared" si="17"/>
        <v>1</v>
      </c>
      <c r="H50" s="51">
        <f t="shared" si="18"/>
        <v>1.0000947701330221</v>
      </c>
      <c r="I50" s="51">
        <f t="shared" si="18"/>
        <v>1.0024023634730888</v>
      </c>
      <c r="J50" s="51">
        <f t="shared" si="7"/>
        <v>1.0024023634730888</v>
      </c>
      <c r="K50" s="63">
        <f t="shared" si="2"/>
        <v>31.875792688911432</v>
      </c>
      <c r="L50" s="63">
        <f t="shared" si="3"/>
        <v>31.519624673101131</v>
      </c>
      <c r="M50" s="119">
        <f>Trend!$F14</f>
        <v>0</v>
      </c>
      <c r="N50" s="119">
        <f>Trend!$F34</f>
        <v>0</v>
      </c>
      <c r="O50" s="63">
        <f t="shared" si="16"/>
        <v>31.63595427322684</v>
      </c>
      <c r="P50" s="63">
        <f t="shared" si="15"/>
        <v>31.932446697704705</v>
      </c>
      <c r="Q50" s="63"/>
      <c r="R50" s="63"/>
      <c r="S50" s="10">
        <f t="shared" si="4"/>
        <v>31.63595427322684</v>
      </c>
      <c r="T50" s="10">
        <f t="shared" si="5"/>
        <v>32.174532881000005</v>
      </c>
      <c r="U50" s="8">
        <f t="shared" si="10"/>
        <v>-0.24208618329529941</v>
      </c>
      <c r="AA50" s="29">
        <f t="shared" si="6"/>
        <v>0</v>
      </c>
    </row>
    <row r="51" spans="1:27" x14ac:dyDescent="0.2">
      <c r="A51" s="70">
        <v>38108</v>
      </c>
      <c r="B51" s="62">
        <f>Unit*Inputs!B51</f>
        <v>30.105487464000003</v>
      </c>
      <c r="C51" s="59"/>
      <c r="D51" s="63">
        <f t="shared" si="13"/>
        <v>30.105487464000003</v>
      </c>
      <c r="E51" s="51">
        <f>Inputs!D51</f>
        <v>0.95501200473525871</v>
      </c>
      <c r="F51" s="63">
        <f t="shared" si="14"/>
        <v>31.523674377627977</v>
      </c>
      <c r="G51" s="51">
        <f t="shared" si="17"/>
        <v>1</v>
      </c>
      <c r="H51" s="51">
        <f t="shared" si="18"/>
        <v>1.0106904669192065</v>
      </c>
      <c r="I51" s="51">
        <f t="shared" si="18"/>
        <v>0.99159689582193311</v>
      </c>
      <c r="J51" s="51">
        <f t="shared" si="7"/>
        <v>0.99159689582193311</v>
      </c>
      <c r="K51" s="63">
        <f t="shared" si="2"/>
        <v>31.790815915673125</v>
      </c>
      <c r="L51" s="63">
        <f t="shared" si="3"/>
        <v>30.177968298265643</v>
      </c>
      <c r="M51" s="119">
        <f>Trend!$F15</f>
        <v>0</v>
      </c>
      <c r="N51" s="119">
        <f>Trend!$F35</f>
        <v>0</v>
      </c>
      <c r="O51" s="63">
        <f t="shared" si="16"/>
        <v>31.63595427322684</v>
      </c>
      <c r="P51" s="63">
        <f t="shared" si="15"/>
        <v>29.95883551119427</v>
      </c>
      <c r="Q51" s="63"/>
      <c r="R51" s="63"/>
      <c r="S51" s="10">
        <f t="shared" si="4"/>
        <v>31.63595427322684</v>
      </c>
      <c r="T51" s="10">
        <f t="shared" si="5"/>
        <v>30.105487464000003</v>
      </c>
      <c r="U51" s="8">
        <f t="shared" si="10"/>
        <v>-0.14665195280573329</v>
      </c>
      <c r="AA51" s="29">
        <f t="shared" si="6"/>
        <v>0</v>
      </c>
    </row>
    <row r="52" spans="1:27" x14ac:dyDescent="0.2">
      <c r="A52" s="70">
        <v>38139</v>
      </c>
      <c r="B52" s="62">
        <f>Unit*Inputs!B52</f>
        <v>28.935464709000001</v>
      </c>
      <c r="C52" s="59"/>
      <c r="D52" s="63">
        <f t="shared" si="13"/>
        <v>28.935464709000001</v>
      </c>
      <c r="E52" s="51">
        <f>Inputs!D52</f>
        <v>1.0655850294392526</v>
      </c>
      <c r="F52" s="63">
        <f t="shared" si="14"/>
        <v>27.154533809682775</v>
      </c>
      <c r="G52" s="51">
        <f t="shared" si="17"/>
        <v>1</v>
      </c>
      <c r="H52" s="51">
        <f t="shared" si="18"/>
        <v>1.0343886689259887</v>
      </c>
      <c r="I52" s="51">
        <f t="shared" si="18"/>
        <v>1.0106909722648585</v>
      </c>
      <c r="J52" s="51">
        <f t="shared" si="7"/>
        <v>1.0106909722648585</v>
      </c>
      <c r="K52" s="63">
        <f t="shared" si="2"/>
        <v>26.86729629021238</v>
      </c>
      <c r="L52" s="63">
        <f t="shared" si="3"/>
        <v>29.363522769022449</v>
      </c>
      <c r="M52" s="119">
        <f>Trend!$F16</f>
        <v>0</v>
      </c>
      <c r="N52" s="119">
        <f>Trend!$F36</f>
        <v>-0.1</v>
      </c>
      <c r="O52" s="63">
        <f t="shared" si="16"/>
        <v>28.472358845904157</v>
      </c>
      <c r="P52" s="63">
        <f t="shared" si="15"/>
        <v>30.664080436994773</v>
      </c>
      <c r="Q52" s="63"/>
      <c r="R52" s="63"/>
      <c r="S52" s="10">
        <f t="shared" si="4"/>
        <v>28.472358845904157</v>
      </c>
      <c r="T52" s="10">
        <f t="shared" si="5"/>
        <v>28.935464709000001</v>
      </c>
      <c r="U52" s="8">
        <f t="shared" si="10"/>
        <v>1.7286157279947716</v>
      </c>
      <c r="AA52" s="29">
        <f t="shared" si="6"/>
        <v>0</v>
      </c>
    </row>
    <row r="53" spans="1:27" x14ac:dyDescent="0.2">
      <c r="A53" s="70">
        <v>38169</v>
      </c>
      <c r="B53" s="62">
        <f>Unit*Inputs!B53</f>
        <v>29.927647185000001</v>
      </c>
      <c r="C53" s="59"/>
      <c r="D53" s="63">
        <f t="shared" si="13"/>
        <v>29.927647185000001</v>
      </c>
      <c r="E53" s="51">
        <f>Inputs!D53</f>
        <v>1.0201757082156397</v>
      </c>
      <c r="F53" s="63">
        <f t="shared" si="14"/>
        <v>29.335777105833657</v>
      </c>
      <c r="G53" s="51">
        <f t="shared" si="17"/>
        <v>1</v>
      </c>
      <c r="H53" s="51">
        <f t="shared" si="18"/>
        <v>0.96951797319619015</v>
      </c>
      <c r="I53" s="51">
        <f t="shared" si="18"/>
        <v>0.99671522502179843</v>
      </c>
      <c r="J53" s="51">
        <f t="shared" si="7"/>
        <v>0.99671522502179843</v>
      </c>
      <c r="K53" s="63">
        <f t="shared" si="2"/>
        <v>29.432456101181835</v>
      </c>
      <c r="L53" s="63">
        <f t="shared" si="3"/>
        <v>28.408383594762643</v>
      </c>
      <c r="M53" s="119">
        <f>Trend!$F17</f>
        <v>0</v>
      </c>
      <c r="N53" s="119">
        <f>Trend!$F37</f>
        <v>0</v>
      </c>
      <c r="O53" s="63">
        <f t="shared" si="16"/>
        <v>28.472358845904157</v>
      </c>
      <c r="P53" s="63">
        <f t="shared" si="15"/>
        <v>28.951396619282399</v>
      </c>
      <c r="Q53" s="63"/>
      <c r="R53" s="63"/>
      <c r="S53" s="10">
        <f t="shared" si="4"/>
        <v>28.472358845904157</v>
      </c>
      <c r="T53" s="10">
        <f t="shared" si="5"/>
        <v>29.927647185000001</v>
      </c>
      <c r="U53" s="8">
        <f t="shared" si="10"/>
        <v>-0.97625056571760283</v>
      </c>
      <c r="AA53" s="29">
        <f t="shared" si="6"/>
        <v>0</v>
      </c>
    </row>
    <row r="54" spans="1:27" x14ac:dyDescent="0.2">
      <c r="A54" s="70">
        <v>38200</v>
      </c>
      <c r="B54" s="62">
        <f>Unit*Inputs!B54</f>
        <v>27.512945934000001</v>
      </c>
      <c r="C54" s="59"/>
      <c r="D54" s="63">
        <f t="shared" si="13"/>
        <v>27.512945934000001</v>
      </c>
      <c r="E54" s="51">
        <f>Inputs!D54</f>
        <v>1.0601380000435223</v>
      </c>
      <c r="F54" s="63">
        <f t="shared" si="14"/>
        <v>25.95223068399633</v>
      </c>
      <c r="G54" s="51">
        <f t="shared" si="17"/>
        <v>1</v>
      </c>
      <c r="H54" s="51">
        <f t="shared" si="18"/>
        <v>0.89332480927924729</v>
      </c>
      <c r="I54" s="51">
        <f t="shared" si="18"/>
        <v>0.89721255802555078</v>
      </c>
      <c r="J54" s="51">
        <f t="shared" si="7"/>
        <v>0.89721255802555078</v>
      </c>
      <c r="K54" s="63">
        <f t="shared" si="2"/>
        <v>28.925398392893719</v>
      </c>
      <c r="L54" s="63">
        <f t="shared" si="3"/>
        <v>28.749212457463386</v>
      </c>
      <c r="M54" s="119">
        <f>Trend!$F18</f>
        <v>0</v>
      </c>
      <c r="N54" s="119">
        <f>Trend!$F38</f>
        <v>0</v>
      </c>
      <c r="O54" s="63">
        <f t="shared" si="16"/>
        <v>28.472358845904157</v>
      </c>
      <c r="P54" s="63">
        <f t="shared" si="15"/>
        <v>27.082028703648216</v>
      </c>
      <c r="Q54" s="63"/>
      <c r="R54" s="63"/>
      <c r="S54" s="10">
        <f t="shared" si="4"/>
        <v>28.472358845904157</v>
      </c>
      <c r="T54" s="10">
        <f t="shared" si="5"/>
        <v>27.512945934000001</v>
      </c>
      <c r="U54" s="8">
        <f t="shared" si="10"/>
        <v>-0.43091723035178475</v>
      </c>
      <c r="AA54" s="29">
        <f t="shared" si="6"/>
        <v>0</v>
      </c>
    </row>
    <row r="55" spans="1:27" x14ac:dyDescent="0.2">
      <c r="A55" s="70">
        <v>38231</v>
      </c>
      <c r="B55" s="62">
        <f>Unit*Inputs!B55</f>
        <v>27.997327555000002</v>
      </c>
      <c r="C55" s="59"/>
      <c r="D55" s="63">
        <f t="shared" si="13"/>
        <v>27.997327555000002</v>
      </c>
      <c r="E55" s="51">
        <f>Inputs!D55</f>
        <v>1.0172862344537108</v>
      </c>
      <c r="F55" s="63">
        <f t="shared" si="14"/>
        <v>27.52158301840656</v>
      </c>
      <c r="G55" s="51">
        <f t="shared" si="17"/>
        <v>1</v>
      </c>
      <c r="H55" s="51">
        <f t="shared" si="18"/>
        <v>1.0029809185046754</v>
      </c>
      <c r="I55" s="51">
        <f t="shared" si="18"/>
        <v>0.98679803777912045</v>
      </c>
      <c r="J55" s="51">
        <f t="shared" si="7"/>
        <v>0.98679803777912045</v>
      </c>
      <c r="K55" s="63">
        <f t="shared" si="2"/>
        <v>27.889782878314602</v>
      </c>
      <c r="L55" s="63">
        <f t="shared" si="3"/>
        <v>29.263579831260596</v>
      </c>
      <c r="M55" s="119">
        <f>Trend!$F19</f>
        <v>0</v>
      </c>
      <c r="N55" s="119">
        <f>Trend!$F39</f>
        <v>0</v>
      </c>
      <c r="O55" s="63">
        <f t="shared" si="16"/>
        <v>28.472358845904157</v>
      </c>
      <c r="P55" s="63">
        <f t="shared" si="15"/>
        <v>28.582149970485993</v>
      </c>
      <c r="Q55" s="63"/>
      <c r="R55" s="63"/>
      <c r="S55" s="10">
        <f t="shared" si="4"/>
        <v>28.472358845904157</v>
      </c>
      <c r="T55" s="10">
        <f t="shared" si="5"/>
        <v>27.997327555000002</v>
      </c>
      <c r="U55" s="8">
        <f t="shared" si="10"/>
        <v>0.58482241548599134</v>
      </c>
      <c r="AA55" s="29">
        <f t="shared" si="6"/>
        <v>0</v>
      </c>
    </row>
    <row r="56" spans="1:27" x14ac:dyDescent="0.2">
      <c r="A56" s="70">
        <v>38261</v>
      </c>
      <c r="B56" s="62">
        <f>Unit*Inputs!B56</f>
        <v>32.784492494000006</v>
      </c>
      <c r="C56" s="59"/>
      <c r="D56" s="63">
        <f t="shared" si="13"/>
        <v>32.784492494000006</v>
      </c>
      <c r="E56" s="51">
        <f>Inputs!D56</f>
        <v>0.99574960589333994</v>
      </c>
      <c r="F56" s="63">
        <f t="shared" si="14"/>
        <v>32.924434315580065</v>
      </c>
      <c r="G56" s="51">
        <f t="shared" si="17"/>
        <v>1</v>
      </c>
      <c r="H56" s="51">
        <f t="shared" si="18"/>
        <v>1.0214433497938034</v>
      </c>
      <c r="I56" s="51">
        <f t="shared" si="18"/>
        <v>1.0629165769670086</v>
      </c>
      <c r="J56" s="51">
        <f t="shared" si="7"/>
        <v>1.0629165769670086</v>
      </c>
      <c r="K56" s="63">
        <f t="shared" si="2"/>
        <v>30.975558222573465</v>
      </c>
      <c r="L56" s="63">
        <f t="shared" si="3"/>
        <v>30.362708063882025</v>
      </c>
      <c r="M56" s="119">
        <f>Trend!$F20</f>
        <v>0</v>
      </c>
      <c r="N56" s="119">
        <f>Trend!$F40</f>
        <v>0.105</v>
      </c>
      <c r="O56" s="63">
        <f t="shared" si="16"/>
        <v>31.461956524724094</v>
      </c>
      <c r="P56" s="63">
        <f t="shared" si="15"/>
        <v>33.299295855133003</v>
      </c>
      <c r="Q56" s="63"/>
      <c r="R56" s="63"/>
      <c r="S56" s="10">
        <f t="shared" si="4"/>
        <v>31.461956524724094</v>
      </c>
      <c r="T56" s="10">
        <f t="shared" si="5"/>
        <v>32.784492494000006</v>
      </c>
      <c r="U56" s="8">
        <f t="shared" si="10"/>
        <v>0.51480336113299785</v>
      </c>
      <c r="AA56" s="29">
        <f t="shared" si="6"/>
        <v>0</v>
      </c>
    </row>
    <row r="57" spans="1:27" x14ac:dyDescent="0.2">
      <c r="A57" s="70">
        <v>38292</v>
      </c>
      <c r="B57" s="62">
        <f>Unit*Inputs!B57</f>
        <v>31.802235189000001</v>
      </c>
      <c r="C57" s="59"/>
      <c r="D57" s="63">
        <f t="shared" si="13"/>
        <v>31.802235189000001</v>
      </c>
      <c r="E57" s="51">
        <f>Inputs!D57</f>
        <v>0.97969200849124516</v>
      </c>
      <c r="F57" s="63">
        <f t="shared" si="14"/>
        <v>32.4614622895377</v>
      </c>
      <c r="G57" s="51">
        <f t="shared" si="17"/>
        <v>1</v>
      </c>
      <c r="H57" s="51">
        <f t="shared" si="18"/>
        <v>1.0028846231230606</v>
      </c>
      <c r="I57" s="51">
        <f t="shared" si="18"/>
        <v>1.0074071565484406</v>
      </c>
      <c r="J57" s="51">
        <f t="shared" si="7"/>
        <v>1.0074071565484406</v>
      </c>
      <c r="K57" s="63">
        <f t="shared" si="2"/>
        <v>32.222783090758007</v>
      </c>
      <c r="L57" s="63">
        <f t="shared" si="3"/>
        <v>32.401834037719958</v>
      </c>
      <c r="M57" s="119">
        <f>Trend!$F21</f>
        <v>0.25</v>
      </c>
      <c r="N57" s="119">
        <f>Trend!$F41</f>
        <v>0</v>
      </c>
      <c r="O57" s="63">
        <f t="shared" si="16"/>
        <v>32.117413952322508</v>
      </c>
      <c r="P57" s="63">
        <f t="shared" si="15"/>
        <v>31.698241250526412</v>
      </c>
      <c r="Q57" s="63"/>
      <c r="R57" s="63"/>
      <c r="S57" s="10">
        <f t="shared" si="4"/>
        <v>32.117413952322508</v>
      </c>
      <c r="T57" s="10">
        <f t="shared" si="5"/>
        <v>31.802235189000001</v>
      </c>
      <c r="U57" s="8">
        <f t="shared" si="10"/>
        <v>-0.10399393847358951</v>
      </c>
      <c r="AA57" s="29">
        <f t="shared" si="6"/>
        <v>0</v>
      </c>
    </row>
    <row r="58" spans="1:27" x14ac:dyDescent="0.2">
      <c r="A58" s="70">
        <v>38322</v>
      </c>
      <c r="B58" s="62">
        <f>Unit*Inputs!B58</f>
        <v>32.656786257</v>
      </c>
      <c r="C58" s="59"/>
      <c r="D58" s="63">
        <f t="shared" si="13"/>
        <v>32.656786257</v>
      </c>
      <c r="E58" s="51">
        <f>Inputs!D58</f>
        <v>0.92728319383935831</v>
      </c>
      <c r="F58" s="63">
        <f t="shared" si="14"/>
        <v>35.217705307249894</v>
      </c>
      <c r="G58" s="51">
        <f t="shared" si="17"/>
        <v>1</v>
      </c>
      <c r="H58" s="51">
        <f t="shared" si="18"/>
        <v>1.0674868358820715</v>
      </c>
      <c r="I58" s="51">
        <f t="shared" si="18"/>
        <v>1.0355967531234653</v>
      </c>
      <c r="J58" s="51">
        <f t="shared" si="7"/>
        <v>1.0355967531234653</v>
      </c>
      <c r="K58" s="63">
        <f t="shared" si="2"/>
        <v>34.007160799828412</v>
      </c>
      <c r="L58" s="63">
        <f t="shared" si="3"/>
        <v>32.684897483514739</v>
      </c>
      <c r="M58" s="119">
        <f>Trend!$F22</f>
        <v>0.25</v>
      </c>
      <c r="N58" s="119">
        <f>Trend!$F42</f>
        <v>0</v>
      </c>
      <c r="O58" s="63">
        <f t="shared" si="16"/>
        <v>32.786526742995889</v>
      </c>
      <c r="P58" s="63">
        <f t="shared" si="15"/>
        <v>31.484621790621034</v>
      </c>
      <c r="Q58" s="63"/>
      <c r="R58" s="63"/>
      <c r="S58" s="10">
        <f t="shared" si="4"/>
        <v>32.786526742995889</v>
      </c>
      <c r="T58" s="10">
        <f t="shared" si="5"/>
        <v>32.656786257</v>
      </c>
      <c r="U58" s="8">
        <f t="shared" si="10"/>
        <v>-1.1721644663789661</v>
      </c>
      <c r="AA58" s="29">
        <f t="shared" si="6"/>
        <v>0</v>
      </c>
    </row>
    <row r="59" spans="1:27" x14ac:dyDescent="0.2">
      <c r="A59" s="70">
        <v>38353</v>
      </c>
      <c r="B59" s="62">
        <f>Unit*Inputs!B59</f>
        <v>32.873655599000003</v>
      </c>
      <c r="C59" s="59"/>
      <c r="D59" s="63">
        <f t="shared" si="13"/>
        <v>32.873655599000003</v>
      </c>
      <c r="E59" s="51">
        <f>Inputs!D59</f>
        <v>0.99114469188837095</v>
      </c>
      <c r="F59" s="63">
        <f t="shared" si="14"/>
        <v>33.167362815985747</v>
      </c>
      <c r="G59" s="51">
        <f t="shared" si="17"/>
        <v>1</v>
      </c>
      <c r="H59" s="51">
        <f t="shared" si="18"/>
        <v>1.0191985816817977</v>
      </c>
      <c r="I59" s="51">
        <f t="shared" si="18"/>
        <v>1.0421877412007974</v>
      </c>
      <c r="J59" s="51">
        <f t="shared" si="7"/>
        <v>1.0421877412007974</v>
      </c>
      <c r="K59" s="63">
        <f t="shared" si="2"/>
        <v>31.824748559957797</v>
      </c>
      <c r="L59" s="63">
        <f t="shared" si="3"/>
        <v>33.256989220046869</v>
      </c>
      <c r="M59" s="119">
        <f>Trend!$G11</f>
        <v>0.25</v>
      </c>
      <c r="N59" s="119">
        <f>Trend!$G31</f>
        <v>0</v>
      </c>
      <c r="O59" s="63">
        <f t="shared" si="16"/>
        <v>33.469579383474965</v>
      </c>
      <c r="P59" s="63">
        <f t="shared" si="15"/>
        <v>34.572698151026835</v>
      </c>
      <c r="Q59" s="63"/>
      <c r="R59" s="63"/>
      <c r="S59" s="10">
        <f t="shared" si="4"/>
        <v>33.469579383474965</v>
      </c>
      <c r="T59" s="10">
        <f t="shared" si="5"/>
        <v>32.873655599000003</v>
      </c>
      <c r="U59" s="8">
        <f t="shared" si="10"/>
        <v>1.6990425520268317</v>
      </c>
      <c r="AA59" s="29">
        <f t="shared" si="6"/>
        <v>0</v>
      </c>
    </row>
    <row r="60" spans="1:27" x14ac:dyDescent="0.2">
      <c r="A60" s="70">
        <v>38384</v>
      </c>
      <c r="B60" s="62">
        <f>Unit*Inputs!B60</f>
        <v>30.421999961000001</v>
      </c>
      <c r="C60" s="59"/>
      <c r="D60" s="63">
        <f t="shared" si="13"/>
        <v>30.421999961000001</v>
      </c>
      <c r="E60" s="51">
        <f>Inputs!D60</f>
        <v>0.9216867800369789</v>
      </c>
      <c r="F60" s="63">
        <f t="shared" si="14"/>
        <v>33.00687459114846</v>
      </c>
      <c r="G60" s="51">
        <f t="shared" si="17"/>
        <v>1</v>
      </c>
      <c r="H60" s="51">
        <f t="shared" si="18"/>
        <v>0.97653681027111605</v>
      </c>
      <c r="I60" s="51">
        <f t="shared" si="18"/>
        <v>0.97253360122852284</v>
      </c>
      <c r="J60" s="51">
        <f t="shared" si="7"/>
        <v>0.97253360122852284</v>
      </c>
      <c r="K60" s="63">
        <f t="shared" ref="K60:K87" si="19">F60/J60</f>
        <v>33.939058300354404</v>
      </c>
      <c r="L60" s="63">
        <f t="shared" ref="L60:L87" si="20">AVERAGE(K59:K61)</f>
        <v>33.861622220612567</v>
      </c>
      <c r="M60" s="119">
        <f>Trend!$G12</f>
        <v>0.25</v>
      </c>
      <c r="N60" s="119">
        <f>Trend!$G32</f>
        <v>0</v>
      </c>
      <c r="O60" s="63">
        <f t="shared" si="16"/>
        <v>34.166862287297356</v>
      </c>
      <c r="P60" s="63">
        <f t="shared" si="15"/>
        <v>30.626196931362657</v>
      </c>
      <c r="Q60" s="63"/>
      <c r="R60" s="63"/>
      <c r="S60" s="10">
        <f t="shared" si="4"/>
        <v>34.166862287297356</v>
      </c>
      <c r="T60" s="10">
        <f t="shared" si="5"/>
        <v>30.421999961000001</v>
      </c>
      <c r="U60" s="8">
        <f t="shared" si="10"/>
        <v>0.20419697036265561</v>
      </c>
      <c r="AA60" s="29">
        <f t="shared" si="6"/>
        <v>0</v>
      </c>
    </row>
    <row r="61" spans="1:27" x14ac:dyDescent="0.2">
      <c r="A61" s="70">
        <v>38412</v>
      </c>
      <c r="B61" s="62">
        <f>Unit*Inputs!B61</f>
        <v>37.693856019000002</v>
      </c>
      <c r="C61" s="59"/>
      <c r="D61" s="63">
        <f t="shared" si="13"/>
        <v>37.693856019000002</v>
      </c>
      <c r="E61" s="51">
        <f>Inputs!D61</f>
        <v>1.0586954394346544</v>
      </c>
      <c r="F61" s="63">
        <f t="shared" si="14"/>
        <v>35.604060067670268</v>
      </c>
      <c r="G61" s="51">
        <f t="shared" si="17"/>
        <v>1</v>
      </c>
      <c r="H61" s="51">
        <f t="shared" si="18"/>
        <v>1.0014521922898212</v>
      </c>
      <c r="I61" s="51">
        <f t="shared" si="18"/>
        <v>0.99394211854541503</v>
      </c>
      <c r="J61" s="51">
        <f t="shared" si="7"/>
        <v>0.99394211854541503</v>
      </c>
      <c r="K61" s="63">
        <f t="shared" si="19"/>
        <v>35.821059801525507</v>
      </c>
      <c r="L61" s="63">
        <f t="shared" si="20"/>
        <v>35.177424542558505</v>
      </c>
      <c r="M61" s="119">
        <f>Trend!$G13</f>
        <v>0.25</v>
      </c>
      <c r="N61" s="119">
        <f>Trend!$G33</f>
        <v>0</v>
      </c>
      <c r="O61" s="63">
        <f t="shared" si="16"/>
        <v>34.878671918282713</v>
      </c>
      <c r="P61" s="63">
        <f t="shared" si="15"/>
        <v>36.702198223786162</v>
      </c>
      <c r="Q61" s="63"/>
      <c r="R61" s="63"/>
      <c r="S61" s="10">
        <f t="shared" si="4"/>
        <v>34.878671918282713</v>
      </c>
      <c r="T61" s="10">
        <f t="shared" si="5"/>
        <v>37.693856019000002</v>
      </c>
      <c r="U61" s="8">
        <f t="shared" si="10"/>
        <v>-0.99165779521383968</v>
      </c>
      <c r="AA61" s="29">
        <f t="shared" si="6"/>
        <v>0</v>
      </c>
    </row>
    <row r="62" spans="1:27" x14ac:dyDescent="0.2">
      <c r="A62" s="70">
        <v>38443</v>
      </c>
      <c r="B62" s="62">
        <f>Unit*Inputs!B62</f>
        <v>36.419048048000001</v>
      </c>
      <c r="C62" s="59"/>
      <c r="D62" s="63">
        <f t="shared" si="13"/>
        <v>36.419048048000001</v>
      </c>
      <c r="E62" s="51">
        <f>Inputs!D62</f>
        <v>1.0156437432011156</v>
      </c>
      <c r="F62" s="63">
        <f t="shared" si="14"/>
        <v>35.858093245584421</v>
      </c>
      <c r="G62" s="51">
        <f t="shared" si="17"/>
        <v>1</v>
      </c>
      <c r="H62" s="51">
        <f t="shared" si="18"/>
        <v>1.0000947701330221</v>
      </c>
      <c r="I62" s="51">
        <f t="shared" si="18"/>
        <v>1.0024023634730888</v>
      </c>
      <c r="J62" s="51">
        <f t="shared" si="7"/>
        <v>1.0024023634730888</v>
      </c>
      <c r="K62" s="63">
        <f t="shared" si="19"/>
        <v>35.772155525795597</v>
      </c>
      <c r="L62" s="63">
        <f t="shared" si="20"/>
        <v>34.685318140409457</v>
      </c>
      <c r="M62" s="119">
        <f>Trend!$G14</f>
        <v>0.25</v>
      </c>
      <c r="N62" s="119">
        <f>Trend!$G34</f>
        <v>0</v>
      </c>
      <c r="O62" s="63">
        <f t="shared" si="16"/>
        <v>35.605310916580265</v>
      </c>
      <c r="P62" s="63">
        <f t="shared" si="15"/>
        <v>36.249186272821781</v>
      </c>
      <c r="Q62" s="63"/>
      <c r="R62" s="63"/>
      <c r="S62" s="10">
        <f t="shared" si="4"/>
        <v>35.605310916580265</v>
      </c>
      <c r="T62" s="10">
        <f t="shared" ref="T62:T86" si="21">IF(D62=0,R62,D62)</f>
        <v>36.419048048000001</v>
      </c>
      <c r="U62" s="8">
        <f t="shared" si="10"/>
        <v>-0.16986177517821943</v>
      </c>
      <c r="AA62" s="29">
        <f t="shared" si="6"/>
        <v>0</v>
      </c>
    </row>
    <row r="63" spans="1:27" x14ac:dyDescent="0.2">
      <c r="A63" s="70">
        <v>38473</v>
      </c>
      <c r="B63" s="62">
        <f>Unit*Inputs!B63</f>
        <v>32.385502707000001</v>
      </c>
      <c r="C63" s="59"/>
      <c r="D63" s="63">
        <f t="shared" si="13"/>
        <v>32.385502707000001</v>
      </c>
      <c r="E63" s="51">
        <f>Inputs!D63</f>
        <v>1.0060749203901629</v>
      </c>
      <c r="F63" s="63">
        <f t="shared" si="14"/>
        <v>32.189951315395753</v>
      </c>
      <c r="G63" s="51">
        <f t="shared" si="17"/>
        <v>1</v>
      </c>
      <c r="H63" s="51">
        <f t="shared" si="18"/>
        <v>1.0106904669192065</v>
      </c>
      <c r="I63" s="51">
        <f t="shared" si="18"/>
        <v>0.99159689582193311</v>
      </c>
      <c r="J63" s="51">
        <f t="shared" si="7"/>
        <v>0.99159689582193311</v>
      </c>
      <c r="K63" s="63">
        <f t="shared" si="19"/>
        <v>32.46273909390726</v>
      </c>
      <c r="L63" s="63">
        <f t="shared" si="20"/>
        <v>33.326906653954921</v>
      </c>
      <c r="M63" s="119">
        <f>Trend!$G15</f>
        <v>0.25</v>
      </c>
      <c r="N63" s="119">
        <f>Trend!$G35</f>
        <v>-0.125</v>
      </c>
      <c r="O63" s="63">
        <f t="shared" si="16"/>
        <v>31.803702198924562</v>
      </c>
      <c r="P63" s="63">
        <f t="shared" si="15"/>
        <v>31.728033813671747</v>
      </c>
      <c r="Q63" s="63"/>
      <c r="R63" s="63"/>
      <c r="S63" s="10">
        <f t="shared" si="4"/>
        <v>31.803702198924562</v>
      </c>
      <c r="T63" s="10">
        <f t="shared" si="21"/>
        <v>32.385502707000001</v>
      </c>
      <c r="U63" s="8">
        <f t="shared" si="10"/>
        <v>-0.65746889332825376</v>
      </c>
      <c r="AA63" s="29">
        <f t="shared" si="6"/>
        <v>0</v>
      </c>
    </row>
    <row r="64" spans="1:27" x14ac:dyDescent="0.2">
      <c r="A64" s="70">
        <v>38504</v>
      </c>
      <c r="B64" s="62">
        <f>Unit*Inputs!B64</f>
        <v>34.164301307999999</v>
      </c>
      <c r="C64" s="59"/>
      <c r="D64" s="63">
        <f t="shared" si="13"/>
        <v>34.164301307999999</v>
      </c>
      <c r="E64" s="51">
        <f>Inputs!D64</f>
        <v>1.0647987542914661</v>
      </c>
      <c r="F64" s="63">
        <f t="shared" si="14"/>
        <v>32.085219080420003</v>
      </c>
      <c r="G64" s="51">
        <f t="shared" si="17"/>
        <v>1</v>
      </c>
      <c r="H64" s="51">
        <f t="shared" si="18"/>
        <v>1.0343886689259887</v>
      </c>
      <c r="I64" s="51">
        <f t="shared" si="18"/>
        <v>1.0106909722648585</v>
      </c>
      <c r="J64" s="51">
        <f t="shared" si="7"/>
        <v>1.0106909722648585</v>
      </c>
      <c r="K64" s="63">
        <f t="shared" si="19"/>
        <v>31.745825342161908</v>
      </c>
      <c r="L64" s="63">
        <f t="shared" si="20"/>
        <v>31.958078168607305</v>
      </c>
      <c r="M64" s="119">
        <f>Trend!$G16</f>
        <v>0.11</v>
      </c>
      <c r="N64" s="119">
        <f>Trend!$G36</f>
        <v>0</v>
      </c>
      <c r="O64" s="63">
        <f t="shared" si="16"/>
        <v>32.095236135748038</v>
      </c>
      <c r="P64" s="63">
        <f t="shared" si="15"/>
        <v>34.540331085259865</v>
      </c>
      <c r="Q64" s="63"/>
      <c r="R64" s="63"/>
      <c r="S64" s="10">
        <f t="shared" si="4"/>
        <v>32.095236135748038</v>
      </c>
      <c r="T64" s="10">
        <f t="shared" si="21"/>
        <v>34.164301307999999</v>
      </c>
      <c r="U64" s="8">
        <f t="shared" si="10"/>
        <v>0.37602977725986619</v>
      </c>
      <c r="AA64" s="29">
        <f t="shared" si="6"/>
        <v>0</v>
      </c>
    </row>
    <row r="65" spans="1:27" x14ac:dyDescent="0.2">
      <c r="A65" s="70">
        <v>38534</v>
      </c>
      <c r="B65" s="62">
        <f>Unit*Inputs!B65</f>
        <v>30.345885188</v>
      </c>
      <c r="C65" s="59"/>
      <c r="D65" s="63">
        <f t="shared" si="13"/>
        <v>30.345885188</v>
      </c>
      <c r="E65" s="51">
        <f>Inputs!D65</f>
        <v>0.96147951484255167</v>
      </c>
      <c r="F65" s="63">
        <f t="shared" si="14"/>
        <v>31.561655469039639</v>
      </c>
      <c r="G65" s="51">
        <f t="shared" si="17"/>
        <v>1</v>
      </c>
      <c r="H65" s="51">
        <f t="shared" si="18"/>
        <v>0.96951797319619015</v>
      </c>
      <c r="I65" s="51">
        <f t="shared" si="18"/>
        <v>0.99671522502179843</v>
      </c>
      <c r="J65" s="51">
        <f t="shared" si="7"/>
        <v>0.99671522502179843</v>
      </c>
      <c r="K65" s="63">
        <f t="shared" si="19"/>
        <v>31.66567006975275</v>
      </c>
      <c r="L65" s="63">
        <f t="shared" si="20"/>
        <v>32.527111603087207</v>
      </c>
      <c r="M65" s="119">
        <f>Trend!$G17</f>
        <v>0.11</v>
      </c>
      <c r="N65" s="119">
        <f>Trend!$G37</f>
        <v>0</v>
      </c>
      <c r="O65" s="63">
        <f t="shared" si="16"/>
        <v>32.389442466992399</v>
      </c>
      <c r="P65" s="63">
        <f t="shared" si="15"/>
        <v>31.039491671630284</v>
      </c>
      <c r="Q65" s="63"/>
      <c r="R65" s="63"/>
      <c r="S65" s="10">
        <f t="shared" si="4"/>
        <v>32.389442466992399</v>
      </c>
      <c r="T65" s="10">
        <f t="shared" si="21"/>
        <v>30.345885188</v>
      </c>
      <c r="U65" s="8">
        <f t="shared" si="10"/>
        <v>0.69360648363028332</v>
      </c>
      <c r="AA65" s="29">
        <f t="shared" si="6"/>
        <v>0</v>
      </c>
    </row>
    <row r="66" spans="1:27" x14ac:dyDescent="0.2">
      <c r="A66" s="70">
        <v>38565</v>
      </c>
      <c r="B66" s="62">
        <f>Unit*Inputs!B66</f>
        <v>34.061626375000003</v>
      </c>
      <c r="C66" s="59"/>
      <c r="D66" s="63">
        <f t="shared" si="13"/>
        <v>34.061626375000003</v>
      </c>
      <c r="E66" s="51">
        <f>Inputs!D66</f>
        <v>1.1110333607731411</v>
      </c>
      <c r="F66" s="63">
        <f t="shared" si="14"/>
        <v>30.657609013015907</v>
      </c>
      <c r="G66" s="51">
        <f t="shared" si="17"/>
        <v>1</v>
      </c>
      <c r="H66" s="51">
        <f t="shared" si="18"/>
        <v>0.89332480927924729</v>
      </c>
      <c r="I66" s="51">
        <f t="shared" si="18"/>
        <v>0.89721255802555078</v>
      </c>
      <c r="J66" s="51">
        <f t="shared" si="7"/>
        <v>0.89721255802555078</v>
      </c>
      <c r="K66" s="63">
        <f t="shared" si="19"/>
        <v>34.169839397346955</v>
      </c>
      <c r="L66" s="63">
        <f t="shared" si="20"/>
        <v>34.069341443440052</v>
      </c>
      <c r="M66" s="119">
        <f>Trend!$G18</f>
        <v>0.11</v>
      </c>
      <c r="N66" s="119">
        <f>Trend!$G38</f>
        <v>0</v>
      </c>
      <c r="O66" s="63">
        <f t="shared" si="16"/>
        <v>32.686345689606497</v>
      </c>
      <c r="P66" s="63">
        <f t="shared" si="15"/>
        <v>32.582830767706568</v>
      </c>
      <c r="Q66" s="63"/>
      <c r="R66" s="63"/>
      <c r="S66" s="10">
        <f t="shared" si="4"/>
        <v>32.686345689606497</v>
      </c>
      <c r="T66" s="10">
        <f t="shared" si="21"/>
        <v>34.061626375000003</v>
      </c>
      <c r="U66" s="8">
        <f t="shared" si="10"/>
        <v>-1.478795607293435</v>
      </c>
      <c r="AA66" s="29">
        <f t="shared" si="6"/>
        <v>0</v>
      </c>
    </row>
    <row r="67" spans="1:27" x14ac:dyDescent="0.2">
      <c r="A67" s="70">
        <v>38596</v>
      </c>
      <c r="B67" s="62">
        <f>Unit*Inputs!B67</f>
        <v>36.412751366000002</v>
      </c>
      <c r="C67" s="59"/>
      <c r="D67" s="63">
        <f t="shared" si="13"/>
        <v>36.412751366000002</v>
      </c>
      <c r="E67" s="51">
        <f>Inputs!D67</f>
        <v>1.0144996193779299</v>
      </c>
      <c r="F67" s="63">
        <f t="shared" si="14"/>
        <v>35.89232629611783</v>
      </c>
      <c r="G67" s="51">
        <f t="shared" si="17"/>
        <v>1</v>
      </c>
      <c r="H67" s="51">
        <f t="shared" si="18"/>
        <v>1.0029809185046754</v>
      </c>
      <c r="I67" s="51">
        <f t="shared" si="18"/>
        <v>0.98679803777912045</v>
      </c>
      <c r="J67" s="51">
        <f t="shared" si="7"/>
        <v>0.98679803777912045</v>
      </c>
      <c r="K67" s="63">
        <f t="shared" si="19"/>
        <v>36.372514863220445</v>
      </c>
      <c r="L67" s="63">
        <f t="shared" si="20"/>
        <v>36.292273370767099</v>
      </c>
      <c r="M67" s="119">
        <f>Trend!$G19</f>
        <v>0.11</v>
      </c>
      <c r="N67" s="119">
        <f>Trend!$G39</f>
        <v>0.1</v>
      </c>
      <c r="O67" s="63">
        <f t="shared" si="16"/>
        <v>36.284567577604015</v>
      </c>
      <c r="P67" s="63">
        <f t="shared" si="15"/>
        <v>36.324706790129781</v>
      </c>
      <c r="Q67" s="63"/>
      <c r="R67" s="63"/>
      <c r="S67" s="10">
        <f t="shared" si="4"/>
        <v>36.284567577604015</v>
      </c>
      <c r="T67" s="10">
        <f t="shared" si="21"/>
        <v>36.412751366000002</v>
      </c>
      <c r="U67" s="8">
        <f t="shared" si="10"/>
        <v>-8.8044575870220854E-2</v>
      </c>
      <c r="AA67" s="29">
        <f t="shared" si="6"/>
        <v>0</v>
      </c>
    </row>
    <row r="68" spans="1:27" x14ac:dyDescent="0.2">
      <c r="A68" s="70">
        <v>38626</v>
      </c>
      <c r="B68" s="62">
        <f>Unit*Inputs!B68</f>
        <v>40.391356287000001</v>
      </c>
      <c r="C68" s="59"/>
      <c r="D68" s="63">
        <f t="shared" si="13"/>
        <v>40.391356287000001</v>
      </c>
      <c r="E68" s="51">
        <f>Inputs!D68</f>
        <v>0.99128797966263837</v>
      </c>
      <c r="F68" s="63">
        <f t="shared" si="14"/>
        <v>40.746339222983671</v>
      </c>
      <c r="G68" s="51">
        <f t="shared" si="17"/>
        <v>1</v>
      </c>
      <c r="H68" s="51">
        <f t="shared" si="18"/>
        <v>1.0214433497938034</v>
      </c>
      <c r="I68" s="51">
        <f t="shared" si="18"/>
        <v>1.0629165769670086</v>
      </c>
      <c r="J68" s="51">
        <f t="shared" si="7"/>
        <v>1.0629165769670086</v>
      </c>
      <c r="K68" s="63">
        <f t="shared" si="19"/>
        <v>38.334465851733896</v>
      </c>
      <c r="L68" s="63">
        <f t="shared" si="20"/>
        <v>36.953353367469084</v>
      </c>
      <c r="M68" s="119">
        <f>Trend!$G20</f>
        <v>0.11</v>
      </c>
      <c r="N68" s="119">
        <f>Trend!$G40</f>
        <v>0</v>
      </c>
      <c r="O68" s="63">
        <f t="shared" si="16"/>
        <v>36.617176113732057</v>
      </c>
      <c r="P68" s="63">
        <f t="shared" si="15"/>
        <v>38.581922919024599</v>
      </c>
      <c r="Q68" s="63"/>
      <c r="R68" s="63"/>
      <c r="S68" s="10">
        <f t="shared" si="4"/>
        <v>36.617176113732057</v>
      </c>
      <c r="T68" s="10">
        <f t="shared" si="21"/>
        <v>40.391356287000001</v>
      </c>
      <c r="U68" s="8">
        <f t="shared" si="10"/>
        <v>-1.8094333679754016</v>
      </c>
      <c r="AA68" s="29">
        <f t="shared" si="6"/>
        <v>0</v>
      </c>
    </row>
    <row r="69" spans="1:27" x14ac:dyDescent="0.2">
      <c r="A69" s="70">
        <v>38657</v>
      </c>
      <c r="B69" s="62">
        <f>Unit*Inputs!B69</f>
        <v>35.945223430000006</v>
      </c>
      <c r="C69" s="59"/>
      <c r="D69" s="63">
        <f t="shared" si="13"/>
        <v>35.945223430000006</v>
      </c>
      <c r="E69" s="51">
        <f>Inputs!D69</f>
        <v>0.98694024979772732</v>
      </c>
      <c r="F69" s="63">
        <f t="shared" si="14"/>
        <v>36.420870906183993</v>
      </c>
      <c r="G69" s="51">
        <f t="shared" si="17"/>
        <v>1</v>
      </c>
      <c r="H69" s="51">
        <f t="shared" si="18"/>
        <v>1.0028846231230606</v>
      </c>
      <c r="I69" s="51">
        <f t="shared" si="18"/>
        <v>1.0074071565484406</v>
      </c>
      <c r="J69" s="51">
        <f t="shared" si="7"/>
        <v>1.0074071565484406</v>
      </c>
      <c r="K69" s="63">
        <f t="shared" si="19"/>
        <v>36.153079387452927</v>
      </c>
      <c r="L69" s="63">
        <f t="shared" si="20"/>
        <v>36.840987086093264</v>
      </c>
      <c r="M69" s="119">
        <f>Trend!$G21</f>
        <v>0.11</v>
      </c>
      <c r="N69" s="119">
        <f>Trend!$G41</f>
        <v>0</v>
      </c>
      <c r="O69" s="63">
        <f t="shared" si="16"/>
        <v>36.952833561441274</v>
      </c>
      <c r="P69" s="63">
        <f t="shared" si="15"/>
        <v>36.740379553908589</v>
      </c>
      <c r="Q69" s="63"/>
      <c r="R69" s="63"/>
      <c r="S69" s="10">
        <f t="shared" si="4"/>
        <v>36.952833561441274</v>
      </c>
      <c r="T69" s="10">
        <f t="shared" si="21"/>
        <v>35.945223430000006</v>
      </c>
      <c r="U69" s="8">
        <f t="shared" si="10"/>
        <v>0.79515612390858337</v>
      </c>
      <c r="AA69" s="29">
        <f t="shared" si="6"/>
        <v>0</v>
      </c>
    </row>
    <row r="70" spans="1:27" x14ac:dyDescent="0.2">
      <c r="A70" s="70">
        <v>38687</v>
      </c>
      <c r="B70" s="62">
        <f>Unit*Inputs!B70</f>
        <v>33.962724204000004</v>
      </c>
      <c r="C70" s="59"/>
      <c r="D70" s="63">
        <f t="shared" si="13"/>
        <v>33.962724204000004</v>
      </c>
      <c r="E70" s="51">
        <f>Inputs!D70</f>
        <v>0.91008571595178334</v>
      </c>
      <c r="F70" s="63">
        <f t="shared" si="14"/>
        <v>37.318159826825983</v>
      </c>
      <c r="G70" s="51">
        <f t="shared" si="17"/>
        <v>1</v>
      </c>
      <c r="H70" s="51">
        <f t="shared" si="18"/>
        <v>1.0674868358820715</v>
      </c>
      <c r="I70" s="51">
        <f t="shared" si="18"/>
        <v>1.0355967531234653</v>
      </c>
      <c r="J70" s="51">
        <f t="shared" si="7"/>
        <v>1.0355967531234653</v>
      </c>
      <c r="K70" s="63">
        <f t="shared" si="19"/>
        <v>36.035416019092963</v>
      </c>
      <c r="L70" s="63">
        <f t="shared" si="20"/>
        <v>36.697294885798009</v>
      </c>
      <c r="M70" s="119">
        <f>Trend!$G22</f>
        <v>0.11</v>
      </c>
      <c r="N70" s="119">
        <f>Trend!$G42</f>
        <v>0</v>
      </c>
      <c r="O70" s="63">
        <f t="shared" si="16"/>
        <v>37.291567869087821</v>
      </c>
      <c r="P70" s="63">
        <f t="shared" si="15"/>
        <v>35.146624476363051</v>
      </c>
      <c r="Q70" s="63"/>
      <c r="R70" s="63"/>
      <c r="S70" s="10">
        <f t="shared" si="4"/>
        <v>37.291567869087821</v>
      </c>
      <c r="T70" s="10">
        <f t="shared" si="21"/>
        <v>33.962724204000004</v>
      </c>
      <c r="U70" s="8">
        <f t="shared" si="10"/>
        <v>1.1839002723630472</v>
      </c>
      <c r="AA70" s="29">
        <f t="shared" si="6"/>
        <v>0</v>
      </c>
    </row>
    <row r="71" spans="1:27" x14ac:dyDescent="0.2">
      <c r="A71" s="70">
        <v>38718</v>
      </c>
      <c r="B71" s="62">
        <f>Unit*Inputs!B71</f>
        <v>39.137795588000003</v>
      </c>
      <c r="C71" s="59"/>
      <c r="D71" s="63">
        <f t="shared" si="13"/>
        <v>39.137795588000003</v>
      </c>
      <c r="E71" s="51">
        <f>Inputs!D71</f>
        <v>0.99076887481410225</v>
      </c>
      <c r="F71" s="63">
        <f t="shared" si="14"/>
        <v>39.50244762719602</v>
      </c>
      <c r="G71" s="51">
        <f t="shared" si="17"/>
        <v>1</v>
      </c>
      <c r="H71" s="51">
        <f t="shared" si="18"/>
        <v>1.0191985816817977</v>
      </c>
      <c r="I71" s="51">
        <f t="shared" si="18"/>
        <v>1.0421877412007974</v>
      </c>
      <c r="J71" s="51">
        <f t="shared" si="7"/>
        <v>1.0421877412007974</v>
      </c>
      <c r="K71" s="63">
        <f t="shared" si="19"/>
        <v>37.90338925084815</v>
      </c>
      <c r="L71" s="63">
        <f t="shared" si="20"/>
        <v>37.494292489312379</v>
      </c>
      <c r="M71" s="119">
        <f>Trend!$H11</f>
        <v>0.11</v>
      </c>
      <c r="N71" s="119">
        <f>Trend!$H31</f>
        <v>0</v>
      </c>
      <c r="O71" s="63">
        <f t="shared" si="16"/>
        <v>37.633407241221128</v>
      </c>
      <c r="P71" s="63">
        <f t="shared" si="15"/>
        <v>38.85902102683108</v>
      </c>
      <c r="Q71" s="63"/>
      <c r="R71" s="63"/>
      <c r="S71" s="10">
        <f t="shared" si="4"/>
        <v>37.633407241221128</v>
      </c>
      <c r="T71" s="10">
        <f t="shared" si="21"/>
        <v>39.137795588000003</v>
      </c>
      <c r="U71" s="8">
        <f t="shared" si="10"/>
        <v>-0.27877456116892319</v>
      </c>
      <c r="AA71" s="29">
        <f t="shared" si="6"/>
        <v>0</v>
      </c>
    </row>
    <row r="72" spans="1:27" x14ac:dyDescent="0.2">
      <c r="A72" s="70">
        <v>38749</v>
      </c>
      <c r="B72" s="62">
        <f>Unit*Inputs!B72</f>
        <v>34.488949017000003</v>
      </c>
      <c r="C72" s="59"/>
      <c r="D72" s="63">
        <f t="shared" si="13"/>
        <v>34.488949017000003</v>
      </c>
      <c r="E72" s="51">
        <f>Inputs!D72</f>
        <v>0.92006338743058769</v>
      </c>
      <c r="F72" s="63">
        <f t="shared" si="14"/>
        <v>37.485405340729258</v>
      </c>
      <c r="G72" s="51">
        <f t="shared" si="17"/>
        <v>1</v>
      </c>
      <c r="H72" s="51">
        <f t="shared" si="18"/>
        <v>0.97653681027111605</v>
      </c>
      <c r="I72" s="51">
        <f t="shared" si="18"/>
        <v>0.97253360122852284</v>
      </c>
      <c r="J72" s="51">
        <f t="shared" si="7"/>
        <v>0.97253360122852284</v>
      </c>
      <c r="K72" s="63">
        <f t="shared" si="19"/>
        <v>38.544072197996023</v>
      </c>
      <c r="L72" s="63">
        <f t="shared" si="20"/>
        <v>37.515055153428079</v>
      </c>
      <c r="M72" s="119">
        <f>Trend!$H12</f>
        <v>0.11</v>
      </c>
      <c r="N72" s="119">
        <f>Trend!$H32</f>
        <v>0</v>
      </c>
      <c r="O72" s="63">
        <f t="shared" si="16"/>
        <v>37.978380140932323</v>
      </c>
      <c r="P72" s="63">
        <f t="shared" si="15"/>
        <v>33.982771973350573</v>
      </c>
      <c r="Q72" s="63"/>
      <c r="R72" s="63"/>
      <c r="S72" s="10">
        <f t="shared" si="4"/>
        <v>37.978380140932323</v>
      </c>
      <c r="T72" s="10">
        <f t="shared" si="21"/>
        <v>34.488949017000003</v>
      </c>
      <c r="U72" s="8">
        <f t="shared" si="10"/>
        <v>-0.50617704364942995</v>
      </c>
      <c r="AA72" s="29">
        <f t="shared" si="6"/>
        <v>0</v>
      </c>
    </row>
    <row r="73" spans="1:27" x14ac:dyDescent="0.2">
      <c r="A73" s="70">
        <v>38777</v>
      </c>
      <c r="B73" s="62">
        <f>Unit*Inputs!B73</f>
        <v>40.026956933000001</v>
      </c>
      <c r="C73" s="59"/>
      <c r="D73" s="63">
        <f t="shared" si="13"/>
        <v>40.026956933000001</v>
      </c>
      <c r="E73" s="51">
        <f>Inputs!D73</f>
        <v>1.1156087195848408</v>
      </c>
      <c r="F73" s="63">
        <f t="shared" si="14"/>
        <v>35.879028399756066</v>
      </c>
      <c r="G73" s="51">
        <f t="shared" si="17"/>
        <v>1</v>
      </c>
      <c r="H73" s="51">
        <f t="shared" si="18"/>
        <v>1.0014521922898212</v>
      </c>
      <c r="I73" s="51">
        <f t="shared" si="18"/>
        <v>0.99394211854541503</v>
      </c>
      <c r="J73" s="51">
        <f t="shared" si="7"/>
        <v>0.99394211854541503</v>
      </c>
      <c r="K73" s="63">
        <f t="shared" si="19"/>
        <v>36.097704011440065</v>
      </c>
      <c r="L73" s="63">
        <f t="shared" si="20"/>
        <v>37.2454473274964</v>
      </c>
      <c r="M73" s="119">
        <f>Trend!$H13</f>
        <v>0.11</v>
      </c>
      <c r="N73" s="119">
        <f>Trend!$H33</f>
        <v>0</v>
      </c>
      <c r="O73" s="63">
        <f t="shared" si="16"/>
        <v>38.326515292224208</v>
      </c>
      <c r="P73" s="63">
        <f t="shared" si="15"/>
        <v>42.498375423202546</v>
      </c>
      <c r="Q73" s="63"/>
      <c r="R73" s="63"/>
      <c r="S73" s="10">
        <f t="shared" ref="S73:S87" si="22">IF(Q73=0,O73,Q73)</f>
        <v>38.326515292224208</v>
      </c>
      <c r="T73" s="10">
        <f t="shared" si="21"/>
        <v>40.026956933000001</v>
      </c>
      <c r="U73" s="8">
        <f t="shared" si="10"/>
        <v>2.4714184902025451</v>
      </c>
      <c r="AA73" s="29">
        <f t="shared" si="6"/>
        <v>0</v>
      </c>
    </row>
    <row r="74" spans="1:27" x14ac:dyDescent="0.2">
      <c r="A74" s="70">
        <v>38808</v>
      </c>
      <c r="B74" s="62">
        <f>Unit*Inputs!B74</f>
        <v>33.735219981</v>
      </c>
      <c r="C74" s="59"/>
      <c r="D74" s="63">
        <f t="shared" si="13"/>
        <v>33.735219981</v>
      </c>
      <c r="E74" s="51">
        <f>Inputs!D74</f>
        <v>0.90725876555119289</v>
      </c>
      <c r="F74" s="63">
        <f t="shared" si="14"/>
        <v>37.18368040291638</v>
      </c>
      <c r="G74" s="51">
        <f t="shared" si="17"/>
        <v>1</v>
      </c>
      <c r="H74" s="51">
        <f t="shared" si="18"/>
        <v>1.0000947701330221</v>
      </c>
      <c r="I74" s="51">
        <f t="shared" si="18"/>
        <v>1.0024023634730888</v>
      </c>
      <c r="J74" s="51">
        <f t="shared" si="7"/>
        <v>1.0024023634730888</v>
      </c>
      <c r="K74" s="63">
        <f t="shared" si="19"/>
        <v>37.094565773053112</v>
      </c>
      <c r="L74" s="63">
        <f t="shared" si="20"/>
        <v>38.355690287097531</v>
      </c>
      <c r="M74" s="119">
        <f>Trend!$H14</f>
        <v>0.11</v>
      </c>
      <c r="N74" s="119">
        <f>Trend!$H34</f>
        <v>0</v>
      </c>
      <c r="O74" s="63">
        <f t="shared" si="16"/>
        <v>38.677841682402935</v>
      </c>
      <c r="P74" s="63">
        <f t="shared" si="15"/>
        <v>35.175111781306086</v>
      </c>
      <c r="Q74" s="63"/>
      <c r="R74" s="63"/>
      <c r="S74" s="10">
        <f t="shared" si="22"/>
        <v>38.677841682402935</v>
      </c>
      <c r="T74" s="10">
        <f t="shared" si="21"/>
        <v>33.735219981</v>
      </c>
      <c r="U74" s="8">
        <f t="shared" si="10"/>
        <v>1.4398918003060857</v>
      </c>
      <c r="AA74" s="29">
        <f t="shared" si="6"/>
        <v>0</v>
      </c>
    </row>
    <row r="75" spans="1:27" x14ac:dyDescent="0.2">
      <c r="A75" s="70">
        <v>38838</v>
      </c>
      <c r="B75" s="62">
        <f>Unit*Inputs!B75</f>
        <v>43.710999824000005</v>
      </c>
      <c r="C75" s="59"/>
      <c r="D75" s="63">
        <f t="shared" si="13"/>
        <v>43.710999824000005</v>
      </c>
      <c r="E75" s="51">
        <f>Inputs!D75</f>
        <v>1.0526956417707756</v>
      </c>
      <c r="F75" s="63">
        <f t="shared" si="14"/>
        <v>41.522922760915236</v>
      </c>
      <c r="G75" s="51">
        <f t="shared" si="17"/>
        <v>1</v>
      </c>
      <c r="H75" s="51">
        <f t="shared" si="18"/>
        <v>1.0106904669192065</v>
      </c>
      <c r="I75" s="51">
        <f t="shared" si="18"/>
        <v>0.99159689582193311</v>
      </c>
      <c r="J75" s="51">
        <f t="shared" si="7"/>
        <v>0.99159689582193311</v>
      </c>
      <c r="K75" s="63">
        <f t="shared" si="19"/>
        <v>41.874801076799407</v>
      </c>
      <c r="L75" s="63">
        <f t="shared" si="20"/>
        <v>39.997650532200176</v>
      </c>
      <c r="M75" s="119">
        <f>Trend!$H15</f>
        <v>0.11</v>
      </c>
      <c r="N75" s="119">
        <f>Trend!$H35</f>
        <v>0</v>
      </c>
      <c r="O75" s="63">
        <f t="shared" si="16"/>
        <v>39.032388564491633</v>
      </c>
      <c r="P75" s="63">
        <f t="shared" si="15"/>
        <v>40.743948288701901</v>
      </c>
      <c r="Q75" s="63"/>
      <c r="R75" s="63"/>
      <c r="S75" s="10">
        <f t="shared" si="22"/>
        <v>39.032388564491633</v>
      </c>
      <c r="T75" s="10">
        <f t="shared" si="21"/>
        <v>43.710999824000005</v>
      </c>
      <c r="U75" s="8">
        <f t="shared" si="10"/>
        <v>-2.9670515352981042</v>
      </c>
      <c r="AA75" s="29">
        <f t="shared" ref="AA75:AA138" si="23">IF(B75=0,9999,0)</f>
        <v>0</v>
      </c>
    </row>
    <row r="76" spans="1:27" x14ac:dyDescent="0.2">
      <c r="A76" s="70">
        <v>38869</v>
      </c>
      <c r="B76" s="62">
        <f>Unit*Inputs!B76</f>
        <v>44.135295573000001</v>
      </c>
      <c r="C76" s="59"/>
      <c r="D76" s="63">
        <f t="shared" si="13"/>
        <v>44.135295573000001</v>
      </c>
      <c r="E76" s="51">
        <f>Inputs!D76</f>
        <v>1.064471517743222</v>
      </c>
      <c r="F76" s="63">
        <f t="shared" si="14"/>
        <v>41.462166753480552</v>
      </c>
      <c r="G76" s="51">
        <f t="shared" si="17"/>
        <v>1</v>
      </c>
      <c r="H76" s="51">
        <f t="shared" si="18"/>
        <v>1.0343886689259887</v>
      </c>
      <c r="I76" s="51">
        <f t="shared" si="18"/>
        <v>1.0106909722648585</v>
      </c>
      <c r="J76" s="51">
        <f t="shared" ref="J76:J139" si="24">IF(J$8=1,G76,IF(J$8=2,H76,I76))</f>
        <v>1.0106909722648585</v>
      </c>
      <c r="K76" s="63">
        <f t="shared" si="19"/>
        <v>41.023584746748</v>
      </c>
      <c r="L76" s="63">
        <f t="shared" si="20"/>
        <v>40.562756695628188</v>
      </c>
      <c r="M76" s="119">
        <f>Trend!$H16</f>
        <v>0.11</v>
      </c>
      <c r="N76" s="119">
        <f>Trend!$H36</f>
        <v>0</v>
      </c>
      <c r="O76" s="63">
        <f t="shared" si="16"/>
        <v>39.390185459666142</v>
      </c>
      <c r="P76" s="63">
        <f t="shared" si="15"/>
        <v>42.378000086290982</v>
      </c>
      <c r="Q76" s="63"/>
      <c r="R76" s="63"/>
      <c r="S76" s="10">
        <f t="shared" si="22"/>
        <v>39.390185459666142</v>
      </c>
      <c r="T76" s="10">
        <f t="shared" si="21"/>
        <v>44.135295573000001</v>
      </c>
      <c r="U76" s="8">
        <f t="shared" ref="U76:U139" si="25">IF(D76=0,0,P76-D76)</f>
        <v>-1.7572954867090189</v>
      </c>
      <c r="AA76" s="29">
        <f t="shared" si="23"/>
        <v>0</v>
      </c>
    </row>
    <row r="77" spans="1:27" x14ac:dyDescent="0.2">
      <c r="A77" s="70">
        <v>38899</v>
      </c>
      <c r="B77" s="62">
        <f>Unit*Inputs!B77</f>
        <v>35.952003054999999</v>
      </c>
      <c r="C77" s="59"/>
      <c r="D77" s="63">
        <f t="shared" si="13"/>
        <v>35.952003054999999</v>
      </c>
      <c r="E77" s="51">
        <f>Inputs!D77</f>
        <v>0.92989415079422777</v>
      </c>
      <c r="F77" s="63">
        <f t="shared" si="14"/>
        <v>38.662468222101616</v>
      </c>
      <c r="G77" s="51">
        <f t="shared" si="17"/>
        <v>1</v>
      </c>
      <c r="H77" s="51">
        <f t="shared" si="18"/>
        <v>0.96951797319619015</v>
      </c>
      <c r="I77" s="51">
        <f t="shared" si="18"/>
        <v>0.99671522502179843</v>
      </c>
      <c r="J77" s="51">
        <f t="shared" si="24"/>
        <v>0.99671522502179843</v>
      </c>
      <c r="K77" s="63">
        <f t="shared" si="19"/>
        <v>38.789884263337157</v>
      </c>
      <c r="L77" s="63">
        <f t="shared" si="20"/>
        <v>38.977468085760428</v>
      </c>
      <c r="M77" s="119">
        <f>Trend!$H17</f>
        <v>0.11</v>
      </c>
      <c r="N77" s="119">
        <f>Trend!$H37</f>
        <v>0</v>
      </c>
      <c r="O77" s="63">
        <f t="shared" si="16"/>
        <v>39.751262159713086</v>
      </c>
      <c r="P77" s="63">
        <f t="shared" si="15"/>
        <v>36.843046215450592</v>
      </c>
      <c r="Q77" s="63"/>
      <c r="R77" s="63"/>
      <c r="S77" s="10">
        <f t="shared" si="22"/>
        <v>39.751262159713086</v>
      </c>
      <c r="T77" s="10">
        <f t="shared" si="21"/>
        <v>35.952003054999999</v>
      </c>
      <c r="U77" s="8">
        <f t="shared" si="25"/>
        <v>0.89104316045059306</v>
      </c>
      <c r="AA77" s="29">
        <f t="shared" si="23"/>
        <v>0</v>
      </c>
    </row>
    <row r="78" spans="1:27" x14ac:dyDescent="0.2">
      <c r="A78" s="70">
        <v>38930</v>
      </c>
      <c r="B78" s="62">
        <f>Unit*Inputs!B78</f>
        <v>37.127694174000005</v>
      </c>
      <c r="C78" s="59"/>
      <c r="D78" s="63">
        <f t="shared" si="13"/>
        <v>37.127694174000005</v>
      </c>
      <c r="E78" s="51">
        <f>Inputs!D78</f>
        <v>1.114826091419745</v>
      </c>
      <c r="F78" s="63">
        <f t="shared" si="14"/>
        <v>33.303574844321609</v>
      </c>
      <c r="G78" s="51">
        <f t="shared" si="17"/>
        <v>1</v>
      </c>
      <c r="H78" s="51">
        <f t="shared" si="18"/>
        <v>0.89332480927924729</v>
      </c>
      <c r="I78" s="51">
        <f t="shared" si="18"/>
        <v>0.89721255802555078</v>
      </c>
      <c r="J78" s="51">
        <f t="shared" si="24"/>
        <v>0.89721255802555078</v>
      </c>
      <c r="K78" s="63">
        <f t="shared" si="19"/>
        <v>37.11893524719612</v>
      </c>
      <c r="L78" s="63">
        <f t="shared" si="20"/>
        <v>37.829892041294926</v>
      </c>
      <c r="M78" s="119">
        <f>Trend!$H18</f>
        <v>0.11</v>
      </c>
      <c r="N78" s="119">
        <f>Trend!$H38</f>
        <v>-0.08</v>
      </c>
      <c r="O78" s="63">
        <f t="shared" si="16"/>
        <v>36.906396831149628</v>
      </c>
      <c r="P78" s="63">
        <f t="shared" si="15"/>
        <v>36.915105605425786</v>
      </c>
      <c r="Q78" s="63"/>
      <c r="R78" s="63"/>
      <c r="S78" s="10">
        <f t="shared" si="22"/>
        <v>36.906396831149628</v>
      </c>
      <c r="T78" s="10">
        <f t="shared" si="21"/>
        <v>37.127694174000005</v>
      </c>
      <c r="U78" s="8">
        <f t="shared" si="25"/>
        <v>-0.21258856857421904</v>
      </c>
      <c r="AA78" s="29">
        <f t="shared" si="23"/>
        <v>0</v>
      </c>
    </row>
    <row r="79" spans="1:27" x14ac:dyDescent="0.2">
      <c r="A79" s="70">
        <v>38961</v>
      </c>
      <c r="B79" s="62">
        <f>Unit*Inputs!B79</f>
        <v>35.745692179999999</v>
      </c>
      <c r="C79" s="59"/>
      <c r="D79" s="63">
        <f t="shared" si="13"/>
        <v>35.745692179999999</v>
      </c>
      <c r="E79" s="51">
        <f>Inputs!D79</f>
        <v>0.96389285009349002</v>
      </c>
      <c r="F79" s="63">
        <f t="shared" si="14"/>
        <v>37.084715564113736</v>
      </c>
      <c r="G79" s="51">
        <f t="shared" si="17"/>
        <v>1</v>
      </c>
      <c r="H79" s="51">
        <f t="shared" si="18"/>
        <v>1.0029809185046754</v>
      </c>
      <c r="I79" s="51">
        <f t="shared" si="18"/>
        <v>0.98679803777912045</v>
      </c>
      <c r="J79" s="51">
        <f t="shared" si="24"/>
        <v>0.98679803777912045</v>
      </c>
      <c r="K79" s="63">
        <f t="shared" si="19"/>
        <v>37.580856613351493</v>
      </c>
      <c r="L79" s="63">
        <f t="shared" si="20"/>
        <v>37.17689580633197</v>
      </c>
      <c r="M79" s="119">
        <f>Trend!$H19</f>
        <v>0.11</v>
      </c>
      <c r="N79" s="119">
        <f>Trend!$H39</f>
        <v>0</v>
      </c>
      <c r="O79" s="63">
        <f t="shared" si="16"/>
        <v>37.244705468768501</v>
      </c>
      <c r="P79" s="63">
        <f t="shared" si="15"/>
        <v>35.425956111611676</v>
      </c>
      <c r="Q79" s="63"/>
      <c r="R79" s="63"/>
      <c r="S79" s="10">
        <f t="shared" si="22"/>
        <v>37.244705468768501</v>
      </c>
      <c r="T79" s="10">
        <f t="shared" si="21"/>
        <v>35.745692179999999</v>
      </c>
      <c r="U79" s="8">
        <f t="shared" si="25"/>
        <v>-0.31973606838832325</v>
      </c>
      <c r="AA79" s="29">
        <f t="shared" si="23"/>
        <v>0</v>
      </c>
    </row>
    <row r="80" spans="1:27" x14ac:dyDescent="0.2">
      <c r="A80" s="70">
        <v>38991</v>
      </c>
      <c r="B80" s="62">
        <f>Unit*Inputs!B80</f>
        <v>40.755462551000001</v>
      </c>
      <c r="C80" s="59"/>
      <c r="D80" s="63">
        <f t="shared" si="13"/>
        <v>40.755462551000001</v>
      </c>
      <c r="E80" s="51">
        <f>Inputs!D80</f>
        <v>1.0410566609023766</v>
      </c>
      <c r="F80" s="63">
        <f t="shared" si="14"/>
        <v>39.148169433615273</v>
      </c>
      <c r="G80" s="51">
        <f t="shared" si="17"/>
        <v>1</v>
      </c>
      <c r="H80" s="51">
        <f t="shared" si="18"/>
        <v>1.0214433497938034</v>
      </c>
      <c r="I80" s="51">
        <f t="shared" si="18"/>
        <v>1.0629165769670086</v>
      </c>
      <c r="J80" s="51">
        <f t="shared" si="24"/>
        <v>1.0629165769670086</v>
      </c>
      <c r="K80" s="63">
        <f t="shared" si="19"/>
        <v>36.830895558448304</v>
      </c>
      <c r="L80" s="63">
        <f t="shared" si="20"/>
        <v>38.195600612711452</v>
      </c>
      <c r="M80" s="119">
        <f>Trend!$H20</f>
        <v>0.11</v>
      </c>
      <c r="N80" s="119">
        <f>Trend!$H40</f>
        <v>0</v>
      </c>
      <c r="O80" s="63">
        <f t="shared" si="16"/>
        <v>37.58611526889888</v>
      </c>
      <c r="P80" s="63">
        <f t="shared" si="15"/>
        <v>41.591155741739833</v>
      </c>
      <c r="Q80" s="63"/>
      <c r="R80" s="63"/>
      <c r="S80" s="10">
        <f t="shared" si="22"/>
        <v>37.58611526889888</v>
      </c>
      <c r="T80" s="10">
        <f t="shared" si="21"/>
        <v>40.755462551000001</v>
      </c>
      <c r="U80" s="8">
        <f t="shared" si="25"/>
        <v>0.83569319073983195</v>
      </c>
      <c r="AA80" s="29">
        <f t="shared" si="23"/>
        <v>0</v>
      </c>
    </row>
    <row r="81" spans="1:27" x14ac:dyDescent="0.2">
      <c r="A81" s="70">
        <v>39022</v>
      </c>
      <c r="B81" s="62">
        <f>Unit*Inputs!B81</f>
        <v>39.924496251000001</v>
      </c>
      <c r="C81" s="59"/>
      <c r="D81" s="63">
        <f t="shared" si="13"/>
        <v>39.924496251000001</v>
      </c>
      <c r="E81" s="51">
        <f>Inputs!D81</f>
        <v>0.98645661863243306</v>
      </c>
      <c r="F81" s="63">
        <f t="shared" si="14"/>
        <v>40.472632548554479</v>
      </c>
      <c r="G81" s="51">
        <f t="shared" si="17"/>
        <v>1</v>
      </c>
      <c r="H81" s="51">
        <f t="shared" si="18"/>
        <v>1.0028846231230606</v>
      </c>
      <c r="I81" s="51">
        <f t="shared" si="18"/>
        <v>1.0074071565484406</v>
      </c>
      <c r="J81" s="51">
        <f t="shared" si="24"/>
        <v>1.0074071565484406</v>
      </c>
      <c r="K81" s="63">
        <f t="shared" si="19"/>
        <v>40.175049666334566</v>
      </c>
      <c r="L81" s="63">
        <f t="shared" si="20"/>
        <v>37.960493475338303</v>
      </c>
      <c r="M81" s="119">
        <f>Trend!$H21</f>
        <v>0.11</v>
      </c>
      <c r="N81" s="119">
        <f>Trend!$H41</f>
        <v>0</v>
      </c>
      <c r="O81" s="63">
        <f t="shared" si="16"/>
        <v>37.930654658863787</v>
      </c>
      <c r="P81" s="63">
        <f t="shared" si="15"/>
        <v>37.694098508975117</v>
      </c>
      <c r="Q81" s="63"/>
      <c r="R81" s="63"/>
      <c r="S81" s="10">
        <f t="shared" si="22"/>
        <v>37.930654658863787</v>
      </c>
      <c r="T81" s="10">
        <f t="shared" si="21"/>
        <v>39.924496251000001</v>
      </c>
      <c r="U81" s="8">
        <f t="shared" si="25"/>
        <v>-2.2303977420248842</v>
      </c>
      <c r="AA81" s="29">
        <f t="shared" si="23"/>
        <v>0</v>
      </c>
    </row>
    <row r="82" spans="1:27" x14ac:dyDescent="0.2">
      <c r="A82" s="70">
        <v>39052</v>
      </c>
      <c r="B82" s="62">
        <f>Unit*Inputs!B82</f>
        <v>33.754332155</v>
      </c>
      <c r="C82" s="59"/>
      <c r="D82" s="63">
        <f t="shared" si="13"/>
        <v>33.754332155</v>
      </c>
      <c r="E82" s="51">
        <f>Inputs!D82</f>
        <v>0.88389465421459223</v>
      </c>
      <c r="F82" s="63">
        <f t="shared" si="14"/>
        <v>38.188184524085955</v>
      </c>
      <c r="G82" s="51">
        <f t="shared" si="17"/>
        <v>1</v>
      </c>
      <c r="H82" s="51">
        <f t="shared" si="18"/>
        <v>1.0674868358820715</v>
      </c>
      <c r="I82" s="51">
        <f t="shared" si="18"/>
        <v>1.0355967531234653</v>
      </c>
      <c r="J82" s="51">
        <f t="shared" si="24"/>
        <v>1.0355967531234653</v>
      </c>
      <c r="K82" s="63">
        <f t="shared" si="19"/>
        <v>36.87553520123204</v>
      </c>
      <c r="L82" s="63">
        <f t="shared" si="20"/>
        <v>37.951605471490375</v>
      </c>
      <c r="M82" s="119">
        <f>Trend!$H22</f>
        <v>0.11</v>
      </c>
      <c r="N82" s="119">
        <f>Trend!$H42</f>
        <v>0</v>
      </c>
      <c r="O82" s="63">
        <f t="shared" si="16"/>
        <v>38.278352326570044</v>
      </c>
      <c r="P82" s="63">
        <f t="shared" si="15"/>
        <v>35.038412642048748</v>
      </c>
      <c r="Q82" s="63"/>
      <c r="R82" s="63"/>
      <c r="S82" s="10">
        <f t="shared" si="22"/>
        <v>38.278352326570044</v>
      </c>
      <c r="T82" s="10">
        <f t="shared" si="21"/>
        <v>33.754332155</v>
      </c>
      <c r="U82" s="8">
        <f t="shared" si="25"/>
        <v>1.2840804870487474</v>
      </c>
      <c r="AA82" s="29">
        <f t="shared" si="23"/>
        <v>0</v>
      </c>
    </row>
    <row r="83" spans="1:27" x14ac:dyDescent="0.2">
      <c r="A83" s="70">
        <v>39083</v>
      </c>
      <c r="B83" s="62">
        <f>Unit*Inputs!B83</f>
        <v>40.126502743000003</v>
      </c>
      <c r="C83" s="59"/>
      <c r="D83" s="63">
        <f t="shared" si="13"/>
        <v>40.126502743000003</v>
      </c>
      <c r="E83" s="51">
        <f>Inputs!D83</f>
        <v>1.046134670074863</v>
      </c>
      <c r="F83" s="63">
        <f t="shared" si="14"/>
        <v>38.356918942499526</v>
      </c>
      <c r="G83" s="51">
        <f t="shared" si="17"/>
        <v>1</v>
      </c>
      <c r="H83" s="51">
        <f t="shared" si="18"/>
        <v>1.0191985816817977</v>
      </c>
      <c r="I83" s="51">
        <f t="shared" si="18"/>
        <v>1.0421877412007974</v>
      </c>
      <c r="J83" s="51">
        <f t="shared" si="24"/>
        <v>1.0421877412007974</v>
      </c>
      <c r="K83" s="63">
        <f t="shared" si="19"/>
        <v>36.804231546904496</v>
      </c>
      <c r="L83" s="63">
        <f t="shared" si="20"/>
        <v>38.27214764013371</v>
      </c>
      <c r="M83" s="119">
        <f>Trend!$I11</f>
        <v>0.11</v>
      </c>
      <c r="N83" s="119">
        <f>Trend!$I31</f>
        <v>0</v>
      </c>
      <c r="O83" s="63">
        <f t="shared" si="16"/>
        <v>38.62923722289694</v>
      </c>
      <c r="P83" s="63">
        <f t="shared" si="15"/>
        <v>42.116249361411896</v>
      </c>
      <c r="Q83" s="63"/>
      <c r="R83" s="63"/>
      <c r="S83" s="10">
        <f t="shared" si="22"/>
        <v>38.62923722289694</v>
      </c>
      <c r="T83" s="10">
        <f t="shared" si="21"/>
        <v>40.126502743000003</v>
      </c>
      <c r="U83" s="8">
        <f t="shared" si="25"/>
        <v>1.9897466184118926</v>
      </c>
      <c r="AA83" s="29">
        <f t="shared" si="23"/>
        <v>0</v>
      </c>
    </row>
    <row r="84" spans="1:27" x14ac:dyDescent="0.2">
      <c r="A84" s="70">
        <v>39114</v>
      </c>
      <c r="B84" s="62">
        <f>Unit*Inputs!B84</f>
        <v>36.808791763000002</v>
      </c>
      <c r="C84" s="59"/>
      <c r="D84" s="63">
        <f t="shared" si="13"/>
        <v>36.808791763000002</v>
      </c>
      <c r="E84" s="51">
        <f>Inputs!D84</f>
        <v>0.92006338743058791</v>
      </c>
      <c r="F84" s="63">
        <f t="shared" si="14"/>
        <v>40.006799820384067</v>
      </c>
      <c r="G84" s="51">
        <f t="shared" si="17"/>
        <v>1</v>
      </c>
      <c r="H84" s="51">
        <f t="shared" si="18"/>
        <v>0.97653681027111605</v>
      </c>
      <c r="I84" s="51">
        <f t="shared" si="18"/>
        <v>0.97253360122852284</v>
      </c>
      <c r="J84" s="51">
        <f t="shared" si="24"/>
        <v>0.97253360122852284</v>
      </c>
      <c r="K84" s="63">
        <f t="shared" si="19"/>
        <v>41.136676172264607</v>
      </c>
      <c r="L84" s="63">
        <f t="shared" si="20"/>
        <v>40.708328210160339</v>
      </c>
      <c r="M84" s="119">
        <f>Trend!$I12</f>
        <v>0.11</v>
      </c>
      <c r="N84" s="119">
        <f>Trend!$I32</f>
        <v>0.05</v>
      </c>
      <c r="O84" s="63">
        <f t="shared" si="16"/>
        <v>40.932505492312174</v>
      </c>
      <c r="P84" s="63">
        <f t="shared" si="15"/>
        <v>36.626101357703078</v>
      </c>
      <c r="Q84" s="63"/>
      <c r="R84" s="63"/>
      <c r="S84" s="10">
        <f t="shared" si="22"/>
        <v>40.932505492312174</v>
      </c>
      <c r="T84" s="10">
        <f t="shared" si="21"/>
        <v>36.808791763000002</v>
      </c>
      <c r="U84" s="8">
        <f t="shared" si="25"/>
        <v>-0.18269040529692404</v>
      </c>
      <c r="AA84" s="29">
        <f t="shared" si="23"/>
        <v>0</v>
      </c>
    </row>
    <row r="85" spans="1:27" x14ac:dyDescent="0.2">
      <c r="A85" s="70">
        <v>39142</v>
      </c>
      <c r="B85" s="62">
        <f>Unit*Inputs!B85</f>
        <v>46.829835047000003</v>
      </c>
      <c r="C85" s="59"/>
      <c r="D85" s="63">
        <f t="shared" si="13"/>
        <v>46.829835047000003</v>
      </c>
      <c r="E85" s="51">
        <f>Inputs!D85</f>
        <v>1.0663401153089085</v>
      </c>
      <c r="F85" s="63">
        <f t="shared" si="14"/>
        <v>43.916415011202922</v>
      </c>
      <c r="G85" s="51">
        <f t="shared" si="17"/>
        <v>1</v>
      </c>
      <c r="H85" s="51">
        <f t="shared" si="18"/>
        <v>1.0014521922898212</v>
      </c>
      <c r="I85" s="51">
        <f t="shared" si="18"/>
        <v>0.99394211854541503</v>
      </c>
      <c r="J85" s="51">
        <f t="shared" si="24"/>
        <v>0.99394211854541503</v>
      </c>
      <c r="K85" s="63">
        <f t="shared" si="19"/>
        <v>44.184076911311912</v>
      </c>
      <c r="L85" s="63">
        <f t="shared" si="20"/>
        <v>41.813622711280097</v>
      </c>
      <c r="M85" s="119">
        <f>Trend!$I13</f>
        <v>0.11</v>
      </c>
      <c r="N85" s="119">
        <f>Trend!$I33</f>
        <v>0</v>
      </c>
      <c r="O85" s="63">
        <f t="shared" si="16"/>
        <v>41.307720125991708</v>
      </c>
      <c r="P85" s="63">
        <f t="shared" si="15"/>
        <v>43.781241001157689</v>
      </c>
      <c r="Q85" s="63"/>
      <c r="R85" s="63"/>
      <c r="S85" s="10">
        <f t="shared" si="22"/>
        <v>41.307720125991708</v>
      </c>
      <c r="T85" s="10">
        <f t="shared" si="21"/>
        <v>46.829835047000003</v>
      </c>
      <c r="U85" s="8">
        <f t="shared" si="25"/>
        <v>-3.0485940458423144</v>
      </c>
      <c r="AA85" s="29">
        <f t="shared" si="23"/>
        <v>0</v>
      </c>
    </row>
    <row r="86" spans="1:27" x14ac:dyDescent="0.2">
      <c r="A86" s="70">
        <v>39173</v>
      </c>
      <c r="B86" s="62">
        <f>Unit*Inputs!B86</f>
        <v>38.30505222</v>
      </c>
      <c r="C86" s="59"/>
      <c r="D86" s="63">
        <f t="shared" si="13"/>
        <v>38.30505222</v>
      </c>
      <c r="E86" s="51">
        <f>Inputs!D86</f>
        <v>0.95247109974355582</v>
      </c>
      <c r="F86" s="63">
        <f t="shared" si="14"/>
        <v>40.216498149196639</v>
      </c>
      <c r="G86" s="51">
        <f t="shared" si="17"/>
        <v>1</v>
      </c>
      <c r="H86" s="51">
        <f t="shared" si="18"/>
        <v>1.0000947701330221</v>
      </c>
      <c r="I86" s="51">
        <f t="shared" si="18"/>
        <v>1.0024023634730888</v>
      </c>
      <c r="J86" s="51">
        <f t="shared" si="24"/>
        <v>1.0024023634730888</v>
      </c>
      <c r="K86" s="63">
        <f t="shared" si="19"/>
        <v>40.120115050263763</v>
      </c>
      <c r="L86" s="63">
        <f t="shared" si="20"/>
        <v>42.001208904439977</v>
      </c>
      <c r="M86" s="119">
        <f>Trend!$I14</f>
        <v>0.11</v>
      </c>
      <c r="N86" s="119">
        <f>Trend!$I34</f>
        <v>0</v>
      </c>
      <c r="O86" s="63">
        <f t="shared" si="16"/>
        <v>41.686374227146636</v>
      </c>
      <c r="P86" s="63">
        <f t="shared" si="15"/>
        <v>39.800452706399106</v>
      </c>
      <c r="Q86" s="63"/>
      <c r="R86" s="63"/>
      <c r="S86" s="10">
        <f t="shared" si="22"/>
        <v>41.686374227146636</v>
      </c>
      <c r="T86" s="10">
        <f t="shared" si="21"/>
        <v>38.30505222</v>
      </c>
      <c r="U86" s="8">
        <f t="shared" si="25"/>
        <v>1.4954004863991059</v>
      </c>
      <c r="AA86" s="29">
        <f t="shared" si="23"/>
        <v>0</v>
      </c>
    </row>
    <row r="87" spans="1:27" x14ac:dyDescent="0.2">
      <c r="A87" s="70">
        <v>39203</v>
      </c>
      <c r="B87" s="62">
        <f>Unit*Inputs!B87</f>
        <v>43.624860264000006</v>
      </c>
      <c r="C87" s="59"/>
      <c r="D87" s="63">
        <f t="shared" si="13"/>
        <v>43.624860264000006</v>
      </c>
      <c r="E87" s="51">
        <f>Inputs!D87</f>
        <v>1.0550395064523677</v>
      </c>
      <c r="F87" s="63">
        <f t="shared" si="14"/>
        <v>41.34903005735886</v>
      </c>
      <c r="G87" s="51">
        <f t="shared" si="17"/>
        <v>1</v>
      </c>
      <c r="H87" s="51">
        <f t="shared" si="18"/>
        <v>1.0106904669192065</v>
      </c>
      <c r="I87" s="51">
        <f t="shared" si="18"/>
        <v>0.99159689582193311</v>
      </c>
      <c r="J87" s="51">
        <f t="shared" si="24"/>
        <v>0.99159689582193311</v>
      </c>
      <c r="K87" s="63">
        <f t="shared" si="19"/>
        <v>41.69943475174427</v>
      </c>
      <c r="L87" s="63">
        <f t="shared" si="20"/>
        <v>42.135304228029547</v>
      </c>
      <c r="M87" s="119">
        <f>Trend!$I15</f>
        <v>0.11</v>
      </c>
      <c r="N87" s="119">
        <f>Trend!$I35</f>
        <v>0</v>
      </c>
      <c r="O87" s="63">
        <f t="shared" si="16"/>
        <v>42.068499324228817</v>
      </c>
      <c r="P87" s="63">
        <f t="shared" si="15"/>
        <v>44.010965986988445</v>
      </c>
      <c r="Q87" s="63"/>
      <c r="R87" s="63"/>
      <c r="S87" s="10">
        <f t="shared" si="22"/>
        <v>42.068499324228817</v>
      </c>
      <c r="T87" s="10">
        <f t="shared" ref="T87:T150" si="26">IF(D87=0,R87,D87)</f>
        <v>43.624860264000006</v>
      </c>
      <c r="U87" s="8">
        <f t="shared" si="25"/>
        <v>0.38610572298843948</v>
      </c>
      <c r="AA87" s="29">
        <f t="shared" si="23"/>
        <v>0</v>
      </c>
    </row>
    <row r="88" spans="1:27" x14ac:dyDescent="0.2">
      <c r="A88" s="70">
        <v>39234</v>
      </c>
      <c r="B88" s="62">
        <f>Unit*Inputs!B88</f>
        <v>45.825290047999999</v>
      </c>
      <c r="C88" s="59"/>
      <c r="D88" s="63">
        <f t="shared" ref="D88:D151" si="27">B88+C88</f>
        <v>45.825290047999999</v>
      </c>
      <c r="E88" s="51">
        <f>Inputs!D88</f>
        <v>1.0169153188692668</v>
      </c>
      <c r="F88" s="63">
        <f t="shared" ref="F88:F151" si="28">D88/E88</f>
        <v>45.063034451043841</v>
      </c>
      <c r="G88" s="51">
        <f t="shared" si="17"/>
        <v>1</v>
      </c>
      <c r="H88" s="51">
        <f t="shared" si="18"/>
        <v>1.0343886689259887</v>
      </c>
      <c r="I88" s="51">
        <f t="shared" si="18"/>
        <v>1.0106909722648585</v>
      </c>
      <c r="J88" s="51">
        <f t="shared" si="24"/>
        <v>1.0106909722648585</v>
      </c>
      <c r="K88" s="63">
        <f t="shared" ref="K88:K151" si="29">F88/J88</f>
        <v>44.5863628820806</v>
      </c>
      <c r="L88" s="63">
        <f t="shared" ref="L88:L151" si="30">AVERAGE(K87:K89)</f>
        <v>45.15809912481479</v>
      </c>
      <c r="M88" s="119">
        <f>Trend!$I16</f>
        <v>0.11</v>
      </c>
      <c r="N88" s="119">
        <f>Trend!$I36</f>
        <v>0</v>
      </c>
      <c r="O88" s="63">
        <f t="shared" si="16"/>
        <v>42.45412723470092</v>
      </c>
      <c r="P88" s="63">
        <f t="shared" ref="P88:P151" si="31">O88*E88*J88</f>
        <v>43.63380568650863</v>
      </c>
      <c r="Q88" s="63"/>
      <c r="R88" s="63"/>
      <c r="S88" s="10">
        <f t="shared" ref="S88:S151" si="32">IF(Q88=0,O88,Q88)</f>
        <v>42.45412723470092</v>
      </c>
      <c r="T88" s="10">
        <f t="shared" si="26"/>
        <v>45.825290047999999</v>
      </c>
      <c r="U88" s="8">
        <f t="shared" si="25"/>
        <v>-2.1914843614913693</v>
      </c>
      <c r="AA88" s="29">
        <f t="shared" si="23"/>
        <v>0</v>
      </c>
    </row>
    <row r="89" spans="1:27" x14ac:dyDescent="0.2">
      <c r="A89" s="70">
        <v>39264</v>
      </c>
      <c r="B89" s="62">
        <f>Unit*Inputs!B89</f>
        <v>47.160369625000001</v>
      </c>
      <c r="C89" s="59"/>
      <c r="D89" s="63">
        <f t="shared" si="27"/>
        <v>47.160369625000001</v>
      </c>
      <c r="E89" s="51">
        <f>Inputs!D89</f>
        <v>0.96192792221787327</v>
      </c>
      <c r="F89" s="63">
        <f t="shared" si="28"/>
        <v>49.026926587456252</v>
      </c>
      <c r="G89" s="51">
        <f t="shared" si="17"/>
        <v>1</v>
      </c>
      <c r="H89" s="51">
        <f t="shared" si="18"/>
        <v>0.96951797319619015</v>
      </c>
      <c r="I89" s="51">
        <f t="shared" si="18"/>
        <v>0.99671522502179843</v>
      </c>
      <c r="J89" s="51">
        <f t="shared" si="24"/>
        <v>0.99671522502179843</v>
      </c>
      <c r="K89" s="63">
        <f t="shared" si="29"/>
        <v>49.188499740619513</v>
      </c>
      <c r="L89" s="63">
        <f t="shared" si="30"/>
        <v>51.714107830036461</v>
      </c>
      <c r="M89" s="119">
        <f>Trend!$I17</f>
        <v>0.11</v>
      </c>
      <c r="N89" s="119">
        <f>Trend!$I37</f>
        <v>0.15</v>
      </c>
      <c r="O89" s="63">
        <f t="shared" ref="O89:O152" si="33">O88*(1+M89/12)*(1+N89)</f>
        <v>49.269783577838524</v>
      </c>
      <c r="P89" s="63">
        <f t="shared" si="31"/>
        <v>47.23830198374241</v>
      </c>
      <c r="Q89" s="63"/>
      <c r="R89" s="63"/>
      <c r="S89" s="10">
        <f t="shared" si="32"/>
        <v>49.269783577838524</v>
      </c>
      <c r="T89" s="10">
        <f t="shared" si="26"/>
        <v>47.160369625000001</v>
      </c>
      <c r="U89" s="8">
        <f t="shared" si="25"/>
        <v>7.793235874240878E-2</v>
      </c>
      <c r="AA89" s="29">
        <f t="shared" si="23"/>
        <v>0</v>
      </c>
    </row>
    <row r="90" spans="1:27" x14ac:dyDescent="0.2">
      <c r="A90" s="70">
        <v>39295</v>
      </c>
      <c r="B90" s="62">
        <f>Unit*Inputs!B90</f>
        <v>61.153545837000003</v>
      </c>
      <c r="C90" s="59"/>
      <c r="D90" s="63">
        <f t="shared" si="27"/>
        <v>61.153545837000003</v>
      </c>
      <c r="E90" s="51">
        <f>Inputs!D90</f>
        <v>1.1106779387137444</v>
      </c>
      <c r="F90" s="63">
        <f t="shared" si="28"/>
        <v>55.05965654438117</v>
      </c>
      <c r="G90" s="51">
        <f t="shared" si="17"/>
        <v>1</v>
      </c>
      <c r="H90" s="51">
        <f t="shared" si="18"/>
        <v>0.89332480927924729</v>
      </c>
      <c r="I90" s="51">
        <f t="shared" si="18"/>
        <v>0.89721255802555078</v>
      </c>
      <c r="J90" s="51">
        <f t="shared" si="24"/>
        <v>0.89721255802555078</v>
      </c>
      <c r="K90" s="63">
        <f t="shared" si="29"/>
        <v>61.367460867409285</v>
      </c>
      <c r="L90" s="63">
        <f t="shared" si="30"/>
        <v>50.502861733213138</v>
      </c>
      <c r="M90" s="119">
        <f>Trend!$I18</f>
        <v>0.11</v>
      </c>
      <c r="N90" s="119">
        <f>Trend!$I38</f>
        <v>0.24</v>
      </c>
      <c r="O90" s="63">
        <f t="shared" si="33"/>
        <v>61.654564843187877</v>
      </c>
      <c r="P90" s="63">
        <f t="shared" si="31"/>
        <v>61.439649024171075</v>
      </c>
      <c r="Q90" s="63"/>
      <c r="R90" s="63"/>
      <c r="S90" s="10">
        <f t="shared" si="32"/>
        <v>61.654564843187877</v>
      </c>
      <c r="T90" s="10">
        <f t="shared" si="26"/>
        <v>61.153545837000003</v>
      </c>
      <c r="U90" s="8">
        <f t="shared" si="25"/>
        <v>0.28610318717107219</v>
      </c>
      <c r="AA90" s="29">
        <f t="shared" si="23"/>
        <v>0</v>
      </c>
    </row>
    <row r="91" spans="1:27" x14ac:dyDescent="0.2">
      <c r="A91" s="70">
        <v>39326</v>
      </c>
      <c r="B91" s="62">
        <f>Unit*Inputs!B91</f>
        <v>37.156515068000004</v>
      </c>
      <c r="C91" s="59"/>
      <c r="D91" s="63">
        <f t="shared" si="27"/>
        <v>37.156515068000004</v>
      </c>
      <c r="E91" s="51">
        <f>Inputs!D91</f>
        <v>0.91944330964259713</v>
      </c>
      <c r="F91" s="63">
        <f t="shared" si="28"/>
        <v>40.41196958890631</v>
      </c>
      <c r="G91" s="51">
        <f t="shared" si="17"/>
        <v>1</v>
      </c>
      <c r="H91" s="51">
        <f t="shared" si="18"/>
        <v>1.0029809185046754</v>
      </c>
      <c r="I91" s="51">
        <f t="shared" si="18"/>
        <v>0.98679803777912045</v>
      </c>
      <c r="J91" s="51">
        <f t="shared" si="24"/>
        <v>0.98679803777912045</v>
      </c>
      <c r="K91" s="63">
        <f t="shared" si="29"/>
        <v>40.952624591610615</v>
      </c>
      <c r="L91" s="63">
        <f t="shared" si="30"/>
        <v>47.171642513453499</v>
      </c>
      <c r="M91" s="119">
        <f>Trend!$I19</f>
        <v>0.11</v>
      </c>
      <c r="N91" s="119">
        <f>Trend!$I39</f>
        <v>-0.3</v>
      </c>
      <c r="O91" s="63">
        <f t="shared" si="33"/>
        <v>43.553812181308636</v>
      </c>
      <c r="P91" s="63">
        <f t="shared" si="31"/>
        <v>39.516585193788927</v>
      </c>
      <c r="Q91" s="63"/>
      <c r="R91" s="63"/>
      <c r="S91" s="10">
        <f t="shared" si="32"/>
        <v>43.553812181308636</v>
      </c>
      <c r="T91" s="10">
        <f t="shared" si="26"/>
        <v>37.156515068000004</v>
      </c>
      <c r="U91" s="8">
        <f t="shared" si="25"/>
        <v>2.3600701257889227</v>
      </c>
      <c r="AA91" s="29">
        <f t="shared" si="23"/>
        <v>0</v>
      </c>
    </row>
    <row r="92" spans="1:27" x14ac:dyDescent="0.2">
      <c r="A92" s="70">
        <v>39356</v>
      </c>
      <c r="B92" s="62">
        <f>Unit*Inputs!B92</f>
        <v>45.423874467000005</v>
      </c>
      <c r="C92" s="59"/>
      <c r="D92" s="63">
        <f t="shared" si="27"/>
        <v>45.423874467000005</v>
      </c>
      <c r="E92" s="51">
        <f>Inputs!D92</f>
        <v>1.0903252651783089</v>
      </c>
      <c r="F92" s="63">
        <f t="shared" si="28"/>
        <v>41.660847379861004</v>
      </c>
      <c r="G92" s="51">
        <f t="shared" si="17"/>
        <v>1</v>
      </c>
      <c r="H92" s="51">
        <f t="shared" si="18"/>
        <v>1.0214433497938034</v>
      </c>
      <c r="I92" s="51">
        <f t="shared" si="18"/>
        <v>1.0629165769670086</v>
      </c>
      <c r="J92" s="51">
        <f t="shared" si="24"/>
        <v>1.0629165769670086</v>
      </c>
      <c r="K92" s="63">
        <f t="shared" si="29"/>
        <v>39.194842081340589</v>
      </c>
      <c r="L92" s="63">
        <f t="shared" si="30"/>
        <v>43.991405413570249</v>
      </c>
      <c r="M92" s="119">
        <f>Trend!$I20</f>
        <v>0.11</v>
      </c>
      <c r="N92" s="119">
        <f>Trend!$I40</f>
        <v>0</v>
      </c>
      <c r="O92" s="63">
        <f t="shared" si="33"/>
        <v>43.953055459637305</v>
      </c>
      <c r="P92" s="63">
        <f t="shared" si="31"/>
        <v>50.938285948347584</v>
      </c>
      <c r="Q92" s="63"/>
      <c r="R92" s="63"/>
      <c r="S92" s="10">
        <f t="shared" si="32"/>
        <v>43.953055459637305</v>
      </c>
      <c r="T92" s="10">
        <f t="shared" si="26"/>
        <v>45.423874467000005</v>
      </c>
      <c r="U92" s="8">
        <f t="shared" si="25"/>
        <v>5.5144114813475795</v>
      </c>
      <c r="AA92" s="29">
        <f t="shared" si="23"/>
        <v>0</v>
      </c>
    </row>
    <row r="93" spans="1:27" x14ac:dyDescent="0.2">
      <c r="A93" s="70">
        <v>39387</v>
      </c>
      <c r="B93" s="62">
        <f>Unit*Inputs!B93</f>
        <v>51.509362646000007</v>
      </c>
      <c r="C93" s="59"/>
      <c r="D93" s="63">
        <f t="shared" si="27"/>
        <v>51.509362646000007</v>
      </c>
      <c r="E93" s="51">
        <f>Inputs!D93</f>
        <v>0.98656833567849</v>
      </c>
      <c r="F93" s="63">
        <f t="shared" si="28"/>
        <v>52.21063841520477</v>
      </c>
      <c r="G93" s="51">
        <f t="shared" si="17"/>
        <v>1</v>
      </c>
      <c r="H93" s="51">
        <f t="shared" si="18"/>
        <v>1.0028846231230606</v>
      </c>
      <c r="I93" s="51">
        <f t="shared" si="18"/>
        <v>1.0074071565484406</v>
      </c>
      <c r="J93" s="51">
        <f t="shared" si="24"/>
        <v>1.0074071565484406</v>
      </c>
      <c r="K93" s="63">
        <f t="shared" si="29"/>
        <v>51.826749567759549</v>
      </c>
      <c r="L93" s="63">
        <f t="shared" si="30"/>
        <v>44.52180548233634</v>
      </c>
      <c r="M93" s="119">
        <f>Trend!$I21</f>
        <v>0.11</v>
      </c>
      <c r="N93" s="119">
        <f>Trend!$I41</f>
        <v>0</v>
      </c>
      <c r="O93" s="63">
        <f t="shared" si="33"/>
        <v>44.35595846801732</v>
      </c>
      <c r="P93" s="63">
        <f t="shared" si="31"/>
        <v>44.08432265760532</v>
      </c>
      <c r="Q93" s="63"/>
      <c r="R93" s="63"/>
      <c r="S93" s="10">
        <f t="shared" si="32"/>
        <v>44.35595846801732</v>
      </c>
      <c r="T93" s="10">
        <f t="shared" si="26"/>
        <v>51.509362646000007</v>
      </c>
      <c r="U93" s="8">
        <f t="shared" si="25"/>
        <v>-7.4250399883946869</v>
      </c>
      <c r="AA93" s="29">
        <f t="shared" si="23"/>
        <v>0</v>
      </c>
    </row>
    <row r="94" spans="1:27" x14ac:dyDescent="0.2">
      <c r="A94" s="70">
        <v>39417</v>
      </c>
      <c r="B94" s="62">
        <f>Unit*Inputs!B94</f>
        <v>38.103141452000003</v>
      </c>
      <c r="C94" s="59"/>
      <c r="D94" s="63">
        <f t="shared" si="27"/>
        <v>38.103141452000003</v>
      </c>
      <c r="E94" s="51">
        <f>Inputs!D94</f>
        <v>0.8648356254922287</v>
      </c>
      <c r="F94" s="63">
        <f t="shared" si="28"/>
        <v>44.058246826168002</v>
      </c>
      <c r="G94" s="51">
        <f t="shared" si="17"/>
        <v>1</v>
      </c>
      <c r="H94" s="51">
        <f t="shared" si="18"/>
        <v>1.0674868358820715</v>
      </c>
      <c r="I94" s="51">
        <f t="shared" si="18"/>
        <v>1.0355967531234653</v>
      </c>
      <c r="J94" s="51">
        <f t="shared" si="24"/>
        <v>1.0355967531234653</v>
      </c>
      <c r="K94" s="63">
        <f t="shared" si="29"/>
        <v>42.543824797908876</v>
      </c>
      <c r="L94" s="63">
        <f t="shared" si="30"/>
        <v>50.048143574919671</v>
      </c>
      <c r="M94" s="119">
        <f>Trend!$I22</f>
        <v>0.11</v>
      </c>
      <c r="N94" s="119">
        <f>Trend!$I42</f>
        <v>0</v>
      </c>
      <c r="O94" s="63">
        <f t="shared" si="33"/>
        <v>44.76255475397415</v>
      </c>
      <c r="P94" s="63">
        <f t="shared" si="31"/>
        <v>40.090282517979105</v>
      </c>
      <c r="Q94" s="63"/>
      <c r="R94" s="63"/>
      <c r="S94" s="10">
        <f t="shared" si="32"/>
        <v>44.76255475397415</v>
      </c>
      <c r="T94" s="10">
        <f t="shared" si="26"/>
        <v>38.103141452000003</v>
      </c>
      <c r="U94" s="8">
        <f t="shared" si="25"/>
        <v>1.9871410659791025</v>
      </c>
      <c r="AA94" s="29">
        <f t="shared" si="23"/>
        <v>0</v>
      </c>
    </row>
    <row r="95" spans="1:27" x14ac:dyDescent="0.2">
      <c r="A95" s="70">
        <v>39448</v>
      </c>
      <c r="B95" s="62">
        <f>Unit*Inputs!B95</f>
        <v>59.655949482000004</v>
      </c>
      <c r="C95" s="59"/>
      <c r="D95" s="63">
        <f t="shared" si="27"/>
        <v>59.655949482000004</v>
      </c>
      <c r="E95" s="51">
        <f>Inputs!D95</f>
        <v>1.0263066147156539</v>
      </c>
      <c r="F95" s="63">
        <f t="shared" si="28"/>
        <v>58.126829376938339</v>
      </c>
      <c r="G95" s="51">
        <f t="shared" si="17"/>
        <v>1</v>
      </c>
      <c r="H95" s="51">
        <f t="shared" si="18"/>
        <v>1.0191985816817977</v>
      </c>
      <c r="I95" s="51">
        <f t="shared" si="18"/>
        <v>1.0421877412007974</v>
      </c>
      <c r="J95" s="51">
        <f t="shared" si="24"/>
        <v>1.0421877412007974</v>
      </c>
      <c r="K95" s="63">
        <f t="shared" si="29"/>
        <v>55.77385635909058</v>
      </c>
      <c r="L95" s="63">
        <f t="shared" si="30"/>
        <v>48.902510979010685</v>
      </c>
      <c r="M95" s="119">
        <f>Trend!$J11</f>
        <v>0.11</v>
      </c>
      <c r="N95" s="119">
        <f>Trend!$J31</f>
        <v>0.13</v>
      </c>
      <c r="O95" s="63">
        <f t="shared" si="33"/>
        <v>51.045352334984038</v>
      </c>
      <c r="P95" s="63">
        <f t="shared" si="31"/>
        <v>54.598321847801877</v>
      </c>
      <c r="Q95" s="63"/>
      <c r="R95" s="63"/>
      <c r="S95" s="10">
        <f t="shared" si="32"/>
        <v>51.045352334984038</v>
      </c>
      <c r="T95" s="10">
        <f t="shared" si="26"/>
        <v>59.655949482000004</v>
      </c>
      <c r="U95" s="8">
        <f t="shared" si="25"/>
        <v>-5.057627634198127</v>
      </c>
      <c r="AA95" s="29">
        <f t="shared" si="23"/>
        <v>0</v>
      </c>
    </row>
    <row r="96" spans="1:27" x14ac:dyDescent="0.2">
      <c r="A96" s="70">
        <v>39479</v>
      </c>
      <c r="B96" s="62">
        <f>Unit*Inputs!B96</f>
        <v>45.622754623000006</v>
      </c>
      <c r="C96" s="59"/>
      <c r="D96" s="63">
        <f t="shared" si="27"/>
        <v>45.622754623000006</v>
      </c>
      <c r="E96" s="51">
        <f>Inputs!D96</f>
        <v>0.96944370875257668</v>
      </c>
      <c r="F96" s="63">
        <f t="shared" si="28"/>
        <v>47.060756814549542</v>
      </c>
      <c r="G96" s="51">
        <f t="shared" si="17"/>
        <v>1</v>
      </c>
      <c r="H96" s="51">
        <f t="shared" si="18"/>
        <v>0.97653681027111605</v>
      </c>
      <c r="I96" s="51">
        <f t="shared" si="18"/>
        <v>0.97253360122852284</v>
      </c>
      <c r="J96" s="51">
        <f t="shared" si="24"/>
        <v>0.97253360122852284</v>
      </c>
      <c r="K96" s="63">
        <f t="shared" si="29"/>
        <v>48.389851780032593</v>
      </c>
      <c r="L96" s="63">
        <f t="shared" si="30"/>
        <v>53.41624923590205</v>
      </c>
      <c r="M96" s="119">
        <f>Trend!$J12</f>
        <v>0.11</v>
      </c>
      <c r="N96" s="119">
        <f>Trend!$J32</f>
        <v>0</v>
      </c>
      <c r="O96" s="63">
        <f t="shared" si="33"/>
        <v>51.513268064721395</v>
      </c>
      <c r="P96" s="63">
        <f t="shared" si="31"/>
        <v>48.567563286386729</v>
      </c>
      <c r="Q96" s="63"/>
      <c r="R96" s="63"/>
      <c r="S96" s="10">
        <f t="shared" si="32"/>
        <v>51.513268064721395</v>
      </c>
      <c r="T96" s="10">
        <f t="shared" si="26"/>
        <v>45.622754623000006</v>
      </c>
      <c r="U96" s="8">
        <f t="shared" si="25"/>
        <v>2.9448086633867234</v>
      </c>
      <c r="AA96" s="29">
        <f t="shared" si="23"/>
        <v>0</v>
      </c>
    </row>
    <row r="97" spans="1:27" x14ac:dyDescent="0.2">
      <c r="A97" s="70">
        <v>39508</v>
      </c>
      <c r="B97" s="62">
        <f>Unit*Inputs!B97</f>
        <v>53.173827761000005</v>
      </c>
      <c r="C97" s="59"/>
      <c r="D97" s="63">
        <f t="shared" si="27"/>
        <v>53.173827761000005</v>
      </c>
      <c r="E97" s="51">
        <f>Inputs!D97</f>
        <v>0.95387133859721107</v>
      </c>
      <c r="F97" s="63">
        <f t="shared" si="28"/>
        <v>55.745283047500799</v>
      </c>
      <c r="G97" s="51">
        <f t="shared" si="17"/>
        <v>1</v>
      </c>
      <c r="H97" s="51">
        <f t="shared" si="18"/>
        <v>1.0014521922898212</v>
      </c>
      <c r="I97" s="51">
        <f t="shared" si="18"/>
        <v>0.99394211854541503</v>
      </c>
      <c r="J97" s="51">
        <f t="shared" si="24"/>
        <v>0.99394211854541503</v>
      </c>
      <c r="K97" s="63">
        <f t="shared" si="29"/>
        <v>56.085039568582978</v>
      </c>
      <c r="L97" s="63">
        <f t="shared" si="30"/>
        <v>49.443828230774962</v>
      </c>
      <c r="M97" s="119">
        <f>Trend!$J13</f>
        <v>0.11</v>
      </c>
      <c r="N97" s="119">
        <f>Trend!$J33</f>
        <v>0</v>
      </c>
      <c r="O97" s="63">
        <f t="shared" si="33"/>
        <v>51.985473021981349</v>
      </c>
      <c r="P97" s="63">
        <f t="shared" si="31"/>
        <v>49.287057828758329</v>
      </c>
      <c r="Q97" s="63"/>
      <c r="R97" s="63"/>
      <c r="S97" s="10">
        <f t="shared" si="32"/>
        <v>51.985473021981349</v>
      </c>
      <c r="T97" s="10">
        <f t="shared" si="26"/>
        <v>53.173827761000005</v>
      </c>
      <c r="U97" s="8">
        <f t="shared" si="25"/>
        <v>-3.8867699322416769</v>
      </c>
      <c r="AA97" s="29">
        <f t="shared" si="23"/>
        <v>0</v>
      </c>
    </row>
    <row r="98" spans="1:27" x14ac:dyDescent="0.2">
      <c r="A98" s="70">
        <v>39539</v>
      </c>
      <c r="B98" s="62">
        <f>Unit*Inputs!B98</f>
        <v>46.837121466000006</v>
      </c>
      <c r="C98" s="59"/>
      <c r="D98" s="63">
        <f t="shared" si="27"/>
        <v>46.837121466000006</v>
      </c>
      <c r="E98" s="51">
        <f>Inputs!D98</f>
        <v>1.0654012949801033</v>
      </c>
      <c r="F98" s="63">
        <f t="shared" si="28"/>
        <v>43.96195282161235</v>
      </c>
      <c r="G98" s="51">
        <f t="shared" si="17"/>
        <v>1</v>
      </c>
      <c r="H98" s="51">
        <f t="shared" si="18"/>
        <v>1.0000947701330221</v>
      </c>
      <c r="I98" s="51">
        <f t="shared" si="18"/>
        <v>1.0024023634730888</v>
      </c>
      <c r="J98" s="51">
        <f t="shared" si="24"/>
        <v>1.0024023634730888</v>
      </c>
      <c r="K98" s="63">
        <f t="shared" si="29"/>
        <v>43.856593343709314</v>
      </c>
      <c r="L98" s="63">
        <f t="shared" si="30"/>
        <v>47.61584449242563</v>
      </c>
      <c r="M98" s="119">
        <f>Trend!$J14</f>
        <v>0.11</v>
      </c>
      <c r="N98" s="119">
        <f>Trend!$J34</f>
        <v>-0.11504424778761058</v>
      </c>
      <c r="O98" s="63">
        <f t="shared" si="33"/>
        <v>46.426554446621992</v>
      </c>
      <c r="P98" s="63">
        <f t="shared" si="31"/>
        <v>49.581739120104274</v>
      </c>
      <c r="Q98" s="63"/>
      <c r="R98" s="63"/>
      <c r="S98" s="10">
        <f t="shared" si="32"/>
        <v>46.426554446621992</v>
      </c>
      <c r="T98" s="10">
        <f t="shared" si="26"/>
        <v>46.837121466000006</v>
      </c>
      <c r="U98" s="8">
        <f t="shared" si="25"/>
        <v>2.7446176541042675</v>
      </c>
      <c r="AA98" s="29">
        <f t="shared" si="23"/>
        <v>0</v>
      </c>
    </row>
    <row r="99" spans="1:27" x14ac:dyDescent="0.2">
      <c r="A99" s="70">
        <v>39569</v>
      </c>
      <c r="B99" s="62">
        <f>Unit*Inputs!B99</f>
        <v>42.824180106</v>
      </c>
      <c r="C99" s="59"/>
      <c r="D99" s="63">
        <f t="shared" si="27"/>
        <v>42.824180106</v>
      </c>
      <c r="E99" s="51">
        <f>Inputs!D99</f>
        <v>1.0065535303415314</v>
      </c>
      <c r="F99" s="63">
        <f t="shared" si="28"/>
        <v>42.545357812683271</v>
      </c>
      <c r="G99" s="51">
        <f t="shared" si="17"/>
        <v>1</v>
      </c>
      <c r="H99" s="51">
        <f t="shared" si="18"/>
        <v>1.0106904669192065</v>
      </c>
      <c r="I99" s="51">
        <f t="shared" si="18"/>
        <v>0.99159689582193311</v>
      </c>
      <c r="J99" s="51">
        <f t="shared" si="24"/>
        <v>0.99159689582193311</v>
      </c>
      <c r="K99" s="63">
        <f t="shared" si="29"/>
        <v>42.905900564984613</v>
      </c>
      <c r="L99" s="63">
        <f t="shared" si="30"/>
        <v>45.591395472310438</v>
      </c>
      <c r="M99" s="119">
        <f>Trend!$J15</f>
        <v>0.11</v>
      </c>
      <c r="N99" s="119">
        <f>Trend!$J35</f>
        <v>0</v>
      </c>
      <c r="O99" s="63">
        <f t="shared" si="33"/>
        <v>46.852131195716034</v>
      </c>
      <c r="P99" s="63">
        <f t="shared" si="31"/>
        <v>46.762894572890175</v>
      </c>
      <c r="Q99" s="63"/>
      <c r="R99" s="63"/>
      <c r="S99" s="10">
        <f t="shared" si="32"/>
        <v>46.852131195716034</v>
      </c>
      <c r="T99" s="10">
        <f t="shared" si="26"/>
        <v>42.824180106</v>
      </c>
      <c r="U99" s="8">
        <f t="shared" si="25"/>
        <v>3.9387144668901755</v>
      </c>
      <c r="AA99" s="29">
        <f t="shared" si="23"/>
        <v>0</v>
      </c>
    </row>
    <row r="100" spans="1:27" x14ac:dyDescent="0.2">
      <c r="A100" s="70">
        <v>39600</v>
      </c>
      <c r="B100" s="62">
        <f>Unit*Inputs!B100</f>
        <v>51.190697423000003</v>
      </c>
      <c r="C100" s="59"/>
      <c r="D100" s="63">
        <f t="shared" si="27"/>
        <v>51.190697423000003</v>
      </c>
      <c r="E100" s="51">
        <f>Inputs!D100</f>
        <v>1.0127473317396405</v>
      </c>
      <c r="F100" s="63">
        <f t="shared" si="28"/>
        <v>50.546366125761594</v>
      </c>
      <c r="G100" s="51">
        <f t="shared" ref="G100:G163" si="34">G88</f>
        <v>1</v>
      </c>
      <c r="H100" s="51">
        <f t="shared" ref="H100:I163" si="35">H88</f>
        <v>1.0343886689259887</v>
      </c>
      <c r="I100" s="51">
        <f t="shared" si="35"/>
        <v>1.0106909722648585</v>
      </c>
      <c r="J100" s="51">
        <f t="shared" si="24"/>
        <v>1.0106909722648585</v>
      </c>
      <c r="K100" s="63">
        <f t="shared" si="29"/>
        <v>50.011692508237395</v>
      </c>
      <c r="L100" s="63">
        <f t="shared" si="30"/>
        <v>51.210310705060657</v>
      </c>
      <c r="M100" s="119">
        <f>Trend!$J16</f>
        <v>0.11</v>
      </c>
      <c r="N100" s="119">
        <f>Trend!$J36</f>
        <v>0</v>
      </c>
      <c r="O100" s="63">
        <f t="shared" si="33"/>
        <v>47.281609065010102</v>
      </c>
      <c r="P100" s="63">
        <f t="shared" si="31"/>
        <v>48.396253394560624</v>
      </c>
      <c r="Q100" s="63"/>
      <c r="R100" s="63"/>
      <c r="S100" s="10">
        <f t="shared" si="32"/>
        <v>47.281609065010102</v>
      </c>
      <c r="T100" s="10">
        <f t="shared" si="26"/>
        <v>51.190697423000003</v>
      </c>
      <c r="U100" s="8">
        <f t="shared" si="25"/>
        <v>-2.7944440284393792</v>
      </c>
      <c r="AA100" s="29">
        <f t="shared" si="23"/>
        <v>0</v>
      </c>
    </row>
    <row r="101" spans="1:27" x14ac:dyDescent="0.2">
      <c r="A101" s="70">
        <v>39630</v>
      </c>
      <c r="B101" s="62">
        <f>Unit*Inputs!B101</f>
        <v>63.770261206000001</v>
      </c>
      <c r="C101" s="59"/>
      <c r="D101" s="63">
        <f t="shared" si="27"/>
        <v>63.770261206000001</v>
      </c>
      <c r="E101" s="51">
        <f>Inputs!D101</f>
        <v>1.0538116253611869</v>
      </c>
      <c r="F101" s="63">
        <f t="shared" si="28"/>
        <v>60.513909385031859</v>
      </c>
      <c r="G101" s="51">
        <f t="shared" si="34"/>
        <v>1</v>
      </c>
      <c r="H101" s="51">
        <f t="shared" si="35"/>
        <v>0.96951797319619015</v>
      </c>
      <c r="I101" s="51">
        <f t="shared" si="35"/>
        <v>0.99671522502179843</v>
      </c>
      <c r="J101" s="51">
        <f t="shared" si="24"/>
        <v>0.99671522502179843</v>
      </c>
      <c r="K101" s="63">
        <f t="shared" si="29"/>
        <v>60.713339041959955</v>
      </c>
      <c r="L101" s="63">
        <f t="shared" si="30"/>
        <v>53.371233258910145</v>
      </c>
      <c r="M101" s="119">
        <f>Trend!$J17</f>
        <v>0.11</v>
      </c>
      <c r="N101" s="119">
        <f>Trend!$J37</f>
        <v>0.14000000000000001</v>
      </c>
      <c r="O101" s="63">
        <f t="shared" si="33"/>
        <v>54.395127148840885</v>
      </c>
      <c r="P101" s="63">
        <f t="shared" si="31"/>
        <v>57.133926767194076</v>
      </c>
      <c r="Q101" s="63"/>
      <c r="R101" s="63"/>
      <c r="S101" s="10">
        <f t="shared" si="32"/>
        <v>54.395127148840885</v>
      </c>
      <c r="T101" s="10">
        <f t="shared" si="26"/>
        <v>63.770261206000001</v>
      </c>
      <c r="U101" s="8">
        <f t="shared" si="25"/>
        <v>-6.6363344388059247</v>
      </c>
      <c r="AA101" s="29">
        <f t="shared" si="23"/>
        <v>0</v>
      </c>
    </row>
    <row r="102" spans="1:27" x14ac:dyDescent="0.2">
      <c r="A102" s="70">
        <v>39661</v>
      </c>
      <c r="B102" s="62">
        <f>Unit*Inputs!B102</f>
        <v>44.843193803000005</v>
      </c>
      <c r="C102" s="59"/>
      <c r="D102" s="63">
        <f t="shared" si="27"/>
        <v>44.843193803000005</v>
      </c>
      <c r="E102" s="51">
        <f>Inputs!D102</f>
        <v>1.0119845379981707</v>
      </c>
      <c r="F102" s="63">
        <f t="shared" si="28"/>
        <v>44.312133357002999</v>
      </c>
      <c r="G102" s="51">
        <f t="shared" si="34"/>
        <v>1</v>
      </c>
      <c r="H102" s="51">
        <f t="shared" si="35"/>
        <v>0.89332480927924729</v>
      </c>
      <c r="I102" s="51">
        <f t="shared" si="35"/>
        <v>0.89721255802555078</v>
      </c>
      <c r="J102" s="51">
        <f t="shared" si="24"/>
        <v>0.89721255802555078</v>
      </c>
      <c r="K102" s="63">
        <f t="shared" si="29"/>
        <v>49.388668226533092</v>
      </c>
      <c r="L102" s="63">
        <f t="shared" si="30"/>
        <v>60.417057518910973</v>
      </c>
      <c r="M102" s="119">
        <f>Trend!$J18</f>
        <v>0.11</v>
      </c>
      <c r="N102" s="119">
        <f>Trend!$J38</f>
        <v>0</v>
      </c>
      <c r="O102" s="63">
        <f t="shared" si="33"/>
        <v>54.893749147705265</v>
      </c>
      <c r="P102" s="63">
        <f t="shared" si="31"/>
        <v>49.841615900899335</v>
      </c>
      <c r="Q102" s="63"/>
      <c r="R102" s="63"/>
      <c r="S102" s="10">
        <f t="shared" si="32"/>
        <v>54.893749147705265</v>
      </c>
      <c r="T102" s="10">
        <f t="shared" si="26"/>
        <v>44.843193803000005</v>
      </c>
      <c r="U102" s="8">
        <f t="shared" si="25"/>
        <v>4.9984220978993292</v>
      </c>
      <c r="AA102" s="29">
        <f t="shared" si="23"/>
        <v>0</v>
      </c>
    </row>
    <row r="103" spans="1:27" x14ac:dyDescent="0.2">
      <c r="A103" s="70">
        <v>39692</v>
      </c>
      <c r="B103" s="62">
        <f>Unit*Inputs!B103</f>
        <v>71.140371587000004</v>
      </c>
      <c r="C103" s="59"/>
      <c r="D103" s="63">
        <f t="shared" si="27"/>
        <v>71.140371587000004</v>
      </c>
      <c r="E103" s="51">
        <f>Inputs!D103</f>
        <v>1.0132533369918535</v>
      </c>
      <c r="F103" s="63">
        <f t="shared" si="28"/>
        <v>70.209856696057415</v>
      </c>
      <c r="G103" s="51">
        <f t="shared" si="34"/>
        <v>1</v>
      </c>
      <c r="H103" s="51">
        <f t="shared" si="35"/>
        <v>1.0029809185046754</v>
      </c>
      <c r="I103" s="51">
        <f t="shared" si="35"/>
        <v>0.98679803777912045</v>
      </c>
      <c r="J103" s="51">
        <f t="shared" si="24"/>
        <v>0.98679803777912045</v>
      </c>
      <c r="K103" s="63">
        <f t="shared" si="29"/>
        <v>71.149165288239871</v>
      </c>
      <c r="L103" s="63">
        <f t="shared" si="30"/>
        <v>63.937142555050876</v>
      </c>
      <c r="M103" s="119">
        <f>Trend!$J19</f>
        <v>0.11</v>
      </c>
      <c r="N103" s="119">
        <f>Trend!$J39</f>
        <v>0.27</v>
      </c>
      <c r="O103" s="63">
        <f t="shared" si="33"/>
        <v>70.354116147246899</v>
      </c>
      <c r="P103" s="63">
        <f t="shared" si="31"/>
        <v>70.345420710330842</v>
      </c>
      <c r="Q103" s="63"/>
      <c r="R103" s="63"/>
      <c r="S103" s="10">
        <f t="shared" si="32"/>
        <v>70.354116147246899</v>
      </c>
      <c r="T103" s="10">
        <f t="shared" si="26"/>
        <v>71.140371587000004</v>
      </c>
      <c r="U103" s="8">
        <f t="shared" si="25"/>
        <v>-0.7949508766691622</v>
      </c>
      <c r="AA103" s="29">
        <f t="shared" si="23"/>
        <v>0</v>
      </c>
    </row>
    <row r="104" spans="1:27" x14ac:dyDescent="0.2">
      <c r="A104" s="70">
        <v>39722</v>
      </c>
      <c r="B104" s="62">
        <f>Unit*Inputs!B104</f>
        <v>82.979153233000005</v>
      </c>
      <c r="C104" s="59"/>
      <c r="D104" s="63">
        <f t="shared" si="27"/>
        <v>82.979153233000005</v>
      </c>
      <c r="E104" s="51">
        <f>Inputs!D104</f>
        <v>1.0953203555906832</v>
      </c>
      <c r="F104" s="63">
        <f t="shared" si="28"/>
        <v>75.757884722457376</v>
      </c>
      <c r="G104" s="51">
        <f t="shared" si="34"/>
        <v>1</v>
      </c>
      <c r="H104" s="51">
        <f t="shared" si="35"/>
        <v>1.0214433497938034</v>
      </c>
      <c r="I104" s="51">
        <f t="shared" si="35"/>
        <v>1.0629165769670086</v>
      </c>
      <c r="J104" s="51">
        <f t="shared" si="24"/>
        <v>1.0629165769670086</v>
      </c>
      <c r="K104" s="63">
        <f t="shared" si="29"/>
        <v>71.273594150379679</v>
      </c>
      <c r="L104" s="63">
        <f t="shared" si="30"/>
        <v>66.437009017926485</v>
      </c>
      <c r="M104" s="119">
        <f>Trend!$J20</f>
        <v>0.11</v>
      </c>
      <c r="N104" s="119">
        <f>Trend!$J40</f>
        <v>0</v>
      </c>
      <c r="O104" s="63">
        <f t="shared" si="33"/>
        <v>70.999028878596675</v>
      </c>
      <c r="P104" s="63">
        <f t="shared" si="31"/>
        <v>82.659494963604018</v>
      </c>
      <c r="Q104" s="63"/>
      <c r="R104" s="63"/>
      <c r="S104" s="10">
        <f t="shared" si="32"/>
        <v>70.999028878596675</v>
      </c>
      <c r="T104" s="10">
        <f t="shared" si="26"/>
        <v>82.979153233000005</v>
      </c>
      <c r="U104" s="8">
        <f t="shared" si="25"/>
        <v>-0.31965826939598685</v>
      </c>
      <c r="AA104" s="29">
        <f t="shared" si="23"/>
        <v>0</v>
      </c>
    </row>
    <row r="105" spans="1:27" x14ac:dyDescent="0.2">
      <c r="A105" s="70">
        <v>39753</v>
      </c>
      <c r="B105" s="62">
        <f>Unit*Inputs!B105</f>
        <v>50.601787638000005</v>
      </c>
      <c r="C105" s="59"/>
      <c r="D105" s="63">
        <f t="shared" si="27"/>
        <v>50.601787638000005</v>
      </c>
      <c r="E105" s="51">
        <f>Inputs!D105</f>
        <v>0.88295408321793278</v>
      </c>
      <c r="F105" s="63">
        <f t="shared" si="28"/>
        <v>57.30964791915499</v>
      </c>
      <c r="G105" s="51">
        <f t="shared" si="34"/>
        <v>1</v>
      </c>
      <c r="H105" s="51">
        <f t="shared" si="35"/>
        <v>1.0028846231230606</v>
      </c>
      <c r="I105" s="51">
        <f t="shared" si="35"/>
        <v>1.0074071565484406</v>
      </c>
      <c r="J105" s="51">
        <f t="shared" si="24"/>
        <v>1.0074071565484406</v>
      </c>
      <c r="K105" s="63">
        <f t="shared" si="29"/>
        <v>56.888267615159918</v>
      </c>
      <c r="L105" s="63">
        <f t="shared" si="30"/>
        <v>58.88492462947238</v>
      </c>
      <c r="M105" s="119">
        <f>Trend!$J21</f>
        <v>0.11</v>
      </c>
      <c r="N105" s="119">
        <f>Trend!$J41</f>
        <v>-0.18</v>
      </c>
      <c r="O105" s="63">
        <f t="shared" si="33"/>
        <v>58.75287971418674</v>
      </c>
      <c r="P105" s="63">
        <f t="shared" si="31"/>
        <v>52.260349401569286</v>
      </c>
      <c r="Q105" s="63"/>
      <c r="R105" s="63"/>
      <c r="S105" s="10">
        <f t="shared" si="32"/>
        <v>58.75287971418674</v>
      </c>
      <c r="T105" s="10">
        <f t="shared" si="26"/>
        <v>50.601787638000005</v>
      </c>
      <c r="U105" s="8">
        <f t="shared" si="25"/>
        <v>1.6585617635692813</v>
      </c>
      <c r="AA105" s="29">
        <f t="shared" si="23"/>
        <v>0</v>
      </c>
    </row>
    <row r="106" spans="1:27" x14ac:dyDescent="0.2">
      <c r="A106" s="70">
        <v>39783</v>
      </c>
      <c r="B106" s="62">
        <f>Unit*Inputs!B106</f>
        <v>47.647674722000005</v>
      </c>
      <c r="C106" s="59"/>
      <c r="D106" s="63">
        <f t="shared" si="27"/>
        <v>47.647674722000005</v>
      </c>
      <c r="E106" s="51">
        <f>Inputs!D106</f>
        <v>0.94879582664895767</v>
      </c>
      <c r="F106" s="63">
        <f t="shared" si="28"/>
        <v>50.219102343953537</v>
      </c>
      <c r="G106" s="51">
        <f t="shared" si="34"/>
        <v>1</v>
      </c>
      <c r="H106" s="51">
        <f t="shared" si="35"/>
        <v>1.0674868358820715</v>
      </c>
      <c r="I106" s="51">
        <f t="shared" si="35"/>
        <v>1.0355967531234653</v>
      </c>
      <c r="J106" s="51">
        <f t="shared" si="24"/>
        <v>1.0355967531234653</v>
      </c>
      <c r="K106" s="63">
        <f t="shared" si="29"/>
        <v>48.492912122877563</v>
      </c>
      <c r="L106" s="63">
        <f t="shared" si="30"/>
        <v>50.644155260669557</v>
      </c>
      <c r="M106" s="119">
        <f>Trend!$J22</f>
        <v>-0.1</v>
      </c>
      <c r="N106" s="119">
        <f>Trend!$J42</f>
        <v>-0.17</v>
      </c>
      <c r="O106" s="63">
        <f t="shared" si="33"/>
        <v>48.358516078085202</v>
      </c>
      <c r="P106" s="63">
        <f t="shared" si="31"/>
        <v>47.515621216737969</v>
      </c>
      <c r="Q106" s="63"/>
      <c r="R106" s="63"/>
      <c r="S106" s="10">
        <f t="shared" si="32"/>
        <v>48.358516078085202</v>
      </c>
      <c r="T106" s="10">
        <f t="shared" si="26"/>
        <v>47.647674722000005</v>
      </c>
      <c r="U106" s="8">
        <f t="shared" si="25"/>
        <v>-0.13205350526203574</v>
      </c>
      <c r="AA106" s="29">
        <f t="shared" si="23"/>
        <v>0</v>
      </c>
    </row>
    <row r="107" spans="1:27" x14ac:dyDescent="0.2">
      <c r="A107" s="70">
        <v>39814</v>
      </c>
      <c r="B107" s="62">
        <f>Unit*Inputs!B107</f>
        <v>45.408325476000002</v>
      </c>
      <c r="C107" s="59"/>
      <c r="D107" s="63">
        <f t="shared" si="27"/>
        <v>45.408325476000002</v>
      </c>
      <c r="E107" s="51">
        <f>Inputs!D107</f>
        <v>0.97695208290236957</v>
      </c>
      <c r="F107" s="63">
        <f t="shared" si="28"/>
        <v>46.479583052936512</v>
      </c>
      <c r="G107" s="51">
        <f t="shared" si="34"/>
        <v>1</v>
      </c>
      <c r="H107" s="51">
        <f t="shared" si="35"/>
        <v>1.0191985816817977</v>
      </c>
      <c r="I107" s="71">
        <f>Inputs!K$11</f>
        <v>0.99845969903029186</v>
      </c>
      <c r="J107" s="51">
        <f t="shared" si="24"/>
        <v>0.99845969903029186</v>
      </c>
      <c r="K107" s="63">
        <f t="shared" si="29"/>
        <v>46.551286043971203</v>
      </c>
      <c r="L107" s="63">
        <f t="shared" si="30"/>
        <v>50.287251141388531</v>
      </c>
      <c r="M107" s="119">
        <f>Trend!$K11</f>
        <v>-0.1</v>
      </c>
      <c r="N107" s="119">
        <f>Trend!$K31</f>
        <v>0</v>
      </c>
      <c r="O107" s="63">
        <f t="shared" si="33"/>
        <v>47.955528444101162</v>
      </c>
      <c r="P107" s="63">
        <f t="shared" si="31"/>
        <v>46.778089909405139</v>
      </c>
      <c r="Q107" s="63"/>
      <c r="R107" s="63"/>
      <c r="S107" s="10">
        <f t="shared" si="32"/>
        <v>47.955528444101162</v>
      </c>
      <c r="T107" s="10">
        <f t="shared" si="26"/>
        <v>45.408325476000002</v>
      </c>
      <c r="U107" s="8">
        <f t="shared" si="25"/>
        <v>1.3697644334051375</v>
      </c>
      <c r="AA107" s="29">
        <f t="shared" si="23"/>
        <v>0</v>
      </c>
    </row>
    <row r="108" spans="1:27" x14ac:dyDescent="0.2">
      <c r="A108" s="70">
        <v>39845</v>
      </c>
      <c r="B108" s="62">
        <f>Unit*Inputs!B108</f>
        <v>50.307080556000003</v>
      </c>
      <c r="C108" s="59"/>
      <c r="D108" s="63">
        <f t="shared" si="27"/>
        <v>50.307080556000003</v>
      </c>
      <c r="E108" s="51">
        <f>Inputs!D108</f>
        <v>0.92006338743058758</v>
      </c>
      <c r="F108" s="63">
        <f t="shared" si="28"/>
        <v>54.677842030525667</v>
      </c>
      <c r="G108" s="51">
        <f t="shared" si="34"/>
        <v>1</v>
      </c>
      <c r="H108" s="51">
        <f t="shared" si="35"/>
        <v>0.97653681027111605</v>
      </c>
      <c r="I108" s="71">
        <f>Inputs!K$12</f>
        <v>0.97958145566323851</v>
      </c>
      <c r="J108" s="51">
        <f t="shared" si="24"/>
        <v>0.97958145566323851</v>
      </c>
      <c r="K108" s="63">
        <f t="shared" si="29"/>
        <v>55.817555257316826</v>
      </c>
      <c r="L108" s="63">
        <f t="shared" si="30"/>
        <v>54.844726772609327</v>
      </c>
      <c r="M108" s="119">
        <f>Trend!$K12</f>
        <v>-0.1</v>
      </c>
      <c r="N108" s="119">
        <f>Trend!$K32</f>
        <v>0.19</v>
      </c>
      <c r="O108" s="63">
        <f t="shared" si="33"/>
        <v>56.591519858076381</v>
      </c>
      <c r="P108" s="63">
        <f t="shared" si="31"/>
        <v>51.00463707452559</v>
      </c>
      <c r="Q108" s="63"/>
      <c r="R108" s="63"/>
      <c r="S108" s="10">
        <f t="shared" si="32"/>
        <v>56.591519858076381</v>
      </c>
      <c r="T108" s="10">
        <f t="shared" si="26"/>
        <v>50.307080556000003</v>
      </c>
      <c r="U108" s="8">
        <f t="shared" si="25"/>
        <v>0.69755651852558742</v>
      </c>
      <c r="AA108" s="29">
        <f t="shared" si="23"/>
        <v>0</v>
      </c>
    </row>
    <row r="109" spans="1:27" x14ac:dyDescent="0.2">
      <c r="A109" s="70">
        <v>39873</v>
      </c>
      <c r="B109" s="62">
        <f>Unit*Inputs!B109</f>
        <v>65.563601515000002</v>
      </c>
      <c r="C109" s="59"/>
      <c r="D109" s="63">
        <f t="shared" si="27"/>
        <v>65.563601515000002</v>
      </c>
      <c r="E109" s="51">
        <f>Inputs!D109</f>
        <v>1.0613450248965339</v>
      </c>
      <c r="F109" s="63">
        <f t="shared" si="28"/>
        <v>61.774069672952507</v>
      </c>
      <c r="G109" s="51">
        <f t="shared" si="34"/>
        <v>1</v>
      </c>
      <c r="H109" s="51">
        <f t="shared" si="35"/>
        <v>1.0014521922898212</v>
      </c>
      <c r="I109" s="71">
        <f>Inputs!K$13</f>
        <v>0.99370598874264449</v>
      </c>
      <c r="J109" s="51">
        <f t="shared" si="24"/>
        <v>0.99370598874264449</v>
      </c>
      <c r="K109" s="63">
        <f t="shared" si="29"/>
        <v>62.165339016539932</v>
      </c>
      <c r="L109" s="63">
        <f t="shared" si="30"/>
        <v>57.690530592990534</v>
      </c>
      <c r="M109" s="119">
        <f>Trend!$K13</f>
        <v>-0.1</v>
      </c>
      <c r="N109" s="119">
        <f>Trend!$K33</f>
        <v>0</v>
      </c>
      <c r="O109" s="63">
        <f t="shared" si="33"/>
        <v>56.119923859259082</v>
      </c>
      <c r="P109" s="63">
        <f t="shared" si="31"/>
        <v>59.187714298182186</v>
      </c>
      <c r="Q109" s="63"/>
      <c r="R109" s="63"/>
      <c r="S109" s="10">
        <f t="shared" si="32"/>
        <v>56.119923859259082</v>
      </c>
      <c r="T109" s="10">
        <f t="shared" si="26"/>
        <v>65.563601515000002</v>
      </c>
      <c r="U109" s="8">
        <f t="shared" si="25"/>
        <v>-6.3758872168178158</v>
      </c>
      <c r="AA109" s="29">
        <f t="shared" si="23"/>
        <v>0</v>
      </c>
    </row>
    <row r="110" spans="1:27" x14ac:dyDescent="0.2">
      <c r="A110" s="70">
        <v>39904</v>
      </c>
      <c r="B110" s="62">
        <f>Unit*Inputs!B110</f>
        <v>53.852271136000006</v>
      </c>
      <c r="C110" s="59"/>
      <c r="D110" s="63">
        <f t="shared" si="27"/>
        <v>53.852271136000006</v>
      </c>
      <c r="E110" s="51">
        <f>Inputs!D110</f>
        <v>1.0059521662667672</v>
      </c>
      <c r="F110" s="63">
        <f t="shared" si="28"/>
        <v>53.533630068965913</v>
      </c>
      <c r="G110" s="51">
        <f t="shared" si="34"/>
        <v>1</v>
      </c>
      <c r="H110" s="51">
        <f t="shared" si="35"/>
        <v>1.0000947701330221</v>
      </c>
      <c r="I110" s="71">
        <f>Inputs!K$14</f>
        <v>0.97177157009376458</v>
      </c>
      <c r="J110" s="51">
        <f t="shared" si="24"/>
        <v>0.97177157009376458</v>
      </c>
      <c r="K110" s="63">
        <f t="shared" si="29"/>
        <v>55.088697505114851</v>
      </c>
      <c r="L110" s="63">
        <f t="shared" si="30"/>
        <v>57.162479243798181</v>
      </c>
      <c r="M110" s="119">
        <f>Trend!$K14</f>
        <v>-0.1</v>
      </c>
      <c r="N110" s="119">
        <f>Trend!$K34</f>
        <v>0</v>
      </c>
      <c r="O110" s="63">
        <f t="shared" si="33"/>
        <v>55.652257827098587</v>
      </c>
      <c r="P110" s="63">
        <f t="shared" si="31"/>
        <v>54.403182750095468</v>
      </c>
      <c r="Q110" s="63"/>
      <c r="R110" s="63"/>
      <c r="S110" s="10">
        <f t="shared" si="32"/>
        <v>55.652257827098587</v>
      </c>
      <c r="T110" s="10">
        <f t="shared" si="26"/>
        <v>53.852271136000006</v>
      </c>
      <c r="U110" s="8">
        <f t="shared" si="25"/>
        <v>0.55091161409546174</v>
      </c>
      <c r="AA110" s="29">
        <f t="shared" si="23"/>
        <v>0</v>
      </c>
    </row>
    <row r="111" spans="1:27" x14ac:dyDescent="0.2">
      <c r="A111" s="70">
        <v>39934</v>
      </c>
      <c r="B111" s="62">
        <f>Unit*Inputs!B111</f>
        <v>50.357624249000004</v>
      </c>
      <c r="C111" s="59"/>
      <c r="D111" s="63">
        <f t="shared" si="27"/>
        <v>50.357624249000004</v>
      </c>
      <c r="E111" s="51">
        <f>Inputs!D111</f>
        <v>0.95712873390188957</v>
      </c>
      <c r="F111" s="63">
        <f t="shared" si="28"/>
        <v>52.613219586156433</v>
      </c>
      <c r="G111" s="51">
        <f t="shared" si="34"/>
        <v>1</v>
      </c>
      <c r="H111" s="51">
        <f t="shared" si="35"/>
        <v>1.0106904669192065</v>
      </c>
      <c r="I111" s="71">
        <f>Inputs!K$15</f>
        <v>0.97012576037196152</v>
      </c>
      <c r="J111" s="51">
        <f t="shared" si="24"/>
        <v>0.97012576037196152</v>
      </c>
      <c r="K111" s="63">
        <f t="shared" si="29"/>
        <v>54.233401209739753</v>
      </c>
      <c r="L111" s="63">
        <f t="shared" si="30"/>
        <v>50.176400699079657</v>
      </c>
      <c r="M111" s="119">
        <f>Trend!$K15</f>
        <v>-0.1</v>
      </c>
      <c r="N111" s="119">
        <f>Trend!$K35</f>
        <v>0</v>
      </c>
      <c r="O111" s="63">
        <f t="shared" si="33"/>
        <v>55.188489011872768</v>
      </c>
      <c r="P111" s="63">
        <f t="shared" si="31"/>
        <v>51.244456931291381</v>
      </c>
      <c r="Q111" s="63"/>
      <c r="R111" s="63"/>
      <c r="S111" s="10">
        <f t="shared" si="32"/>
        <v>55.188489011872768</v>
      </c>
      <c r="T111" s="10">
        <f t="shared" si="26"/>
        <v>50.357624249000004</v>
      </c>
      <c r="U111" s="8">
        <f t="shared" si="25"/>
        <v>0.88683268229137724</v>
      </c>
      <c r="AA111" s="29">
        <f t="shared" si="23"/>
        <v>0</v>
      </c>
    </row>
    <row r="112" spans="1:27" x14ac:dyDescent="0.2">
      <c r="A112" s="70">
        <v>39965</v>
      </c>
      <c r="B112" s="62">
        <f>Unit*Inputs!B112</f>
        <v>46.401479603000006</v>
      </c>
      <c r="C112" s="59"/>
      <c r="D112" s="63">
        <f t="shared" si="27"/>
        <v>46.401479603000006</v>
      </c>
      <c r="E112" s="51">
        <f>Inputs!D112</f>
        <v>1.0613450248965339</v>
      </c>
      <c r="F112" s="63">
        <f t="shared" si="28"/>
        <v>43.719505452549221</v>
      </c>
      <c r="G112" s="51">
        <f t="shared" si="34"/>
        <v>1</v>
      </c>
      <c r="H112" s="51">
        <f t="shared" si="35"/>
        <v>1.0343886689259887</v>
      </c>
      <c r="I112" s="71">
        <f>Inputs!K$16</f>
        <v>1.0609701207787121</v>
      </c>
      <c r="J112" s="51">
        <f t="shared" si="24"/>
        <v>1.0609701207787121</v>
      </c>
      <c r="K112" s="63">
        <f t="shared" si="29"/>
        <v>41.207103382384368</v>
      </c>
      <c r="L112" s="63">
        <f t="shared" si="30"/>
        <v>44.8760994667484</v>
      </c>
      <c r="M112" s="119">
        <f>Trend!$K16</f>
        <v>-0.1</v>
      </c>
      <c r="N112" s="119">
        <f>Trend!$K36</f>
        <v>-0.22</v>
      </c>
      <c r="O112" s="63">
        <f t="shared" si="33"/>
        <v>42.688296250683585</v>
      </c>
      <c r="P112" s="63">
        <f t="shared" si="31"/>
        <v>48.069384770434716</v>
      </c>
      <c r="Q112" s="63"/>
      <c r="R112" s="63"/>
      <c r="S112" s="10">
        <f t="shared" si="32"/>
        <v>42.688296250683585</v>
      </c>
      <c r="T112" s="10">
        <f t="shared" si="26"/>
        <v>46.401479603000006</v>
      </c>
      <c r="U112" s="8">
        <f t="shared" si="25"/>
        <v>1.6679051674347107</v>
      </c>
      <c r="AA112" s="29">
        <f t="shared" si="23"/>
        <v>0</v>
      </c>
    </row>
    <row r="113" spans="1:27" x14ac:dyDescent="0.2">
      <c r="A113" s="70">
        <v>39995</v>
      </c>
      <c r="B113" s="62">
        <f>Unit*Inputs!B113</f>
        <v>40.897598092999999</v>
      </c>
      <c r="C113" s="59"/>
      <c r="D113" s="63">
        <f t="shared" si="27"/>
        <v>40.897598092999999</v>
      </c>
      <c r="E113" s="51">
        <f>Inputs!D113</f>
        <v>1.065025795641783</v>
      </c>
      <c r="F113" s="63">
        <f t="shared" si="28"/>
        <v>38.400570446610793</v>
      </c>
      <c r="G113" s="51">
        <f t="shared" si="34"/>
        <v>1</v>
      </c>
      <c r="H113" s="51">
        <f t="shared" si="35"/>
        <v>0.96951797319619015</v>
      </c>
      <c r="I113" s="71">
        <f>Inputs!K$17</f>
        <v>0.97991151618882011</v>
      </c>
      <c r="J113" s="51">
        <f t="shared" si="24"/>
        <v>0.97991151618882011</v>
      </c>
      <c r="K113" s="63">
        <f t="shared" si="29"/>
        <v>39.187793808121086</v>
      </c>
      <c r="L113" s="63">
        <f t="shared" si="30"/>
        <v>42.003441420101659</v>
      </c>
      <c r="M113" s="119">
        <f>Trend!$K17</f>
        <v>-0.1</v>
      </c>
      <c r="N113" s="119">
        <f>Trend!$K37</f>
        <v>0</v>
      </c>
      <c r="O113" s="63">
        <f t="shared" si="33"/>
        <v>42.332560448594556</v>
      </c>
      <c r="P113" s="63">
        <f t="shared" si="31"/>
        <v>44.179574179433942</v>
      </c>
      <c r="Q113" s="63"/>
      <c r="R113" s="63"/>
      <c r="S113" s="10">
        <f t="shared" si="32"/>
        <v>42.332560448594556</v>
      </c>
      <c r="T113" s="10">
        <f t="shared" si="26"/>
        <v>40.897598092999999</v>
      </c>
      <c r="U113" s="8">
        <f t="shared" si="25"/>
        <v>3.2819760864339429</v>
      </c>
      <c r="AA113" s="29">
        <f t="shared" si="23"/>
        <v>0</v>
      </c>
    </row>
    <row r="114" spans="1:27" x14ac:dyDescent="0.2">
      <c r="A114" s="70">
        <v>40026</v>
      </c>
      <c r="B114" s="62">
        <f>Unit*Inputs!B114</f>
        <v>41.685621626</v>
      </c>
      <c r="C114" s="59"/>
      <c r="D114" s="63">
        <f t="shared" si="27"/>
        <v>41.685621626</v>
      </c>
      <c r="E114" s="51">
        <f>Inputs!D114</f>
        <v>1.0127473317396405</v>
      </c>
      <c r="F114" s="63">
        <f t="shared" si="28"/>
        <v>41.16092960165571</v>
      </c>
      <c r="G114" s="51">
        <f t="shared" si="34"/>
        <v>1</v>
      </c>
      <c r="H114" s="51">
        <f t="shared" si="35"/>
        <v>0.89332480927924729</v>
      </c>
      <c r="I114" s="71">
        <f>Inputs!K$18</f>
        <v>0.90234668939243579</v>
      </c>
      <c r="J114" s="51">
        <f t="shared" si="24"/>
        <v>0.90234668939243579</v>
      </c>
      <c r="K114" s="63">
        <f t="shared" si="29"/>
        <v>45.615427069799537</v>
      </c>
      <c r="L114" s="63">
        <f t="shared" si="30"/>
        <v>42.004801115357196</v>
      </c>
      <c r="M114" s="119">
        <f>Trend!$K18</f>
        <v>-0.1</v>
      </c>
      <c r="N114" s="119">
        <f>Trend!$K38</f>
        <v>0</v>
      </c>
      <c r="O114" s="63">
        <f t="shared" si="33"/>
        <v>41.979789111522933</v>
      </c>
      <c r="P114" s="63">
        <f t="shared" si="31"/>
        <v>38.363196779117871</v>
      </c>
      <c r="Q114" s="63"/>
      <c r="R114" s="63"/>
      <c r="S114" s="10">
        <f t="shared" si="32"/>
        <v>41.979789111522933</v>
      </c>
      <c r="T114" s="10">
        <f t="shared" si="26"/>
        <v>41.685621626</v>
      </c>
      <c r="U114" s="8">
        <f t="shared" si="25"/>
        <v>-3.3224248468821287</v>
      </c>
      <c r="AA114" s="29">
        <f t="shared" si="23"/>
        <v>0</v>
      </c>
    </row>
    <row r="115" spans="1:27" x14ac:dyDescent="0.2">
      <c r="A115" s="70">
        <v>40057</v>
      </c>
      <c r="B115" s="62">
        <f>Unit*Inputs!B115</f>
        <v>43.114756221</v>
      </c>
      <c r="C115" s="59"/>
      <c r="D115" s="63">
        <f t="shared" si="27"/>
        <v>43.114756221</v>
      </c>
      <c r="E115" s="51">
        <f>Inputs!D115</f>
        <v>1.0123788262043265</v>
      </c>
      <c r="F115" s="63">
        <f t="shared" si="28"/>
        <v>42.587572067907146</v>
      </c>
      <c r="G115" s="51">
        <f t="shared" si="34"/>
        <v>1</v>
      </c>
      <c r="H115" s="51">
        <f t="shared" si="35"/>
        <v>1.0029809185046754</v>
      </c>
      <c r="I115" s="71">
        <f>Inputs!K$19</f>
        <v>1.0333984495790649</v>
      </c>
      <c r="J115" s="51">
        <f t="shared" si="24"/>
        <v>1.0333984495790649</v>
      </c>
      <c r="K115" s="63">
        <f t="shared" si="29"/>
        <v>41.211182468150966</v>
      </c>
      <c r="L115" s="63">
        <f t="shared" si="30"/>
        <v>42.414920481339436</v>
      </c>
      <c r="M115" s="119">
        <f>Trend!$K19</f>
        <v>-0.1</v>
      </c>
      <c r="N115" s="119">
        <f>Trend!$K39</f>
        <v>0</v>
      </c>
      <c r="O115" s="63">
        <f t="shared" si="33"/>
        <v>41.629957535593576</v>
      </c>
      <c r="P115" s="63">
        <f t="shared" si="31"/>
        <v>43.552874805881046</v>
      </c>
      <c r="Q115" s="63"/>
      <c r="R115" s="63"/>
      <c r="S115" s="10">
        <f t="shared" si="32"/>
        <v>41.629957535593576</v>
      </c>
      <c r="T115" s="10">
        <f t="shared" si="26"/>
        <v>43.114756221</v>
      </c>
      <c r="U115" s="8">
        <f t="shared" si="25"/>
        <v>0.43811858488104605</v>
      </c>
      <c r="AA115" s="29">
        <f t="shared" si="23"/>
        <v>0</v>
      </c>
    </row>
    <row r="116" spans="1:27" x14ac:dyDescent="0.2">
      <c r="A116" s="70">
        <v>40087</v>
      </c>
      <c r="B116" s="62">
        <f>Unit*Inputs!B116</f>
        <v>43.28880126</v>
      </c>
      <c r="C116" s="59"/>
      <c r="D116" s="63">
        <f t="shared" si="27"/>
        <v>43.28880126</v>
      </c>
      <c r="E116" s="51">
        <f>Inputs!D116</f>
        <v>1.0460517513147514</v>
      </c>
      <c r="F116" s="63">
        <f t="shared" si="28"/>
        <v>41.383039802372679</v>
      </c>
      <c r="G116" s="51">
        <f t="shared" si="34"/>
        <v>1</v>
      </c>
      <c r="H116" s="51">
        <f t="shared" si="35"/>
        <v>1.0214433497938034</v>
      </c>
      <c r="I116" s="71">
        <f>Inputs!K$20</f>
        <v>1.0238726376838623</v>
      </c>
      <c r="J116" s="51">
        <f t="shared" si="24"/>
        <v>1.0238726376838623</v>
      </c>
      <c r="K116" s="63">
        <f t="shared" si="29"/>
        <v>40.418151906067813</v>
      </c>
      <c r="L116" s="63">
        <f t="shared" si="30"/>
        <v>39.283684111220204</v>
      </c>
      <c r="M116" s="119">
        <f>Trend!$K20</f>
        <v>-0.1</v>
      </c>
      <c r="N116" s="119">
        <f>Trend!$K40</f>
        <v>0</v>
      </c>
      <c r="O116" s="63">
        <f t="shared" si="33"/>
        <v>41.283041222796967</v>
      </c>
      <c r="P116" s="63">
        <f t="shared" si="31"/>
        <v>44.21511827297963</v>
      </c>
      <c r="Q116" s="63"/>
      <c r="R116" s="63"/>
      <c r="S116" s="10">
        <f t="shared" si="32"/>
        <v>41.283041222796967</v>
      </c>
      <c r="T116" s="10">
        <f t="shared" si="26"/>
        <v>43.28880126</v>
      </c>
      <c r="U116" s="8">
        <f t="shared" si="25"/>
        <v>0.92631701297963076</v>
      </c>
      <c r="AA116" s="29">
        <f t="shared" si="23"/>
        <v>0</v>
      </c>
    </row>
    <row r="117" spans="1:27" x14ac:dyDescent="0.2">
      <c r="A117" s="70">
        <v>40118</v>
      </c>
      <c r="B117" s="62">
        <f>Unit*Inputs!B117</f>
        <v>32.797083036000004</v>
      </c>
      <c r="C117" s="59"/>
      <c r="D117" s="63">
        <f t="shared" si="27"/>
        <v>32.797083036000004</v>
      </c>
      <c r="E117" s="51">
        <f>Inputs!D117</f>
        <v>0.93297555210922178</v>
      </c>
      <c r="F117" s="63">
        <f t="shared" si="28"/>
        <v>35.153207350239882</v>
      </c>
      <c r="G117" s="51">
        <f t="shared" si="34"/>
        <v>1</v>
      </c>
      <c r="H117" s="51">
        <f t="shared" si="35"/>
        <v>1.0028846231230606</v>
      </c>
      <c r="I117" s="71">
        <f>Inputs!K$21</f>
        <v>0.97050083018153965</v>
      </c>
      <c r="J117" s="51">
        <f t="shared" si="24"/>
        <v>0.97050083018153965</v>
      </c>
      <c r="K117" s="63">
        <f t="shared" si="29"/>
        <v>36.221717959441833</v>
      </c>
      <c r="L117" s="63">
        <f t="shared" si="30"/>
        <v>36.940409269115257</v>
      </c>
      <c r="M117" s="119">
        <f>Trend!$K21</f>
        <v>-0.1</v>
      </c>
      <c r="N117" s="119">
        <f>Trend!$K41</f>
        <v>-0.11</v>
      </c>
      <c r="O117" s="63">
        <f t="shared" si="33"/>
        <v>36.43572413255356</v>
      </c>
      <c r="P117" s="63">
        <f t="shared" si="31"/>
        <v>32.990855684708194</v>
      </c>
      <c r="Q117" s="63"/>
      <c r="R117" s="63"/>
      <c r="S117" s="10">
        <f t="shared" si="32"/>
        <v>36.43572413255356</v>
      </c>
      <c r="T117" s="10">
        <f t="shared" si="26"/>
        <v>32.797083036000004</v>
      </c>
      <c r="U117" s="8">
        <f t="shared" si="25"/>
        <v>0.19377264870819033</v>
      </c>
      <c r="AA117" s="29">
        <f t="shared" si="23"/>
        <v>0</v>
      </c>
    </row>
    <row r="118" spans="1:27" x14ac:dyDescent="0.2">
      <c r="A118" s="70">
        <v>40148</v>
      </c>
      <c r="B118" s="62">
        <f>Unit*Inputs!B118</f>
        <v>35.629203521000001</v>
      </c>
      <c r="C118" s="59"/>
      <c r="D118" s="63">
        <f t="shared" si="27"/>
        <v>35.629203521000001</v>
      </c>
      <c r="E118" s="51">
        <f>Inputs!D118</f>
        <v>0.93455221969979096</v>
      </c>
      <c r="F118" s="63">
        <f t="shared" si="28"/>
        <v>38.124358136397426</v>
      </c>
      <c r="G118" s="51">
        <f t="shared" si="34"/>
        <v>1</v>
      </c>
      <c r="H118" s="51">
        <f t="shared" si="35"/>
        <v>1.0674868358820715</v>
      </c>
      <c r="I118" s="71">
        <f>Inputs!K$22</f>
        <v>1.1153552822936641</v>
      </c>
      <c r="J118" s="51">
        <f t="shared" si="24"/>
        <v>1.1153552822936641</v>
      </c>
      <c r="K118" s="63">
        <f t="shared" si="29"/>
        <v>34.18135794183614</v>
      </c>
      <c r="L118" s="63">
        <f t="shared" si="30"/>
        <v>35.367768372229854</v>
      </c>
      <c r="M118" s="119">
        <f>Trend!$K22</f>
        <v>-0.1</v>
      </c>
      <c r="N118" s="119">
        <f>Trend!$K42</f>
        <v>0</v>
      </c>
      <c r="O118" s="63">
        <f t="shared" si="33"/>
        <v>36.132093098115611</v>
      </c>
      <c r="P118" s="63">
        <f t="shared" si="31"/>
        <v>37.662567438750699</v>
      </c>
      <c r="Q118" s="63"/>
      <c r="R118" s="63"/>
      <c r="S118" s="10">
        <f t="shared" si="32"/>
        <v>36.132093098115611</v>
      </c>
      <c r="T118" s="10">
        <f t="shared" si="26"/>
        <v>35.629203521000001</v>
      </c>
      <c r="U118" s="8">
        <f t="shared" si="25"/>
        <v>2.0333639177506981</v>
      </c>
      <c r="AA118" s="29">
        <f t="shared" si="23"/>
        <v>0</v>
      </c>
    </row>
    <row r="119" spans="1:27" x14ac:dyDescent="0.2">
      <c r="A119" s="70">
        <v>40179</v>
      </c>
      <c r="B119" s="62">
        <f>Unit*Inputs!B119</f>
        <v>33.536155913000002</v>
      </c>
      <c r="C119" s="59"/>
      <c r="D119" s="63">
        <f t="shared" si="27"/>
        <v>33.536155913000002</v>
      </c>
      <c r="E119" s="51">
        <f>Inputs!D119</f>
        <v>0.94083125270677914</v>
      </c>
      <c r="F119" s="63">
        <f t="shared" si="28"/>
        <v>35.645240117732278</v>
      </c>
      <c r="G119" s="51">
        <f t="shared" si="34"/>
        <v>1</v>
      </c>
      <c r="H119" s="51">
        <f t="shared" si="35"/>
        <v>1.0191985816817977</v>
      </c>
      <c r="I119" s="51">
        <f t="shared" si="35"/>
        <v>0.99845969903029186</v>
      </c>
      <c r="J119" s="51">
        <f t="shared" si="24"/>
        <v>0.99845969903029186</v>
      </c>
      <c r="K119" s="63">
        <f t="shared" si="29"/>
        <v>35.700229215411582</v>
      </c>
      <c r="L119" s="63">
        <f t="shared" si="30"/>
        <v>35.380130522553372</v>
      </c>
      <c r="M119" s="119">
        <f>Trend!$L11</f>
        <v>-0.1</v>
      </c>
      <c r="N119" s="119">
        <f>Trend!$L31</f>
        <v>0</v>
      </c>
      <c r="O119" s="63">
        <f t="shared" si="33"/>
        <v>35.83099232229798</v>
      </c>
      <c r="P119" s="63">
        <f t="shared" si="31"/>
        <v>33.658992433565459</v>
      </c>
      <c r="Q119" s="63"/>
      <c r="R119" s="63"/>
      <c r="S119" s="10">
        <f t="shared" si="32"/>
        <v>35.83099232229798</v>
      </c>
      <c r="T119" s="10">
        <f t="shared" si="26"/>
        <v>33.536155913000002</v>
      </c>
      <c r="U119" s="8">
        <f t="shared" si="25"/>
        <v>0.12283652056545691</v>
      </c>
      <c r="AA119" s="29">
        <f t="shared" si="23"/>
        <v>0</v>
      </c>
    </row>
    <row r="120" spans="1:27" x14ac:dyDescent="0.2">
      <c r="A120" s="70">
        <v>40210</v>
      </c>
      <c r="B120" s="62">
        <f>Unit*Inputs!B120</f>
        <v>32.679227636</v>
      </c>
      <c r="C120" s="59"/>
      <c r="D120" s="63">
        <f t="shared" si="27"/>
        <v>32.679227636</v>
      </c>
      <c r="E120" s="51">
        <f>Inputs!D120</f>
        <v>0.92006338743058758</v>
      </c>
      <c r="F120" s="63">
        <f t="shared" si="28"/>
        <v>35.518452404960435</v>
      </c>
      <c r="G120" s="51">
        <f t="shared" si="34"/>
        <v>1</v>
      </c>
      <c r="H120" s="51">
        <f t="shared" si="35"/>
        <v>0.97653681027111605</v>
      </c>
      <c r="I120" s="51">
        <f t="shared" si="35"/>
        <v>0.97958145566323851</v>
      </c>
      <c r="J120" s="51">
        <f t="shared" si="24"/>
        <v>0.97958145566323851</v>
      </c>
      <c r="K120" s="63">
        <f t="shared" si="29"/>
        <v>36.258804410412402</v>
      </c>
      <c r="L120" s="63">
        <f t="shared" si="30"/>
        <v>35.118826560068889</v>
      </c>
      <c r="M120" s="119">
        <f>Trend!$L12</f>
        <v>-0.1</v>
      </c>
      <c r="N120" s="119">
        <f>Trend!$L32</f>
        <v>0</v>
      </c>
      <c r="O120" s="63">
        <f t="shared" si="33"/>
        <v>35.532400719612163</v>
      </c>
      <c r="P120" s="63">
        <f t="shared" si="31"/>
        <v>32.024536673258964</v>
      </c>
      <c r="Q120" s="63"/>
      <c r="R120" s="63"/>
      <c r="S120" s="10">
        <f t="shared" si="32"/>
        <v>35.532400719612163</v>
      </c>
      <c r="T120" s="10">
        <f t="shared" si="26"/>
        <v>32.679227636</v>
      </c>
      <c r="U120" s="8">
        <f t="shared" si="25"/>
        <v>-0.65469096274103578</v>
      </c>
      <c r="AA120" s="29">
        <f t="shared" si="23"/>
        <v>0</v>
      </c>
    </row>
    <row r="121" spans="1:27" x14ac:dyDescent="0.2">
      <c r="A121" s="70">
        <v>40238</v>
      </c>
      <c r="B121" s="62">
        <f>Unit*Inputs!B121</f>
        <v>36.704678720000004</v>
      </c>
      <c r="C121" s="59"/>
      <c r="D121" s="63">
        <f t="shared" si="27"/>
        <v>36.704678720000004</v>
      </c>
      <c r="E121" s="51">
        <f>Inputs!D121</f>
        <v>1.1059876126747681</v>
      </c>
      <c r="F121" s="63">
        <f t="shared" si="28"/>
        <v>33.187242152949459</v>
      </c>
      <c r="G121" s="51">
        <f t="shared" si="34"/>
        <v>1</v>
      </c>
      <c r="H121" s="51">
        <f t="shared" si="35"/>
        <v>1.0014521922898212</v>
      </c>
      <c r="I121" s="51">
        <f t="shared" si="35"/>
        <v>0.99370598874264449</v>
      </c>
      <c r="J121" s="51">
        <f t="shared" si="24"/>
        <v>0.99370598874264449</v>
      </c>
      <c r="K121" s="63">
        <f t="shared" si="29"/>
        <v>33.397446054382669</v>
      </c>
      <c r="L121" s="63">
        <f t="shared" si="30"/>
        <v>37.28980457387852</v>
      </c>
      <c r="M121" s="119">
        <f>Trend!$L13</f>
        <v>-0.1</v>
      </c>
      <c r="N121" s="119">
        <f>Trend!$L33</f>
        <v>0</v>
      </c>
      <c r="O121" s="63">
        <f t="shared" si="33"/>
        <v>35.23629738028206</v>
      </c>
      <c r="P121" s="63">
        <f t="shared" si="31"/>
        <v>38.725625082817054</v>
      </c>
      <c r="Q121" s="63"/>
      <c r="R121" s="63"/>
      <c r="S121" s="10">
        <f t="shared" si="32"/>
        <v>35.23629738028206</v>
      </c>
      <c r="T121" s="10">
        <f t="shared" si="26"/>
        <v>36.704678720000004</v>
      </c>
      <c r="U121" s="8">
        <f t="shared" si="25"/>
        <v>2.0209463628170496</v>
      </c>
      <c r="AA121" s="29">
        <f t="shared" si="23"/>
        <v>0</v>
      </c>
    </row>
    <row r="122" spans="1:27" x14ac:dyDescent="0.2">
      <c r="A122" s="70">
        <v>40269</v>
      </c>
      <c r="B122" s="62">
        <f>Unit*Inputs!B122</f>
        <v>41.460068217</v>
      </c>
      <c r="C122" s="59"/>
      <c r="D122" s="63">
        <f t="shared" si="27"/>
        <v>41.460068217</v>
      </c>
      <c r="E122" s="51">
        <f>Inputs!D122</f>
        <v>1.010689899810522</v>
      </c>
      <c r="F122" s="63">
        <f t="shared" si="28"/>
        <v>41.021551936724293</v>
      </c>
      <c r="G122" s="51">
        <f t="shared" si="34"/>
        <v>1</v>
      </c>
      <c r="H122" s="51">
        <f t="shared" si="35"/>
        <v>1.0000947701330221</v>
      </c>
      <c r="I122" s="51">
        <f t="shared" si="35"/>
        <v>0.97177157009376458</v>
      </c>
      <c r="J122" s="51">
        <f t="shared" si="24"/>
        <v>0.97177157009376458</v>
      </c>
      <c r="K122" s="63">
        <f t="shared" si="29"/>
        <v>42.213163256840488</v>
      </c>
      <c r="L122" s="63">
        <f t="shared" si="30"/>
        <v>43.905709807025922</v>
      </c>
      <c r="M122" s="119">
        <f>Trend!$L14</f>
        <v>-0.1</v>
      </c>
      <c r="N122" s="119">
        <f>Trend!$L34</f>
        <v>0.15</v>
      </c>
      <c r="O122" s="63">
        <f t="shared" si="33"/>
        <v>40.184060804096667</v>
      </c>
      <c r="P122" s="63">
        <f t="shared" si="31"/>
        <v>39.467165538795513</v>
      </c>
      <c r="Q122" s="63"/>
      <c r="R122" s="63"/>
      <c r="S122" s="10">
        <f t="shared" si="32"/>
        <v>40.184060804096667</v>
      </c>
      <c r="T122" s="10">
        <f t="shared" si="26"/>
        <v>41.460068217</v>
      </c>
      <c r="U122" s="8">
        <f t="shared" si="25"/>
        <v>-1.9929026782044872</v>
      </c>
      <c r="AA122" s="29">
        <f t="shared" si="23"/>
        <v>0</v>
      </c>
    </row>
    <row r="123" spans="1:27" x14ac:dyDescent="0.2">
      <c r="A123" s="70">
        <v>40299</v>
      </c>
      <c r="B123" s="62">
        <f>Unit*Inputs!B123</f>
        <v>51.963650398000006</v>
      </c>
      <c r="C123" s="59"/>
      <c r="D123" s="63">
        <f t="shared" si="27"/>
        <v>51.963650398000006</v>
      </c>
      <c r="E123" s="51">
        <f>Inputs!D123</f>
        <v>0.9546810060210793</v>
      </c>
      <c r="F123" s="63">
        <f t="shared" si="28"/>
        <v>54.430380483397457</v>
      </c>
      <c r="G123" s="51">
        <f t="shared" si="34"/>
        <v>1</v>
      </c>
      <c r="H123" s="51">
        <f t="shared" si="35"/>
        <v>1.0106904669192065</v>
      </c>
      <c r="I123" s="51">
        <f t="shared" si="35"/>
        <v>0.97012576037196152</v>
      </c>
      <c r="J123" s="51">
        <f t="shared" si="24"/>
        <v>0.97012576037196152</v>
      </c>
      <c r="K123" s="63">
        <f t="shared" si="29"/>
        <v>56.106520109854614</v>
      </c>
      <c r="L123" s="63">
        <f t="shared" si="30"/>
        <v>46.460725712383038</v>
      </c>
      <c r="M123" s="119">
        <f>Trend!$L15</f>
        <v>-0.1</v>
      </c>
      <c r="N123" s="119">
        <f>Trend!$L35</f>
        <v>0.4</v>
      </c>
      <c r="O123" s="63">
        <f t="shared" si="33"/>
        <v>55.788871083020872</v>
      </c>
      <c r="P123" s="63">
        <f t="shared" si="31"/>
        <v>51.669456373003712</v>
      </c>
      <c r="Q123" s="63"/>
      <c r="R123" s="63"/>
      <c r="S123" s="10">
        <f t="shared" si="32"/>
        <v>55.788871083020872</v>
      </c>
      <c r="T123" s="10">
        <f t="shared" si="26"/>
        <v>51.963650398000006</v>
      </c>
      <c r="U123" s="8">
        <f t="shared" si="25"/>
        <v>-0.29419402499629399</v>
      </c>
      <c r="AA123" s="29">
        <f t="shared" si="23"/>
        <v>0</v>
      </c>
    </row>
    <row r="124" spans="1:27" x14ac:dyDescent="0.2">
      <c r="A124" s="70">
        <v>40330</v>
      </c>
      <c r="B124" s="62">
        <f>Unit*Inputs!B124</f>
        <v>46.340412007000005</v>
      </c>
      <c r="C124" s="59"/>
      <c r="D124" s="63">
        <f t="shared" si="27"/>
        <v>46.340412007000005</v>
      </c>
      <c r="E124" s="51">
        <f>Inputs!D124</f>
        <v>1.0636810357312874</v>
      </c>
      <c r="F124" s="63">
        <f t="shared" si="28"/>
        <v>43.566078975113705</v>
      </c>
      <c r="G124" s="51">
        <f t="shared" si="34"/>
        <v>1</v>
      </c>
      <c r="H124" s="51">
        <f t="shared" si="35"/>
        <v>1.0343886689259887</v>
      </c>
      <c r="I124" s="51">
        <f t="shared" si="35"/>
        <v>1.0609701207787121</v>
      </c>
      <c r="J124" s="51">
        <f t="shared" si="24"/>
        <v>1.0609701207787121</v>
      </c>
      <c r="K124" s="63">
        <f t="shared" si="29"/>
        <v>41.062493770454012</v>
      </c>
      <c r="L124" s="63">
        <f t="shared" si="30"/>
        <v>44.829095872191999</v>
      </c>
      <c r="M124" s="119">
        <f>Trend!$L16</f>
        <v>-0.1</v>
      </c>
      <c r="N124" s="119">
        <f>Trend!$L36</f>
        <v>-0.2857142857142857</v>
      </c>
      <c r="O124" s="63">
        <f t="shared" si="33"/>
        <v>39.517117017139782</v>
      </c>
      <c r="P124" s="63">
        <f t="shared" si="31"/>
        <v>44.596402111864272</v>
      </c>
      <c r="Q124" s="63"/>
      <c r="R124" s="63"/>
      <c r="S124" s="10">
        <f t="shared" si="32"/>
        <v>39.517117017139782</v>
      </c>
      <c r="T124" s="10">
        <f t="shared" si="26"/>
        <v>46.340412007000005</v>
      </c>
      <c r="U124" s="8">
        <f t="shared" si="25"/>
        <v>-1.7440098951357328</v>
      </c>
      <c r="AA124" s="29">
        <f t="shared" si="23"/>
        <v>0</v>
      </c>
    </row>
    <row r="125" spans="1:27" x14ac:dyDescent="0.2">
      <c r="A125" s="70">
        <v>40360</v>
      </c>
      <c r="B125" s="62">
        <f>Unit*Inputs!B125</f>
        <v>37.254092281000005</v>
      </c>
      <c r="C125" s="59"/>
      <c r="D125" s="63">
        <f t="shared" si="27"/>
        <v>37.254092281000005</v>
      </c>
      <c r="E125" s="51">
        <f>Inputs!D125</f>
        <v>1.0187452067170601</v>
      </c>
      <c r="F125" s="63">
        <f t="shared" si="28"/>
        <v>36.568606198455193</v>
      </c>
      <c r="G125" s="51">
        <f t="shared" si="34"/>
        <v>1</v>
      </c>
      <c r="H125" s="51">
        <f t="shared" si="35"/>
        <v>0.96951797319619015</v>
      </c>
      <c r="I125" s="51">
        <f t="shared" si="35"/>
        <v>0.97991151618882011</v>
      </c>
      <c r="J125" s="51">
        <f t="shared" si="24"/>
        <v>0.97991151618882011</v>
      </c>
      <c r="K125" s="63">
        <f t="shared" si="29"/>
        <v>37.318273736267379</v>
      </c>
      <c r="L125" s="63">
        <f t="shared" si="30"/>
        <v>37.966152157109754</v>
      </c>
      <c r="M125" s="119">
        <f>Trend!$L17</f>
        <v>-0.1</v>
      </c>
      <c r="N125" s="119">
        <f>Trend!$L37</f>
        <v>0</v>
      </c>
      <c r="O125" s="63">
        <f t="shared" si="33"/>
        <v>39.18780770866362</v>
      </c>
      <c r="P125" s="63">
        <f t="shared" si="31"/>
        <v>39.120410954321372</v>
      </c>
      <c r="Q125" s="63"/>
      <c r="R125" s="63"/>
      <c r="S125" s="10">
        <f t="shared" si="32"/>
        <v>39.18780770866362</v>
      </c>
      <c r="T125" s="10">
        <f t="shared" si="26"/>
        <v>37.254092281000005</v>
      </c>
      <c r="U125" s="8">
        <f t="shared" si="25"/>
        <v>1.8663186733213664</v>
      </c>
      <c r="AA125" s="29">
        <f t="shared" si="23"/>
        <v>0</v>
      </c>
    </row>
    <row r="126" spans="1:27" x14ac:dyDescent="0.2">
      <c r="A126" s="70">
        <v>40391</v>
      </c>
      <c r="B126" s="62">
        <f>Unit*Inputs!B126</f>
        <v>34.015332260000001</v>
      </c>
      <c r="C126" s="59"/>
      <c r="D126" s="63">
        <f t="shared" si="27"/>
        <v>34.015332260000001</v>
      </c>
      <c r="E126" s="51">
        <f>Inputs!D126</f>
        <v>1.0613450248965339</v>
      </c>
      <c r="F126" s="63">
        <f t="shared" si="28"/>
        <v>32.049269052084185</v>
      </c>
      <c r="G126" s="51">
        <f t="shared" si="34"/>
        <v>1</v>
      </c>
      <c r="H126" s="51">
        <f t="shared" si="35"/>
        <v>0.89332480927924729</v>
      </c>
      <c r="I126" s="51">
        <f t="shared" si="35"/>
        <v>0.90234668939243579</v>
      </c>
      <c r="J126" s="51">
        <f t="shared" si="24"/>
        <v>0.90234668939243579</v>
      </c>
      <c r="K126" s="63">
        <f t="shared" si="29"/>
        <v>35.517688964607892</v>
      </c>
      <c r="L126" s="63">
        <f t="shared" si="30"/>
        <v>34.604847795069738</v>
      </c>
      <c r="M126" s="119">
        <f>Trend!$L18</f>
        <v>-0.1</v>
      </c>
      <c r="N126" s="119">
        <f>Trend!$L38</f>
        <v>-0.125</v>
      </c>
      <c r="O126" s="63">
        <f t="shared" si="33"/>
        <v>34.003587313871662</v>
      </c>
      <c r="P126" s="63">
        <f t="shared" si="31"/>
        <v>32.565275338319992</v>
      </c>
      <c r="Q126" s="63"/>
      <c r="R126" s="63"/>
      <c r="S126" s="10">
        <f t="shared" si="32"/>
        <v>34.003587313871662</v>
      </c>
      <c r="T126" s="10">
        <f t="shared" si="26"/>
        <v>34.015332260000001</v>
      </c>
      <c r="U126" s="8">
        <f t="shared" si="25"/>
        <v>-1.4500569216800088</v>
      </c>
      <c r="AA126" s="29">
        <f t="shared" si="23"/>
        <v>0</v>
      </c>
    </row>
    <row r="127" spans="1:27" x14ac:dyDescent="0.2">
      <c r="A127" s="70">
        <v>40422</v>
      </c>
      <c r="B127" s="62">
        <f>Unit*Inputs!B127</f>
        <v>32.435981539000004</v>
      </c>
      <c r="C127" s="59"/>
      <c r="D127" s="63">
        <f t="shared" si="27"/>
        <v>32.435981539000004</v>
      </c>
      <c r="E127" s="51">
        <f>Inputs!D127</f>
        <v>1.013205929487075</v>
      </c>
      <c r="F127" s="63">
        <f t="shared" si="28"/>
        <v>32.013217249350667</v>
      </c>
      <c r="G127" s="51">
        <f t="shared" si="34"/>
        <v>1</v>
      </c>
      <c r="H127" s="51">
        <f t="shared" si="35"/>
        <v>1.0029809185046754</v>
      </c>
      <c r="I127" s="51">
        <f t="shared" si="35"/>
        <v>1.0333984495790649</v>
      </c>
      <c r="J127" s="51">
        <f t="shared" si="24"/>
        <v>1.0333984495790649</v>
      </c>
      <c r="K127" s="63">
        <f t="shared" si="29"/>
        <v>30.978580684333945</v>
      </c>
      <c r="L127" s="63">
        <f t="shared" si="30"/>
        <v>33.205083451084356</v>
      </c>
      <c r="M127" s="119">
        <f>Trend!$L19</f>
        <v>-0.1</v>
      </c>
      <c r="N127" s="119">
        <f>Trend!$L39</f>
        <v>0</v>
      </c>
      <c r="O127" s="63">
        <f t="shared" si="33"/>
        <v>33.720224086256067</v>
      </c>
      <c r="P127" s="63">
        <f t="shared" si="31"/>
        <v>35.306606751866468</v>
      </c>
      <c r="Q127" s="63"/>
      <c r="R127" s="63"/>
      <c r="S127" s="10">
        <f t="shared" si="32"/>
        <v>33.720224086256067</v>
      </c>
      <c r="T127" s="10">
        <f t="shared" si="26"/>
        <v>32.435981539000004</v>
      </c>
      <c r="U127" s="8">
        <f t="shared" si="25"/>
        <v>2.8706252128664644</v>
      </c>
      <c r="AA127" s="29">
        <f t="shared" si="23"/>
        <v>0</v>
      </c>
    </row>
    <row r="128" spans="1:27" x14ac:dyDescent="0.2">
      <c r="A128" s="70">
        <v>40452</v>
      </c>
      <c r="B128" s="62">
        <f>Unit*Inputs!B128</f>
        <v>33.795239459000001</v>
      </c>
      <c r="C128" s="59"/>
      <c r="D128" s="63">
        <f t="shared" si="27"/>
        <v>33.795239459000001</v>
      </c>
      <c r="E128" s="51">
        <f>Inputs!D128</f>
        <v>0.99662695487510933</v>
      </c>
      <c r="F128" s="63">
        <f t="shared" si="28"/>
        <v>33.909618131124091</v>
      </c>
      <c r="G128" s="51">
        <f t="shared" si="34"/>
        <v>1</v>
      </c>
      <c r="H128" s="51">
        <f t="shared" si="35"/>
        <v>1.0214433497938034</v>
      </c>
      <c r="I128" s="51">
        <f t="shared" si="35"/>
        <v>1.0238726376838623</v>
      </c>
      <c r="J128" s="51">
        <f t="shared" si="24"/>
        <v>1.0238726376838623</v>
      </c>
      <c r="K128" s="63">
        <f t="shared" si="29"/>
        <v>33.118980704311241</v>
      </c>
      <c r="L128" s="63">
        <f t="shared" si="30"/>
        <v>32.99823021692049</v>
      </c>
      <c r="M128" s="119">
        <f>Trend!$L20</f>
        <v>-0.1</v>
      </c>
      <c r="N128" s="119">
        <f>Trend!$L40</f>
        <v>0</v>
      </c>
      <c r="O128" s="63">
        <f t="shared" si="33"/>
        <v>33.439222218870604</v>
      </c>
      <c r="P128" s="63">
        <f t="shared" si="31"/>
        <v>34.122020007165773</v>
      </c>
      <c r="Q128" s="63"/>
      <c r="R128" s="63"/>
      <c r="S128" s="10">
        <f t="shared" si="32"/>
        <v>33.439222218870604</v>
      </c>
      <c r="T128" s="10">
        <f t="shared" si="26"/>
        <v>33.795239459000001</v>
      </c>
      <c r="U128" s="8">
        <f t="shared" si="25"/>
        <v>0.32678054816577173</v>
      </c>
      <c r="AA128" s="29">
        <f t="shared" si="23"/>
        <v>0</v>
      </c>
    </row>
    <row r="129" spans="1:27" x14ac:dyDescent="0.2">
      <c r="A129" s="70">
        <v>40483</v>
      </c>
      <c r="B129" s="62">
        <f>Unit*Inputs!B129</f>
        <v>33.243621249</v>
      </c>
      <c r="C129" s="59"/>
      <c r="D129" s="63">
        <f t="shared" si="27"/>
        <v>33.243621249</v>
      </c>
      <c r="E129" s="51">
        <f>Inputs!D129</f>
        <v>0.98157324526611522</v>
      </c>
      <c r="F129" s="63">
        <f t="shared" si="28"/>
        <v>33.867692919836351</v>
      </c>
      <c r="G129" s="51">
        <f t="shared" si="34"/>
        <v>1</v>
      </c>
      <c r="H129" s="51">
        <f t="shared" si="35"/>
        <v>1.0028846231230606</v>
      </c>
      <c r="I129" s="51">
        <f t="shared" si="35"/>
        <v>0.97050083018153965</v>
      </c>
      <c r="J129" s="51">
        <f t="shared" si="24"/>
        <v>0.97050083018153965</v>
      </c>
      <c r="K129" s="63">
        <f t="shared" si="29"/>
        <v>34.89712926211628</v>
      </c>
      <c r="L129" s="63">
        <f t="shared" si="30"/>
        <v>32.756404352059427</v>
      </c>
      <c r="M129" s="119">
        <f>Trend!$L21</f>
        <v>-0.1</v>
      </c>
      <c r="N129" s="119">
        <f>Trend!$L41</f>
        <v>0</v>
      </c>
      <c r="O129" s="63">
        <f t="shared" si="33"/>
        <v>33.160562033713347</v>
      </c>
      <c r="P129" s="63">
        <f t="shared" si="31"/>
        <v>31.58933665782811</v>
      </c>
      <c r="Q129" s="63"/>
      <c r="R129" s="63"/>
      <c r="S129" s="10">
        <f t="shared" si="32"/>
        <v>33.160562033713347</v>
      </c>
      <c r="T129" s="10">
        <f t="shared" si="26"/>
        <v>33.243621249</v>
      </c>
      <c r="U129" s="8">
        <f t="shared" si="25"/>
        <v>-1.6542845911718906</v>
      </c>
      <c r="AA129" s="29">
        <f t="shared" si="23"/>
        <v>0</v>
      </c>
    </row>
    <row r="130" spans="1:27" x14ac:dyDescent="0.2">
      <c r="A130" s="70">
        <v>40513</v>
      </c>
      <c r="B130" s="62">
        <f>Unit*Inputs!B130</f>
        <v>31.224261220000002</v>
      </c>
      <c r="C130" s="59"/>
      <c r="D130" s="63">
        <f t="shared" si="27"/>
        <v>31.224261220000002</v>
      </c>
      <c r="E130" s="51">
        <f>Inputs!D130</f>
        <v>0.92535636348838401</v>
      </c>
      <c r="F130" s="63">
        <f t="shared" si="28"/>
        <v>33.742958336928282</v>
      </c>
      <c r="G130" s="51">
        <f t="shared" si="34"/>
        <v>1</v>
      </c>
      <c r="H130" s="51">
        <f t="shared" si="35"/>
        <v>1.0674868358820715</v>
      </c>
      <c r="I130" s="51">
        <f t="shared" si="35"/>
        <v>1.1153552822936641</v>
      </c>
      <c r="J130" s="51">
        <f t="shared" si="24"/>
        <v>1.1153552822936641</v>
      </c>
      <c r="K130" s="63">
        <f t="shared" si="29"/>
        <v>30.253103089750763</v>
      </c>
      <c r="L130" s="63">
        <f t="shared" si="30"/>
        <v>32.78891749656399</v>
      </c>
      <c r="M130" s="119">
        <f>Trend!$L22</f>
        <v>-0.1</v>
      </c>
      <c r="N130" s="119">
        <f>Trend!$L42</f>
        <v>0</v>
      </c>
      <c r="O130" s="63">
        <f t="shared" si="33"/>
        <v>32.884224016765735</v>
      </c>
      <c r="P130" s="63">
        <f t="shared" si="31"/>
        <v>33.939844044108945</v>
      </c>
      <c r="Q130" s="63"/>
      <c r="R130" s="63"/>
      <c r="S130" s="10">
        <f t="shared" si="32"/>
        <v>32.884224016765735</v>
      </c>
      <c r="T130" s="10">
        <f t="shared" si="26"/>
        <v>31.224261220000002</v>
      </c>
      <c r="U130" s="8">
        <f t="shared" si="25"/>
        <v>2.7155828241089424</v>
      </c>
      <c r="AA130" s="29">
        <f t="shared" si="23"/>
        <v>0</v>
      </c>
    </row>
    <row r="131" spans="1:27" x14ac:dyDescent="0.2">
      <c r="A131" s="70">
        <v>40544</v>
      </c>
      <c r="B131" s="62">
        <f>Unit*Inputs!B131</f>
        <v>32.872255678000002</v>
      </c>
      <c r="C131" s="59"/>
      <c r="D131" s="63">
        <f t="shared" si="27"/>
        <v>32.872255678000002</v>
      </c>
      <c r="E131" s="51">
        <f>Inputs!D131</f>
        <v>0.99116243421408945</v>
      </c>
      <c r="F131" s="63">
        <f t="shared" si="28"/>
        <v>33.165356699646317</v>
      </c>
      <c r="G131" s="51">
        <f t="shared" si="34"/>
        <v>1</v>
      </c>
      <c r="H131" s="51">
        <f t="shared" si="35"/>
        <v>1.0191985816817977</v>
      </c>
      <c r="I131" s="51">
        <f t="shared" si="35"/>
        <v>0.99845969903029186</v>
      </c>
      <c r="J131" s="51">
        <f t="shared" si="24"/>
        <v>0.99845969903029186</v>
      </c>
      <c r="K131" s="63">
        <f t="shared" si="29"/>
        <v>33.216520137824936</v>
      </c>
      <c r="L131" s="63">
        <f t="shared" si="30"/>
        <v>31.990702068229847</v>
      </c>
      <c r="M131" s="119">
        <f>Trend!$M11</f>
        <v>-0.1</v>
      </c>
      <c r="N131" s="119">
        <f>Trend!$M31</f>
        <v>0</v>
      </c>
      <c r="O131" s="63">
        <f t="shared" si="33"/>
        <v>32.610188816626021</v>
      </c>
      <c r="P131" s="63">
        <f t="shared" si="31"/>
        <v>32.272208528770378</v>
      </c>
      <c r="Q131" s="63"/>
      <c r="R131" s="63"/>
      <c r="S131" s="10">
        <f t="shared" si="32"/>
        <v>32.610188816626021</v>
      </c>
      <c r="T131" s="10">
        <f t="shared" si="26"/>
        <v>32.872255678000002</v>
      </c>
      <c r="U131" s="8">
        <f t="shared" si="25"/>
        <v>-0.60004714922962421</v>
      </c>
      <c r="AA131" s="29">
        <f t="shared" si="23"/>
        <v>0</v>
      </c>
    </row>
    <row r="132" spans="1:27" x14ac:dyDescent="0.2">
      <c r="A132" s="70">
        <v>40575</v>
      </c>
      <c r="B132" s="62">
        <f>Unit*Inputs!B132</f>
        <v>29.293741402000002</v>
      </c>
      <c r="C132" s="59"/>
      <c r="D132" s="63">
        <f t="shared" si="27"/>
        <v>29.293741402000002</v>
      </c>
      <c r="E132" s="51">
        <f>Inputs!D132</f>
        <v>0.92006338743058758</v>
      </c>
      <c r="F132" s="63">
        <f t="shared" si="28"/>
        <v>31.838829587390805</v>
      </c>
      <c r="G132" s="51">
        <f t="shared" si="34"/>
        <v>1</v>
      </c>
      <c r="H132" s="51">
        <f t="shared" si="35"/>
        <v>0.97653681027111605</v>
      </c>
      <c r="I132" s="51">
        <f t="shared" si="35"/>
        <v>0.97958145566323851</v>
      </c>
      <c r="J132" s="51">
        <f t="shared" si="24"/>
        <v>0.97958145566323851</v>
      </c>
      <c r="K132" s="63">
        <f t="shared" si="29"/>
        <v>32.502482977113843</v>
      </c>
      <c r="L132" s="63">
        <f t="shared" si="30"/>
        <v>32.630056768250078</v>
      </c>
      <c r="M132" s="119">
        <f>Trend!$M12</f>
        <v>-0.1</v>
      </c>
      <c r="N132" s="119">
        <f>Trend!$M32</f>
        <v>0</v>
      </c>
      <c r="O132" s="63">
        <f t="shared" si="33"/>
        <v>32.338437243154139</v>
      </c>
      <c r="P132" s="63">
        <f t="shared" si="31"/>
        <v>29.145890749725204</v>
      </c>
      <c r="Q132" s="63"/>
      <c r="R132" s="63"/>
      <c r="S132" s="10">
        <f t="shared" si="32"/>
        <v>32.338437243154139</v>
      </c>
      <c r="T132" s="10">
        <f t="shared" si="26"/>
        <v>29.293741402000002</v>
      </c>
      <c r="U132" s="8">
        <f t="shared" si="25"/>
        <v>-0.14785065227479777</v>
      </c>
      <c r="AA132" s="29">
        <f t="shared" si="23"/>
        <v>0</v>
      </c>
    </row>
    <row r="133" spans="1:27" x14ac:dyDescent="0.2">
      <c r="A133" s="70">
        <v>40603</v>
      </c>
      <c r="B133" s="62">
        <f>Unit*Inputs!B133</f>
        <v>35.639520246000004</v>
      </c>
      <c r="C133" s="59"/>
      <c r="D133" s="63">
        <f t="shared" si="27"/>
        <v>35.639520246000004</v>
      </c>
      <c r="E133" s="51">
        <f>Inputs!D133</f>
        <v>1.114826091419745</v>
      </c>
      <c r="F133" s="63">
        <f t="shared" si="28"/>
        <v>31.968681501356528</v>
      </c>
      <c r="G133" s="51">
        <f t="shared" si="34"/>
        <v>1</v>
      </c>
      <c r="H133" s="51">
        <f t="shared" si="35"/>
        <v>1.0014521922898212</v>
      </c>
      <c r="I133" s="51">
        <f t="shared" si="35"/>
        <v>0.99370598874264449</v>
      </c>
      <c r="J133" s="51">
        <f t="shared" si="24"/>
        <v>0.99370598874264449</v>
      </c>
      <c r="K133" s="63">
        <f t="shared" si="29"/>
        <v>32.17116718981147</v>
      </c>
      <c r="L133" s="63">
        <f t="shared" si="30"/>
        <v>31.099202645637362</v>
      </c>
      <c r="M133" s="119">
        <f>Trend!$M13</f>
        <v>-0.1</v>
      </c>
      <c r="N133" s="119">
        <f>Trend!$M33</f>
        <v>0</v>
      </c>
      <c r="O133" s="63">
        <f t="shared" si="33"/>
        <v>32.068950266127857</v>
      </c>
      <c r="P133" s="63">
        <f t="shared" si="31"/>
        <v>35.526283380840205</v>
      </c>
      <c r="Q133" s="63"/>
      <c r="R133" s="63"/>
      <c r="S133" s="10">
        <f t="shared" si="32"/>
        <v>32.068950266127857</v>
      </c>
      <c r="T133" s="10">
        <f t="shared" si="26"/>
        <v>35.639520246000004</v>
      </c>
      <c r="U133" s="8">
        <f t="shared" si="25"/>
        <v>-0.11323686515979858</v>
      </c>
      <c r="AA133" s="29">
        <f t="shared" si="23"/>
        <v>0</v>
      </c>
    </row>
    <row r="134" spans="1:27" x14ac:dyDescent="0.2">
      <c r="A134" s="70">
        <v>40634</v>
      </c>
      <c r="B134" s="62">
        <f>Unit*Inputs!B134</f>
        <v>26.609823463000001</v>
      </c>
      <c r="C134" s="59"/>
      <c r="D134" s="63">
        <f t="shared" si="27"/>
        <v>26.609823463000001</v>
      </c>
      <c r="E134" s="51">
        <f>Inputs!D134</f>
        <v>0.956639086873182</v>
      </c>
      <c r="F134" s="63">
        <f t="shared" si="28"/>
        <v>27.815948384437657</v>
      </c>
      <c r="G134" s="51">
        <f t="shared" si="34"/>
        <v>1</v>
      </c>
      <c r="H134" s="51">
        <f t="shared" si="35"/>
        <v>1.0000947701330221</v>
      </c>
      <c r="I134" s="51">
        <f t="shared" si="35"/>
        <v>0.97177157009376458</v>
      </c>
      <c r="J134" s="51">
        <f t="shared" si="24"/>
        <v>0.97177157009376458</v>
      </c>
      <c r="K134" s="63">
        <f t="shared" si="29"/>
        <v>28.62395776998677</v>
      </c>
      <c r="L134" s="63">
        <f t="shared" si="30"/>
        <v>30.075078241056104</v>
      </c>
      <c r="M134" s="119">
        <f>Trend!$M14</f>
        <v>-0.1</v>
      </c>
      <c r="N134" s="119">
        <f>Trend!$M34</f>
        <v>-7.4999999999999997E-2</v>
      </c>
      <c r="O134" s="63">
        <f t="shared" si="33"/>
        <v>29.416580837866867</v>
      </c>
      <c r="P134" s="63">
        <f t="shared" si="31"/>
        <v>27.346673345132864</v>
      </c>
      <c r="Q134" s="63"/>
      <c r="R134" s="63"/>
      <c r="S134" s="10">
        <f t="shared" si="32"/>
        <v>29.416580837866867</v>
      </c>
      <c r="T134" s="10">
        <f t="shared" si="26"/>
        <v>26.609823463000001</v>
      </c>
      <c r="U134" s="8">
        <f t="shared" si="25"/>
        <v>0.73684988213286218</v>
      </c>
      <c r="AA134" s="29">
        <f t="shared" si="23"/>
        <v>0</v>
      </c>
    </row>
    <row r="135" spans="1:27" x14ac:dyDescent="0.2">
      <c r="A135" s="70">
        <v>40664</v>
      </c>
      <c r="B135" s="62">
        <f>Unit*Inputs!B135</f>
        <v>28.704234993</v>
      </c>
      <c r="C135" s="59"/>
      <c r="D135" s="63">
        <f t="shared" si="27"/>
        <v>28.704234993</v>
      </c>
      <c r="E135" s="51">
        <f>Inputs!D135</f>
        <v>1.0053703154752169</v>
      </c>
      <c r="F135" s="63">
        <f t="shared" si="28"/>
        <v>28.550907612019682</v>
      </c>
      <c r="G135" s="51">
        <f t="shared" si="34"/>
        <v>1</v>
      </c>
      <c r="H135" s="51">
        <f t="shared" si="35"/>
        <v>1.0106904669192065</v>
      </c>
      <c r="I135" s="51">
        <f t="shared" si="35"/>
        <v>0.97012576037196152</v>
      </c>
      <c r="J135" s="51">
        <f t="shared" si="24"/>
        <v>0.97012576037196152</v>
      </c>
      <c r="K135" s="63">
        <f t="shared" si="29"/>
        <v>29.430109763370073</v>
      </c>
      <c r="L135" s="63">
        <f t="shared" si="30"/>
        <v>28.785337267266545</v>
      </c>
      <c r="M135" s="119">
        <f>Trend!$M15</f>
        <v>-0.1</v>
      </c>
      <c r="N135" s="119">
        <f>Trend!$M35</f>
        <v>0</v>
      </c>
      <c r="O135" s="63">
        <f t="shared" si="33"/>
        <v>29.171442664217977</v>
      </c>
      <c r="P135" s="63">
        <f t="shared" si="31"/>
        <v>28.451947751847381</v>
      </c>
      <c r="Q135" s="63"/>
      <c r="R135" s="63"/>
      <c r="S135" s="10">
        <f t="shared" si="32"/>
        <v>29.171442664217977</v>
      </c>
      <c r="T135" s="10">
        <f t="shared" si="26"/>
        <v>28.704234993</v>
      </c>
      <c r="U135" s="8">
        <f t="shared" si="25"/>
        <v>-0.25228724115261869</v>
      </c>
      <c r="AA135" s="29">
        <f t="shared" si="23"/>
        <v>0</v>
      </c>
    </row>
    <row r="136" spans="1:27" x14ac:dyDescent="0.2">
      <c r="A136" s="70">
        <v>40695</v>
      </c>
      <c r="B136" s="62">
        <f>Unit*Inputs!B136</f>
        <v>31.901730440000001</v>
      </c>
      <c r="C136" s="59"/>
      <c r="D136" s="63">
        <f t="shared" si="27"/>
        <v>31.901730440000001</v>
      </c>
      <c r="E136" s="51">
        <f>Inputs!D136</f>
        <v>1.0624165227167914</v>
      </c>
      <c r="F136" s="63">
        <f t="shared" si="28"/>
        <v>30.027517228762125</v>
      </c>
      <c r="G136" s="51">
        <f t="shared" si="34"/>
        <v>1</v>
      </c>
      <c r="H136" s="51">
        <f t="shared" si="35"/>
        <v>1.0343886689259887</v>
      </c>
      <c r="I136" s="51">
        <f t="shared" si="35"/>
        <v>1.0609701207787121</v>
      </c>
      <c r="J136" s="51">
        <f t="shared" si="24"/>
        <v>1.0609701207787121</v>
      </c>
      <c r="K136" s="63">
        <f t="shared" si="29"/>
        <v>28.301944268442789</v>
      </c>
      <c r="L136" s="63">
        <f t="shared" si="30"/>
        <v>28.521201666480774</v>
      </c>
      <c r="M136" s="119">
        <f>Trend!$M16</f>
        <v>-0.1</v>
      </c>
      <c r="N136" s="119">
        <f>Trend!$M36</f>
        <v>0</v>
      </c>
      <c r="O136" s="63">
        <f t="shared" si="33"/>
        <v>28.928347308682827</v>
      </c>
      <c r="P136" s="63">
        <f t="shared" si="31"/>
        <v>32.607807052510893</v>
      </c>
      <c r="Q136" s="63"/>
      <c r="R136" s="63"/>
      <c r="S136" s="10">
        <f t="shared" si="32"/>
        <v>28.928347308682827</v>
      </c>
      <c r="T136" s="10">
        <f t="shared" si="26"/>
        <v>31.901730440000001</v>
      </c>
      <c r="U136" s="8">
        <f t="shared" si="25"/>
        <v>0.70607661251089127</v>
      </c>
      <c r="AA136" s="29">
        <f t="shared" si="23"/>
        <v>0</v>
      </c>
    </row>
    <row r="137" spans="1:27" x14ac:dyDescent="0.2">
      <c r="A137" s="70">
        <v>40725</v>
      </c>
      <c r="B137" s="62">
        <f>Unit*Inputs!B137</f>
        <v>26.212731249000001</v>
      </c>
      <c r="C137" s="59"/>
      <c r="D137" s="63">
        <f t="shared" si="27"/>
        <v>26.212731249000001</v>
      </c>
      <c r="E137" s="51">
        <f>Inputs!D137</f>
        <v>0.96114299325273256</v>
      </c>
      <c r="F137" s="63">
        <f t="shared" si="28"/>
        <v>27.272457306576197</v>
      </c>
      <c r="G137" s="51">
        <f t="shared" si="34"/>
        <v>1</v>
      </c>
      <c r="H137" s="51">
        <f t="shared" si="35"/>
        <v>0.96951797319619015</v>
      </c>
      <c r="I137" s="51">
        <f t="shared" si="35"/>
        <v>0.97991151618882011</v>
      </c>
      <c r="J137" s="51">
        <f t="shared" si="24"/>
        <v>0.97991151618882011</v>
      </c>
      <c r="K137" s="63">
        <f t="shared" si="29"/>
        <v>27.83155096762945</v>
      </c>
      <c r="L137" s="63">
        <f t="shared" si="30"/>
        <v>34.826527348287506</v>
      </c>
      <c r="M137" s="119">
        <f>Trend!$M17</f>
        <v>-0.1</v>
      </c>
      <c r="N137" s="119">
        <f>Trend!$M37</f>
        <v>0</v>
      </c>
      <c r="O137" s="63">
        <f t="shared" si="33"/>
        <v>28.687277747777138</v>
      </c>
      <c r="P137" s="63">
        <f t="shared" si="31"/>
        <v>27.018684756106833</v>
      </c>
      <c r="Q137" s="63"/>
      <c r="R137" s="63"/>
      <c r="S137" s="10">
        <f t="shared" si="32"/>
        <v>28.687277747777138</v>
      </c>
      <c r="T137" s="10">
        <f t="shared" si="26"/>
        <v>26.212731249000001</v>
      </c>
      <c r="U137" s="8">
        <f t="shared" si="25"/>
        <v>0.80595350710683178</v>
      </c>
      <c r="AA137" s="29">
        <f t="shared" si="23"/>
        <v>0</v>
      </c>
    </row>
    <row r="138" spans="1:27" x14ac:dyDescent="0.2">
      <c r="A138" s="70">
        <v>40756</v>
      </c>
      <c r="B138" s="62">
        <f>Unit*Inputs!B138</f>
        <v>48.450443359000005</v>
      </c>
      <c r="C138" s="59"/>
      <c r="D138" s="63">
        <f t="shared" si="27"/>
        <v>48.450443359000005</v>
      </c>
      <c r="E138" s="51">
        <f>Inputs!D138</f>
        <v>1.1106136291724662</v>
      </c>
      <c r="F138" s="63">
        <f t="shared" si="28"/>
        <v>43.624931376991213</v>
      </c>
      <c r="G138" s="51">
        <f t="shared" si="34"/>
        <v>1</v>
      </c>
      <c r="H138" s="51">
        <f t="shared" si="35"/>
        <v>0.89332480927924729</v>
      </c>
      <c r="I138" s="51">
        <f t="shared" si="35"/>
        <v>0.90234668939243579</v>
      </c>
      <c r="J138" s="51">
        <f t="shared" si="24"/>
        <v>0.90234668939243579</v>
      </c>
      <c r="K138" s="63">
        <f t="shared" si="29"/>
        <v>48.346086808790275</v>
      </c>
      <c r="L138" s="63">
        <f t="shared" si="30"/>
        <v>36.610615017999848</v>
      </c>
      <c r="M138" s="119">
        <f>Trend!$M18</f>
        <v>-0.1</v>
      </c>
      <c r="N138" s="119">
        <f>Trend!$M38</f>
        <v>0.7</v>
      </c>
      <c r="O138" s="63">
        <f t="shared" si="33"/>
        <v>48.361969069794291</v>
      </c>
      <c r="P138" s="63">
        <f t="shared" si="31"/>
        <v>48.466359902364346</v>
      </c>
      <c r="Q138" s="63"/>
      <c r="R138" s="63"/>
      <c r="S138" s="10">
        <f t="shared" si="32"/>
        <v>48.361969069794291</v>
      </c>
      <c r="T138" s="10">
        <f t="shared" si="26"/>
        <v>48.450443359000005</v>
      </c>
      <c r="U138" s="8">
        <f t="shared" si="25"/>
        <v>1.5916543364340896E-2</v>
      </c>
      <c r="AA138" s="29">
        <f t="shared" si="23"/>
        <v>0</v>
      </c>
    </row>
    <row r="139" spans="1:27" x14ac:dyDescent="0.2">
      <c r="A139" s="70">
        <v>40787</v>
      </c>
      <c r="B139" s="62">
        <f>Unit*Inputs!B139</f>
        <v>35.241369472000002</v>
      </c>
      <c r="C139" s="59"/>
      <c r="D139" s="63">
        <f t="shared" si="27"/>
        <v>35.241369472000002</v>
      </c>
      <c r="E139" s="51">
        <f>Inputs!D139</f>
        <v>1.0133176465331317</v>
      </c>
      <c r="F139" s="63">
        <f t="shared" si="28"/>
        <v>34.77820562246346</v>
      </c>
      <c r="G139" s="51">
        <f t="shared" si="34"/>
        <v>1</v>
      </c>
      <c r="H139" s="51">
        <f t="shared" si="35"/>
        <v>1.0029809185046754</v>
      </c>
      <c r="I139" s="51">
        <f t="shared" si="35"/>
        <v>1.0333984495790649</v>
      </c>
      <c r="J139" s="51">
        <f t="shared" si="24"/>
        <v>1.0333984495790649</v>
      </c>
      <c r="K139" s="63">
        <f t="shared" si="29"/>
        <v>33.654207277579815</v>
      </c>
      <c r="L139" s="63">
        <f t="shared" si="30"/>
        <v>38.577553292548551</v>
      </c>
      <c r="M139" s="119">
        <f>Trend!$M19</f>
        <v>-0.1</v>
      </c>
      <c r="N139" s="119">
        <f>Trend!$M39</f>
        <v>-0.28999999999999998</v>
      </c>
      <c r="O139" s="63">
        <f t="shared" si="33"/>
        <v>34.050856389224329</v>
      </c>
      <c r="P139" s="63">
        <f t="shared" si="31"/>
        <v>35.656724906727995</v>
      </c>
      <c r="Q139" s="63"/>
      <c r="R139" s="63"/>
      <c r="S139" s="10">
        <f t="shared" si="32"/>
        <v>34.050856389224329</v>
      </c>
      <c r="T139" s="10">
        <f t="shared" si="26"/>
        <v>35.241369472000002</v>
      </c>
      <c r="U139" s="8">
        <f t="shared" si="25"/>
        <v>0.41535543472799219</v>
      </c>
      <c r="AA139" s="29">
        <f t="shared" ref="AA139:AA200" si="36">IF(B139=0,9999,0)</f>
        <v>0</v>
      </c>
    </row>
    <row r="140" spans="1:27" x14ac:dyDescent="0.2">
      <c r="A140" s="70">
        <v>40817</v>
      </c>
      <c r="B140" s="62">
        <f>Unit*Inputs!B140</f>
        <v>34.277196833000005</v>
      </c>
      <c r="C140" s="59"/>
      <c r="D140" s="63">
        <f t="shared" si="27"/>
        <v>34.277196833000005</v>
      </c>
      <c r="E140" s="51">
        <f>Inputs!D140</f>
        <v>0.99245896774548314</v>
      </c>
      <c r="F140" s="63">
        <f t="shared" si="28"/>
        <v>34.537646338030186</v>
      </c>
      <c r="G140" s="51">
        <f t="shared" si="34"/>
        <v>1</v>
      </c>
      <c r="H140" s="51">
        <f t="shared" si="35"/>
        <v>1.0214433497938034</v>
      </c>
      <c r="I140" s="51">
        <f t="shared" si="35"/>
        <v>1.0238726376838623</v>
      </c>
      <c r="J140" s="51">
        <f t="shared" ref="J140:J203" si="37">IF(J$8=1,G140,IF(J$8=2,H140,I140))</f>
        <v>1.0238726376838623</v>
      </c>
      <c r="K140" s="63">
        <f t="shared" si="29"/>
        <v>33.732365791275555</v>
      </c>
      <c r="L140" s="63">
        <f t="shared" si="30"/>
        <v>32.644283954257055</v>
      </c>
      <c r="M140" s="119">
        <f>Trend!$M20</f>
        <v>-0.1</v>
      </c>
      <c r="N140" s="119">
        <f>Trend!$M40</f>
        <v>0</v>
      </c>
      <c r="O140" s="63">
        <f t="shared" si="33"/>
        <v>33.767099252647462</v>
      </c>
      <c r="P140" s="63">
        <f t="shared" si="31"/>
        <v>34.312491294690091</v>
      </c>
      <c r="Q140" s="63"/>
      <c r="R140" s="63"/>
      <c r="S140" s="10">
        <f t="shared" si="32"/>
        <v>33.767099252647462</v>
      </c>
      <c r="T140" s="10">
        <f t="shared" si="26"/>
        <v>34.277196833000005</v>
      </c>
      <c r="U140" s="8">
        <f t="shared" ref="U140:U203" si="38">IF(D140=0,0,P140-D140)</f>
        <v>3.5294461690085654E-2</v>
      </c>
      <c r="AA140" s="29">
        <f t="shared" si="36"/>
        <v>0</v>
      </c>
    </row>
    <row r="141" spans="1:27" x14ac:dyDescent="0.2">
      <c r="A141" s="70">
        <v>40848</v>
      </c>
      <c r="B141" s="62">
        <f>Unit*Inputs!B141</f>
        <v>29.219173196000003</v>
      </c>
      <c r="C141" s="59"/>
      <c r="D141" s="63">
        <f t="shared" si="27"/>
        <v>29.219173196000003</v>
      </c>
      <c r="E141" s="51">
        <f>Inputs!D141</f>
        <v>0.98562951534968446</v>
      </c>
      <c r="F141" s="63">
        <f t="shared" si="28"/>
        <v>29.645188928452029</v>
      </c>
      <c r="G141" s="51">
        <f t="shared" si="34"/>
        <v>1</v>
      </c>
      <c r="H141" s="51">
        <f t="shared" si="35"/>
        <v>1.0028846231230606</v>
      </c>
      <c r="I141" s="51">
        <f t="shared" si="35"/>
        <v>0.97050083018153965</v>
      </c>
      <c r="J141" s="51">
        <f t="shared" si="37"/>
        <v>0.97050083018153965</v>
      </c>
      <c r="K141" s="63">
        <f t="shared" si="29"/>
        <v>30.546278793915786</v>
      </c>
      <c r="L141" s="63">
        <f t="shared" si="30"/>
        <v>29.788925559436837</v>
      </c>
      <c r="M141" s="119">
        <f>Trend!$M21</f>
        <v>-0.1</v>
      </c>
      <c r="N141" s="119">
        <f>Trend!$M41</f>
        <v>-0.13</v>
      </c>
      <c r="O141" s="63">
        <f t="shared" si="33"/>
        <v>29.132564880221601</v>
      </c>
      <c r="P141" s="63">
        <f t="shared" si="31"/>
        <v>27.866879125337199</v>
      </c>
      <c r="Q141" s="63"/>
      <c r="R141" s="63"/>
      <c r="S141" s="10">
        <f t="shared" si="32"/>
        <v>29.132564880221601</v>
      </c>
      <c r="T141" s="10">
        <f t="shared" si="26"/>
        <v>29.219173196000003</v>
      </c>
      <c r="U141" s="8">
        <f t="shared" si="38"/>
        <v>-1.3522940706628042</v>
      </c>
      <c r="AA141" s="29">
        <f t="shared" si="36"/>
        <v>0</v>
      </c>
    </row>
    <row r="142" spans="1:27" x14ac:dyDescent="0.2">
      <c r="A142" s="70">
        <v>40878</v>
      </c>
      <c r="B142" s="62">
        <f>Unit*Inputs!B142</f>
        <v>25.445277771000001</v>
      </c>
      <c r="C142" s="59"/>
      <c r="D142" s="63">
        <f t="shared" si="27"/>
        <v>25.445277771000001</v>
      </c>
      <c r="E142" s="51">
        <f>Inputs!D142</f>
        <v>0.90933862827181133</v>
      </c>
      <c r="F142" s="63">
        <f t="shared" si="28"/>
        <v>27.982180652941675</v>
      </c>
      <c r="G142" s="51">
        <f t="shared" si="34"/>
        <v>1</v>
      </c>
      <c r="H142" s="51">
        <f t="shared" si="35"/>
        <v>1.0674868358820715</v>
      </c>
      <c r="I142" s="51">
        <f t="shared" si="35"/>
        <v>1.1153552822936641</v>
      </c>
      <c r="J142" s="51">
        <f t="shared" si="37"/>
        <v>1.1153552822936641</v>
      </c>
      <c r="K142" s="63">
        <f t="shared" si="29"/>
        <v>25.088132093119178</v>
      </c>
      <c r="L142" s="63">
        <f t="shared" si="30"/>
        <v>26.748843956362933</v>
      </c>
      <c r="M142" s="119">
        <f>Trend!$M22</f>
        <v>-0.1</v>
      </c>
      <c r="N142" s="119">
        <f>Trend!$M42</f>
        <v>-0.12</v>
      </c>
      <c r="O142" s="63">
        <f t="shared" si="33"/>
        <v>25.423018285473383</v>
      </c>
      <c r="P142" s="63">
        <f t="shared" si="31"/>
        <v>25.784931283445527</v>
      </c>
      <c r="Q142" s="63"/>
      <c r="R142" s="63"/>
      <c r="S142" s="10">
        <f t="shared" si="32"/>
        <v>25.423018285473383</v>
      </c>
      <c r="T142" s="10">
        <f t="shared" si="26"/>
        <v>25.445277771000001</v>
      </c>
      <c r="U142" s="8">
        <f t="shared" si="38"/>
        <v>0.33965351244552622</v>
      </c>
      <c r="AA142" s="29">
        <f t="shared" si="36"/>
        <v>0</v>
      </c>
    </row>
    <row r="143" spans="1:27" x14ac:dyDescent="0.2">
      <c r="A143" s="70">
        <v>40909</v>
      </c>
      <c r="B143" s="62">
        <f>Unit*Inputs!B143</f>
        <v>24.347363291000001</v>
      </c>
      <c r="C143" s="59"/>
      <c r="D143" s="63">
        <f t="shared" si="27"/>
        <v>24.347363291000001</v>
      </c>
      <c r="E143" s="51">
        <f>Inputs!D143</f>
        <v>0.99076887481410225</v>
      </c>
      <c r="F143" s="63">
        <f t="shared" si="28"/>
        <v>24.574210908238605</v>
      </c>
      <c r="G143" s="51">
        <f t="shared" si="34"/>
        <v>1</v>
      </c>
      <c r="H143" s="51">
        <f t="shared" si="35"/>
        <v>1.0191985816817977</v>
      </c>
      <c r="I143" s="51">
        <f t="shared" si="35"/>
        <v>0.99845969903029186</v>
      </c>
      <c r="J143" s="51">
        <f t="shared" si="37"/>
        <v>0.99845969903029186</v>
      </c>
      <c r="K143" s="63">
        <f t="shared" si="29"/>
        <v>24.612120982053838</v>
      </c>
      <c r="L143" s="63">
        <f t="shared" si="30"/>
        <v>24.887327995287098</v>
      </c>
      <c r="M143" s="119">
        <f>Trend!$N11</f>
        <v>-0.02</v>
      </c>
      <c r="N143" s="119">
        <f>Trend!$N31</f>
        <v>0</v>
      </c>
      <c r="O143" s="63">
        <f t="shared" si="33"/>
        <v>25.380646588330926</v>
      </c>
      <c r="P143" s="63">
        <f t="shared" si="31"/>
        <v>25.107621707903935</v>
      </c>
      <c r="Q143" s="63"/>
      <c r="R143" s="63"/>
      <c r="S143" s="10">
        <f t="shared" si="32"/>
        <v>25.380646588330926</v>
      </c>
      <c r="T143" s="10">
        <f t="shared" si="26"/>
        <v>24.347363291000001</v>
      </c>
      <c r="U143" s="8">
        <f t="shared" si="38"/>
        <v>0.76025841690393392</v>
      </c>
      <c r="AA143" s="29">
        <f t="shared" si="36"/>
        <v>0</v>
      </c>
    </row>
    <row r="144" spans="1:27" x14ac:dyDescent="0.2">
      <c r="A144" s="70">
        <v>40940</v>
      </c>
      <c r="B144" s="62">
        <f>Unit*Inputs!B144</f>
        <v>23.702153069000001</v>
      </c>
      <c r="C144" s="59"/>
      <c r="D144" s="63">
        <f t="shared" si="27"/>
        <v>23.702153069000001</v>
      </c>
      <c r="E144" s="51">
        <f>Inputs!D144</f>
        <v>0.96933199170651985</v>
      </c>
      <c r="F144" s="63">
        <f t="shared" si="28"/>
        <v>24.452048701366078</v>
      </c>
      <c r="G144" s="51">
        <f t="shared" si="34"/>
        <v>1</v>
      </c>
      <c r="H144" s="51">
        <f t="shared" si="35"/>
        <v>0.97653681027111605</v>
      </c>
      <c r="I144" s="51">
        <f t="shared" si="35"/>
        <v>0.97958145566323851</v>
      </c>
      <c r="J144" s="51">
        <f t="shared" si="37"/>
        <v>0.97958145566323851</v>
      </c>
      <c r="K144" s="63">
        <f t="shared" si="29"/>
        <v>24.961730910688274</v>
      </c>
      <c r="L144" s="63">
        <f t="shared" si="30"/>
        <v>24.855352317442954</v>
      </c>
      <c r="M144" s="119">
        <f>Trend!$N12</f>
        <v>-0.02</v>
      </c>
      <c r="N144" s="119">
        <f>Trend!$N32</f>
        <v>0</v>
      </c>
      <c r="O144" s="63">
        <f t="shared" si="33"/>
        <v>25.338345510683705</v>
      </c>
      <c r="P144" s="63">
        <f t="shared" si="31"/>
        <v>24.059763562000295</v>
      </c>
      <c r="Q144" s="63"/>
      <c r="R144" s="63"/>
      <c r="S144" s="10">
        <f t="shared" si="32"/>
        <v>25.338345510683705</v>
      </c>
      <c r="T144" s="10">
        <f t="shared" si="26"/>
        <v>23.702153069000001</v>
      </c>
      <c r="U144" s="8">
        <f t="shared" si="38"/>
        <v>0.35761049300029413</v>
      </c>
      <c r="AA144" s="29">
        <f t="shared" si="36"/>
        <v>0</v>
      </c>
    </row>
    <row r="145" spans="1:27" x14ac:dyDescent="0.2">
      <c r="A145" s="70">
        <v>40969</v>
      </c>
      <c r="B145" s="62">
        <f>Unit*Inputs!B145</f>
        <v>26.482454224000001</v>
      </c>
      <c r="C145" s="59"/>
      <c r="D145" s="63">
        <f t="shared" si="27"/>
        <v>26.482454224000001</v>
      </c>
      <c r="E145" s="51">
        <f>Inputs!D145</f>
        <v>1.0663401153089085</v>
      </c>
      <c r="F145" s="63">
        <f t="shared" si="28"/>
        <v>24.834903839595576</v>
      </c>
      <c r="G145" s="51">
        <f t="shared" si="34"/>
        <v>1</v>
      </c>
      <c r="H145" s="51">
        <f t="shared" si="35"/>
        <v>1.0014521922898212</v>
      </c>
      <c r="I145" s="51">
        <f t="shared" si="35"/>
        <v>0.99370598874264449</v>
      </c>
      <c r="J145" s="51">
        <f t="shared" si="37"/>
        <v>0.99370598874264449</v>
      </c>
      <c r="K145" s="63">
        <f t="shared" si="29"/>
        <v>24.992205059586752</v>
      </c>
      <c r="L145" s="63">
        <f t="shared" si="30"/>
        <v>25.081382055694135</v>
      </c>
      <c r="M145" s="119">
        <f>Trend!$N13</f>
        <v>-0.02</v>
      </c>
      <c r="N145" s="119">
        <f>Trend!$N33</f>
        <v>0</v>
      </c>
      <c r="O145" s="63">
        <f t="shared" si="33"/>
        <v>25.296114934832566</v>
      </c>
      <c r="P145" s="63">
        <f t="shared" si="31"/>
        <v>26.8044858070568</v>
      </c>
      <c r="Q145" s="63"/>
      <c r="R145" s="63"/>
      <c r="S145" s="10">
        <f t="shared" si="32"/>
        <v>25.296114934832566</v>
      </c>
      <c r="T145" s="10">
        <f t="shared" si="26"/>
        <v>26.482454224000001</v>
      </c>
      <c r="U145" s="8">
        <f t="shared" si="38"/>
        <v>0.32203158305679835</v>
      </c>
      <c r="AA145" s="29">
        <f t="shared" si="36"/>
        <v>0</v>
      </c>
    </row>
    <row r="146" spans="1:27" x14ac:dyDescent="0.2">
      <c r="A146" s="70">
        <v>41000</v>
      </c>
      <c r="B146" s="62">
        <f>Unit*Inputs!B146</f>
        <v>23.408222414000001</v>
      </c>
      <c r="C146" s="59"/>
      <c r="D146" s="63">
        <f t="shared" si="27"/>
        <v>23.408222414000001</v>
      </c>
      <c r="E146" s="51">
        <f>Inputs!D146</f>
        <v>0.95247109974355582</v>
      </c>
      <c r="F146" s="63">
        <f t="shared" si="28"/>
        <v>24.576307270952842</v>
      </c>
      <c r="G146" s="51">
        <f t="shared" si="34"/>
        <v>1</v>
      </c>
      <c r="H146" s="51">
        <f t="shared" si="35"/>
        <v>1.0000947701330221</v>
      </c>
      <c r="I146" s="51">
        <f t="shared" si="35"/>
        <v>0.97177157009376458</v>
      </c>
      <c r="J146" s="51">
        <f t="shared" si="37"/>
        <v>0.97177157009376458</v>
      </c>
      <c r="K146" s="63">
        <f t="shared" si="29"/>
        <v>25.290210196807379</v>
      </c>
      <c r="L146" s="63">
        <f t="shared" si="30"/>
        <v>25.834140779902341</v>
      </c>
      <c r="M146" s="119">
        <f>Trend!$N14</f>
        <v>-0.02</v>
      </c>
      <c r="N146" s="119">
        <f>Trend!$N34</f>
        <v>0</v>
      </c>
      <c r="O146" s="63">
        <f t="shared" si="33"/>
        <v>25.253954743274512</v>
      </c>
      <c r="P146" s="63">
        <f t="shared" si="31"/>
        <v>23.374664934112985</v>
      </c>
      <c r="Q146" s="63"/>
      <c r="R146" s="63"/>
      <c r="S146" s="10">
        <f t="shared" si="32"/>
        <v>25.253954743274512</v>
      </c>
      <c r="T146" s="10">
        <f t="shared" si="26"/>
        <v>23.408222414000001</v>
      </c>
      <c r="U146" s="8">
        <f t="shared" si="38"/>
        <v>-3.3557479887015518E-2</v>
      </c>
      <c r="AA146" s="29">
        <f t="shared" si="36"/>
        <v>0</v>
      </c>
    </row>
    <row r="147" spans="1:27" x14ac:dyDescent="0.2">
      <c r="A147" s="70">
        <v>41030</v>
      </c>
      <c r="B147" s="62">
        <f>Unit*Inputs!B147</f>
        <v>27.860248963</v>
      </c>
      <c r="C147" s="59"/>
      <c r="D147" s="63">
        <f t="shared" si="27"/>
        <v>27.860248963</v>
      </c>
      <c r="E147" s="51">
        <f>Inputs!D147</f>
        <v>1.0550395064523677</v>
      </c>
      <c r="F147" s="63">
        <f t="shared" si="28"/>
        <v>26.406830069029098</v>
      </c>
      <c r="G147" s="51">
        <f t="shared" si="34"/>
        <v>1</v>
      </c>
      <c r="H147" s="51">
        <f t="shared" si="35"/>
        <v>1.0106904669192065</v>
      </c>
      <c r="I147" s="51">
        <f t="shared" si="35"/>
        <v>0.97012576037196152</v>
      </c>
      <c r="J147" s="51">
        <f t="shared" si="37"/>
        <v>0.97012576037196152</v>
      </c>
      <c r="K147" s="63">
        <f t="shared" si="29"/>
        <v>27.220007083312893</v>
      </c>
      <c r="L147" s="63">
        <f t="shared" si="30"/>
        <v>25.787238065826795</v>
      </c>
      <c r="M147" s="119">
        <f>Trend!$N15</f>
        <v>-0.02</v>
      </c>
      <c r="N147" s="119">
        <f>Trend!$N35</f>
        <v>0</v>
      </c>
      <c r="O147" s="63">
        <f t="shared" si="33"/>
        <v>25.211864818702388</v>
      </c>
      <c r="P147" s="63">
        <f t="shared" si="31"/>
        <v>25.804873177316626</v>
      </c>
      <c r="Q147" s="63"/>
      <c r="R147" s="63"/>
      <c r="S147" s="10">
        <f t="shared" si="32"/>
        <v>25.211864818702388</v>
      </c>
      <c r="T147" s="10">
        <f t="shared" si="26"/>
        <v>27.860248963</v>
      </c>
      <c r="U147" s="8">
        <f t="shared" si="38"/>
        <v>-2.0553757856833741</v>
      </c>
      <c r="AA147" s="29">
        <f t="shared" si="36"/>
        <v>0</v>
      </c>
    </row>
    <row r="148" spans="1:27" x14ac:dyDescent="0.2">
      <c r="A148" s="70">
        <v>41061</v>
      </c>
      <c r="B148" s="62">
        <f>Unit*Inputs!B148</f>
        <v>26.812696751000001</v>
      </c>
      <c r="C148" s="59"/>
      <c r="D148" s="63">
        <f t="shared" si="27"/>
        <v>26.812696751000001</v>
      </c>
      <c r="E148" s="51">
        <f>Inputs!D148</f>
        <v>1.0169153188692668</v>
      </c>
      <c r="F148" s="63">
        <f t="shared" si="28"/>
        <v>26.366695685943348</v>
      </c>
      <c r="G148" s="51">
        <f t="shared" si="34"/>
        <v>1</v>
      </c>
      <c r="H148" s="51">
        <f t="shared" si="35"/>
        <v>1.0343886689259887</v>
      </c>
      <c r="I148" s="51">
        <f t="shared" si="35"/>
        <v>1.0609701207787121</v>
      </c>
      <c r="J148" s="51">
        <f t="shared" si="37"/>
        <v>1.0609701207787121</v>
      </c>
      <c r="K148" s="63">
        <f t="shared" si="29"/>
        <v>24.851496917360112</v>
      </c>
      <c r="L148" s="63">
        <f t="shared" si="30"/>
        <v>25.705459857927881</v>
      </c>
      <c r="M148" s="119">
        <f>Trend!$N16</f>
        <v>-0.02</v>
      </c>
      <c r="N148" s="119">
        <f>Trend!$N36</f>
        <v>0</v>
      </c>
      <c r="O148" s="63">
        <f t="shared" si="33"/>
        <v>25.16984504400455</v>
      </c>
      <c r="P148" s="63">
        <f t="shared" si="31"/>
        <v>27.15616788311533</v>
      </c>
      <c r="Q148" s="63"/>
      <c r="R148" s="63"/>
      <c r="S148" s="10">
        <f t="shared" si="32"/>
        <v>25.16984504400455</v>
      </c>
      <c r="T148" s="10">
        <f t="shared" si="26"/>
        <v>26.812696751000001</v>
      </c>
      <c r="U148" s="8">
        <f t="shared" si="38"/>
        <v>0.34347113211532943</v>
      </c>
      <c r="AA148" s="29">
        <f t="shared" si="36"/>
        <v>0</v>
      </c>
    </row>
    <row r="149" spans="1:27" x14ac:dyDescent="0.2">
      <c r="A149" s="70">
        <v>41091</v>
      </c>
      <c r="B149" s="62">
        <f>Unit*Inputs!B149</f>
        <v>23.607406124000001</v>
      </c>
      <c r="C149" s="59"/>
      <c r="D149" s="63">
        <f t="shared" si="27"/>
        <v>23.607406124000001</v>
      </c>
      <c r="E149" s="51">
        <f>Inputs!D149</f>
        <v>0.96192792221787327</v>
      </c>
      <c r="F149" s="63">
        <f t="shared" si="28"/>
        <v>24.5417619956072</v>
      </c>
      <c r="G149" s="51">
        <f t="shared" si="34"/>
        <v>1</v>
      </c>
      <c r="H149" s="51">
        <f t="shared" si="35"/>
        <v>0.96951797319619015</v>
      </c>
      <c r="I149" s="51">
        <f t="shared" si="35"/>
        <v>0.97991151618882011</v>
      </c>
      <c r="J149" s="51">
        <f t="shared" si="37"/>
        <v>0.97991151618882011</v>
      </c>
      <c r="K149" s="63">
        <f t="shared" si="29"/>
        <v>25.044875573110648</v>
      </c>
      <c r="L149" s="63">
        <f t="shared" si="30"/>
        <v>24.045800431293269</v>
      </c>
      <c r="M149" s="119">
        <f>Trend!$N17</f>
        <v>-0.02</v>
      </c>
      <c r="N149" s="119">
        <f>Trend!$N37</f>
        <v>0</v>
      </c>
      <c r="O149" s="63">
        <f t="shared" si="33"/>
        <v>25.127895302264541</v>
      </c>
      <c r="P149" s="63">
        <f t="shared" si="31"/>
        <v>23.685660873428446</v>
      </c>
      <c r="Q149" s="63"/>
      <c r="R149" s="63"/>
      <c r="S149" s="10">
        <f t="shared" si="32"/>
        <v>25.127895302264541</v>
      </c>
      <c r="T149" s="10">
        <f t="shared" si="26"/>
        <v>23.607406124000001</v>
      </c>
      <c r="U149" s="8">
        <f t="shared" si="38"/>
        <v>7.8254749428445791E-2</v>
      </c>
      <c r="AA149" s="29">
        <f t="shared" si="36"/>
        <v>0</v>
      </c>
    </row>
    <row r="150" spans="1:27" x14ac:dyDescent="0.2">
      <c r="A150" s="70">
        <v>41122</v>
      </c>
      <c r="B150" s="62">
        <f>Unit*Inputs!B150</f>
        <v>22.290327400000002</v>
      </c>
      <c r="C150" s="59"/>
      <c r="D150" s="63">
        <f t="shared" si="27"/>
        <v>22.290327400000002</v>
      </c>
      <c r="E150" s="51">
        <f>Inputs!D150</f>
        <v>1.1106779387137444</v>
      </c>
      <c r="F150" s="63">
        <f t="shared" si="28"/>
        <v>20.069118709437966</v>
      </c>
      <c r="G150" s="51">
        <f t="shared" si="34"/>
        <v>1</v>
      </c>
      <c r="H150" s="51">
        <f t="shared" si="35"/>
        <v>0.89332480927924729</v>
      </c>
      <c r="I150" s="51">
        <f t="shared" si="35"/>
        <v>0.90234668939243579</v>
      </c>
      <c r="J150" s="51">
        <f t="shared" si="37"/>
        <v>0.90234668939243579</v>
      </c>
      <c r="K150" s="63">
        <f t="shared" si="29"/>
        <v>22.241028803409051</v>
      </c>
      <c r="L150" s="63">
        <f t="shared" si="30"/>
        <v>23.492103107372682</v>
      </c>
      <c r="M150" s="119">
        <f>Trend!$N18</f>
        <v>-0.02</v>
      </c>
      <c r="N150" s="119">
        <f>Trend!$N38</f>
        <v>-0.12</v>
      </c>
      <c r="O150" s="63">
        <f t="shared" si="33"/>
        <v>22.075693619549476</v>
      </c>
      <c r="P150" s="63">
        <f t="shared" si="31"/>
        <v>22.124625740623333</v>
      </c>
      <c r="Q150" s="63"/>
      <c r="R150" s="63"/>
      <c r="S150" s="10">
        <f t="shared" si="32"/>
        <v>22.075693619549476</v>
      </c>
      <c r="T150" s="10">
        <f t="shared" si="26"/>
        <v>22.290327400000002</v>
      </c>
      <c r="U150" s="8">
        <f t="shared" si="38"/>
        <v>-0.16570165937666914</v>
      </c>
      <c r="AA150" s="29">
        <f t="shared" si="36"/>
        <v>0</v>
      </c>
    </row>
    <row r="151" spans="1:27" x14ac:dyDescent="0.2">
      <c r="A151" s="70">
        <v>41153</v>
      </c>
      <c r="B151" s="62">
        <f>Unit*Inputs!B151</f>
        <v>22.034393190000003</v>
      </c>
      <c r="C151" s="59"/>
      <c r="D151" s="63">
        <f t="shared" si="27"/>
        <v>22.034393190000003</v>
      </c>
      <c r="E151" s="51">
        <f>Inputs!D151</f>
        <v>0.91944330964259713</v>
      </c>
      <c r="F151" s="63">
        <f t="shared" si="28"/>
        <v>23.964928515892009</v>
      </c>
      <c r="G151" s="51">
        <f t="shared" si="34"/>
        <v>1</v>
      </c>
      <c r="H151" s="51">
        <f t="shared" si="35"/>
        <v>1.0029809185046754</v>
      </c>
      <c r="I151" s="51">
        <f t="shared" si="35"/>
        <v>1.0333984495790649</v>
      </c>
      <c r="J151" s="51">
        <f t="shared" si="37"/>
        <v>1.0333984495790649</v>
      </c>
      <c r="K151" s="63">
        <f t="shared" si="29"/>
        <v>23.190404945598345</v>
      </c>
      <c r="L151" s="63">
        <f t="shared" si="30"/>
        <v>21.737452717376513</v>
      </c>
      <c r="M151" s="119">
        <f>Trend!$N19</f>
        <v>0</v>
      </c>
      <c r="N151" s="119">
        <f>Trend!$N39</f>
        <v>0</v>
      </c>
      <c r="O151" s="63">
        <f t="shared" si="33"/>
        <v>22.075693619549476</v>
      </c>
      <c r="P151" s="63">
        <f t="shared" si="31"/>
        <v>20.97524878484079</v>
      </c>
      <c r="Q151" s="63"/>
      <c r="R151" s="63"/>
      <c r="S151" s="10">
        <f t="shared" si="32"/>
        <v>22.075693619549476</v>
      </c>
      <c r="T151" s="10">
        <f t="shared" ref="T151:T214" si="39">IF(D151=0,R151,D151)</f>
        <v>22.034393190000003</v>
      </c>
      <c r="U151" s="8">
        <f t="shared" si="38"/>
        <v>-1.0591444051592127</v>
      </c>
      <c r="AA151" s="29">
        <f t="shared" si="36"/>
        <v>0</v>
      </c>
    </row>
    <row r="152" spans="1:27" x14ac:dyDescent="0.2">
      <c r="A152" s="70">
        <v>41183</v>
      </c>
      <c r="B152" s="62">
        <f>Unit*Inputs!B152</f>
        <v>22.082518140000001</v>
      </c>
      <c r="C152" s="59"/>
      <c r="D152" s="63">
        <f t="shared" ref="D152:D215" si="40">B152+C152</f>
        <v>22.082518140000001</v>
      </c>
      <c r="E152" s="51">
        <f>Inputs!D152</f>
        <v>1.0903252651783089</v>
      </c>
      <c r="F152" s="63">
        <f t="shared" ref="F152:F215" si="41">D152/E152</f>
        <v>20.253147244449742</v>
      </c>
      <c r="G152" s="51">
        <f t="shared" si="34"/>
        <v>1</v>
      </c>
      <c r="H152" s="51">
        <f t="shared" si="35"/>
        <v>1.0214433497938034</v>
      </c>
      <c r="I152" s="51">
        <f t="shared" si="35"/>
        <v>1.0238726376838623</v>
      </c>
      <c r="J152" s="51">
        <f t="shared" si="37"/>
        <v>1.0238726376838623</v>
      </c>
      <c r="K152" s="63">
        <f t="shared" ref="K152:K190" si="42">F152/J152</f>
        <v>19.780924403122139</v>
      </c>
      <c r="L152" s="63">
        <f t="shared" ref="L152:L190" si="43">AVERAGE(K151:K153)</f>
        <v>22.262922254596308</v>
      </c>
      <c r="M152" s="119">
        <f>Trend!$N20</f>
        <v>0</v>
      </c>
      <c r="N152" s="119">
        <f>Trend!$N40</f>
        <v>0</v>
      </c>
      <c r="O152" s="63">
        <f t="shared" si="33"/>
        <v>22.075693619549476</v>
      </c>
      <c r="P152" s="63">
        <f t="shared" ref="P152:P187" si="44">O152*E152*J152</f>
        <v>24.644293404702598</v>
      </c>
      <c r="Q152" s="63"/>
      <c r="R152" s="63"/>
      <c r="S152" s="10">
        <f t="shared" ref="S152:S215" si="45">IF(Q152=0,O152,Q152)</f>
        <v>22.075693619549476</v>
      </c>
      <c r="T152" s="10">
        <f t="shared" si="39"/>
        <v>22.082518140000001</v>
      </c>
      <c r="U152" s="8">
        <f t="shared" si="38"/>
        <v>2.5617752647025966</v>
      </c>
      <c r="AA152" s="29">
        <f t="shared" si="36"/>
        <v>0</v>
      </c>
    </row>
    <row r="153" spans="1:27" x14ac:dyDescent="0.2">
      <c r="A153" s="70">
        <v>41214</v>
      </c>
      <c r="B153" s="62">
        <f>Unit*Inputs!B153</f>
        <v>22.804371975000002</v>
      </c>
      <c r="C153" s="59"/>
      <c r="D153" s="63">
        <f t="shared" si="40"/>
        <v>22.804371975000002</v>
      </c>
      <c r="E153" s="51">
        <f>Inputs!D153</f>
        <v>0.98656833567849</v>
      </c>
      <c r="F153" s="63">
        <f t="shared" si="41"/>
        <v>23.114842784120789</v>
      </c>
      <c r="G153" s="51">
        <f t="shared" si="34"/>
        <v>1</v>
      </c>
      <c r="H153" s="51">
        <f t="shared" si="35"/>
        <v>1.0028846231230606</v>
      </c>
      <c r="I153" s="51">
        <f t="shared" si="35"/>
        <v>0.97050083018153965</v>
      </c>
      <c r="J153" s="51">
        <f t="shared" si="37"/>
        <v>0.97050083018153965</v>
      </c>
      <c r="K153" s="63">
        <f t="shared" si="42"/>
        <v>23.817437415068444</v>
      </c>
      <c r="L153" s="63">
        <f t="shared" si="43"/>
        <v>21.915251067836717</v>
      </c>
      <c r="M153" s="119">
        <f>Trend!$N21</f>
        <v>0</v>
      </c>
      <c r="N153" s="119">
        <f>Trend!$N41</f>
        <v>0</v>
      </c>
      <c r="O153" s="63">
        <f t="shared" ref="O153:O187" si="46">O152*(1+M153/12)*(1+N153)</f>
        <v>22.075693619549476</v>
      </c>
      <c r="P153" s="63">
        <f t="shared" si="44"/>
        <v>21.136712574621608</v>
      </c>
      <c r="Q153" s="63"/>
      <c r="R153" s="63"/>
      <c r="S153" s="10">
        <f t="shared" si="45"/>
        <v>22.075693619549476</v>
      </c>
      <c r="T153" s="10">
        <f t="shared" si="39"/>
        <v>22.804371975000002</v>
      </c>
      <c r="U153" s="8">
        <f t="shared" si="38"/>
        <v>-1.667659400378394</v>
      </c>
      <c r="AA153" s="29">
        <f t="shared" si="36"/>
        <v>0</v>
      </c>
    </row>
    <row r="154" spans="1:27" x14ac:dyDescent="0.2">
      <c r="A154" s="70">
        <v>41244</v>
      </c>
      <c r="B154" s="62">
        <f>Unit*Inputs!B154</f>
        <v>21.363351211000001</v>
      </c>
      <c r="C154" s="59"/>
      <c r="D154" s="63">
        <f t="shared" si="40"/>
        <v>21.363351211000001</v>
      </c>
      <c r="E154" s="51">
        <f>Inputs!D154</f>
        <v>0.8648356254922287</v>
      </c>
      <c r="F154" s="63">
        <f t="shared" si="41"/>
        <v>24.702209970641373</v>
      </c>
      <c r="G154" s="51">
        <f t="shared" si="34"/>
        <v>1</v>
      </c>
      <c r="H154" s="51">
        <f t="shared" si="35"/>
        <v>1.0674868358820715</v>
      </c>
      <c r="I154" s="51">
        <f t="shared" si="35"/>
        <v>1.1153552822936641</v>
      </c>
      <c r="J154" s="51">
        <f t="shared" si="37"/>
        <v>1.1153552822936641</v>
      </c>
      <c r="K154" s="63">
        <f t="shared" si="42"/>
        <v>22.147391385319569</v>
      </c>
      <c r="L154" s="63">
        <f t="shared" si="43"/>
        <v>22.671198109624822</v>
      </c>
      <c r="M154" s="119">
        <f>Trend!$N22</f>
        <v>0</v>
      </c>
      <c r="N154" s="119">
        <f>Trend!$N42</f>
        <v>0.02</v>
      </c>
      <c r="O154" s="63">
        <f t="shared" si="46"/>
        <v>22.517207491940464</v>
      </c>
      <c r="P154" s="63">
        <f t="shared" si="44"/>
        <v>21.720075451420641</v>
      </c>
      <c r="Q154" s="63"/>
      <c r="R154" s="63"/>
      <c r="S154" s="10">
        <f t="shared" si="45"/>
        <v>22.517207491940464</v>
      </c>
      <c r="T154" s="10">
        <f t="shared" si="39"/>
        <v>21.363351211000001</v>
      </c>
      <c r="U154" s="8">
        <f t="shared" si="38"/>
        <v>0.35672424042063966</v>
      </c>
      <c r="AA154" s="29">
        <f t="shared" si="36"/>
        <v>0</v>
      </c>
    </row>
    <row r="155" spans="1:27" x14ac:dyDescent="0.2">
      <c r="A155" s="70">
        <v>41275</v>
      </c>
      <c r="B155" s="62">
        <f>Unit*Inputs!B155</f>
        <v>22.593938755</v>
      </c>
      <c r="C155" s="59"/>
      <c r="D155" s="63">
        <f t="shared" si="40"/>
        <v>22.593938755</v>
      </c>
      <c r="E155" s="51">
        <f>Inputs!D155</f>
        <v>1.0263066147156539</v>
      </c>
      <c r="F155" s="63">
        <f t="shared" si="41"/>
        <v>22.014803793562049</v>
      </c>
      <c r="G155" s="51">
        <f t="shared" si="34"/>
        <v>1</v>
      </c>
      <c r="H155" s="51">
        <f t="shared" si="35"/>
        <v>1.0191985816817977</v>
      </c>
      <c r="I155" s="51">
        <f t="shared" si="35"/>
        <v>0.99845969903029186</v>
      </c>
      <c r="J155" s="51">
        <f t="shared" si="37"/>
        <v>0.99845969903029186</v>
      </c>
      <c r="K155" s="63">
        <f t="shared" si="42"/>
        <v>22.048765528486445</v>
      </c>
      <c r="L155" s="63">
        <f t="shared" si="43"/>
        <v>22.305550286068328</v>
      </c>
      <c r="M155" s="119">
        <f>Trend!$O11</f>
        <v>0</v>
      </c>
      <c r="N155" s="119">
        <f>Trend!$O31</f>
        <v>0</v>
      </c>
      <c r="O155" s="63">
        <f t="shared" si="46"/>
        <v>22.517207491940464</v>
      </c>
      <c r="P155" s="63">
        <f t="shared" si="44"/>
        <v>23.07396331777554</v>
      </c>
      <c r="Q155" s="63"/>
      <c r="R155" s="63"/>
      <c r="S155" s="10">
        <f t="shared" si="45"/>
        <v>22.517207491940464</v>
      </c>
      <c r="T155" s="10">
        <f t="shared" si="39"/>
        <v>22.593938755</v>
      </c>
      <c r="U155" s="8">
        <f t="shared" si="38"/>
        <v>0.48002456277554018</v>
      </c>
      <c r="AA155" s="29">
        <f t="shared" si="36"/>
        <v>0</v>
      </c>
    </row>
    <row r="156" spans="1:27" x14ac:dyDescent="0.2">
      <c r="A156" s="70">
        <v>41306</v>
      </c>
      <c r="B156" s="62">
        <f>Unit*Inputs!B156</f>
        <v>20.477459356000001</v>
      </c>
      <c r="C156" s="59"/>
      <c r="D156" s="63">
        <f t="shared" si="40"/>
        <v>20.477459356000001</v>
      </c>
      <c r="E156" s="51">
        <f>Inputs!D156</f>
        <v>0.92006338743058758</v>
      </c>
      <c r="F156" s="63">
        <f t="shared" si="41"/>
        <v>22.256574531442144</v>
      </c>
      <c r="G156" s="51">
        <f t="shared" si="34"/>
        <v>1</v>
      </c>
      <c r="H156" s="51">
        <f t="shared" si="35"/>
        <v>0.97653681027111605</v>
      </c>
      <c r="I156" s="51">
        <f t="shared" si="35"/>
        <v>0.97958145566323851</v>
      </c>
      <c r="J156" s="51">
        <f t="shared" si="37"/>
        <v>0.97958145566323851</v>
      </c>
      <c r="K156" s="63">
        <f t="shared" si="42"/>
        <v>22.720493944398974</v>
      </c>
      <c r="L156" s="63">
        <f t="shared" si="43"/>
        <v>22.434785141214007</v>
      </c>
      <c r="M156" s="119">
        <f>Trend!$O12</f>
        <v>0</v>
      </c>
      <c r="N156" s="119">
        <f>Trend!$O32</f>
        <v>0</v>
      </c>
      <c r="O156" s="63">
        <f t="shared" si="46"/>
        <v>22.517207491940464</v>
      </c>
      <c r="P156" s="63">
        <f t="shared" si="44"/>
        <v>20.294241945408857</v>
      </c>
      <c r="Q156" s="63"/>
      <c r="R156" s="63"/>
      <c r="S156" s="10">
        <f t="shared" si="45"/>
        <v>22.517207491940464</v>
      </c>
      <c r="T156" s="10">
        <f t="shared" si="39"/>
        <v>20.477459356000001</v>
      </c>
      <c r="U156" s="8">
        <f t="shared" si="38"/>
        <v>-0.18321741059114416</v>
      </c>
      <c r="AA156" s="29">
        <f t="shared" si="36"/>
        <v>0</v>
      </c>
    </row>
    <row r="157" spans="1:27" x14ac:dyDescent="0.2">
      <c r="A157" s="70">
        <v>41334</v>
      </c>
      <c r="B157" s="62">
        <f>Unit*Inputs!B157</f>
        <v>21.531315067000001</v>
      </c>
      <c r="C157" s="59"/>
      <c r="D157" s="63">
        <f t="shared" si="40"/>
        <v>21.531315067000001</v>
      </c>
      <c r="E157" s="51">
        <f>Inputs!D157</f>
        <v>0.96150874219592442</v>
      </c>
      <c r="F157" s="63">
        <f t="shared" si="41"/>
        <v>22.393259803156958</v>
      </c>
      <c r="G157" s="51">
        <f t="shared" si="34"/>
        <v>1</v>
      </c>
      <c r="H157" s="51">
        <f t="shared" si="35"/>
        <v>1.0014521922898212</v>
      </c>
      <c r="I157" s="51">
        <f t="shared" si="35"/>
        <v>0.99370598874264449</v>
      </c>
      <c r="J157" s="51">
        <f t="shared" si="37"/>
        <v>0.99370598874264449</v>
      </c>
      <c r="K157" s="63">
        <f t="shared" si="42"/>
        <v>22.535095950756606</v>
      </c>
      <c r="L157" s="63">
        <f t="shared" si="43"/>
        <v>22.690436593973249</v>
      </c>
      <c r="M157" s="119">
        <f>Trend!$O13</f>
        <v>0</v>
      </c>
      <c r="N157" s="119">
        <f>Trend!$O33</f>
        <v>0</v>
      </c>
      <c r="O157" s="63">
        <f t="shared" si="46"/>
        <v>22.517207491940464</v>
      </c>
      <c r="P157" s="63">
        <f t="shared" si="44"/>
        <v>21.514223413888114</v>
      </c>
      <c r="Q157" s="63"/>
      <c r="R157" s="63"/>
      <c r="S157" s="10">
        <f t="shared" si="45"/>
        <v>22.517207491940464</v>
      </c>
      <c r="T157" s="10">
        <f t="shared" si="39"/>
        <v>21.531315067000001</v>
      </c>
      <c r="U157" s="8">
        <f t="shared" si="38"/>
        <v>-1.7091653111886984E-2</v>
      </c>
      <c r="AA157" s="29">
        <f t="shared" si="36"/>
        <v>0</v>
      </c>
    </row>
    <row r="158" spans="1:27" x14ac:dyDescent="0.2">
      <c r="A158" s="70">
        <v>41365</v>
      </c>
      <c r="B158" s="62">
        <f>Unit*Inputs!B158</f>
        <v>23.423821078000003</v>
      </c>
      <c r="C158" s="59"/>
      <c r="D158" s="63">
        <f t="shared" si="40"/>
        <v>23.423821078000003</v>
      </c>
      <c r="E158" s="51">
        <f>Inputs!D158</f>
        <v>1.0564753695737918</v>
      </c>
      <c r="F158" s="63">
        <f t="shared" si="41"/>
        <v>22.171667937180352</v>
      </c>
      <c r="G158" s="51">
        <f t="shared" si="34"/>
        <v>1</v>
      </c>
      <c r="H158" s="51">
        <f t="shared" si="35"/>
        <v>1.0000947701330221</v>
      </c>
      <c r="I158" s="51">
        <f t="shared" si="35"/>
        <v>0.97177157009376458</v>
      </c>
      <c r="J158" s="51">
        <f t="shared" si="37"/>
        <v>0.97177157009376458</v>
      </c>
      <c r="K158" s="63">
        <f t="shared" si="42"/>
        <v>22.815719886764175</v>
      </c>
      <c r="L158" s="63">
        <f t="shared" si="43"/>
        <v>22.637893236905313</v>
      </c>
      <c r="M158" s="119">
        <f>Trend!$O14</f>
        <v>0</v>
      </c>
      <c r="N158" s="119">
        <f>Trend!$O34</f>
        <v>0</v>
      </c>
      <c r="O158" s="63">
        <f t="shared" si="46"/>
        <v>22.517207491940464</v>
      </c>
      <c r="P158" s="63">
        <f t="shared" si="44"/>
        <v>23.117352513316568</v>
      </c>
      <c r="Q158" s="63"/>
      <c r="R158" s="63"/>
      <c r="S158" s="10">
        <f t="shared" si="45"/>
        <v>22.517207491940464</v>
      </c>
      <c r="T158" s="10">
        <f t="shared" si="39"/>
        <v>23.423821078000003</v>
      </c>
      <c r="U158" s="8">
        <f t="shared" si="38"/>
        <v>-0.30646856468343486</v>
      </c>
      <c r="AA158" s="29">
        <f t="shared" si="36"/>
        <v>0</v>
      </c>
    </row>
    <row r="159" spans="1:27" x14ac:dyDescent="0.2">
      <c r="A159" s="70">
        <v>41395</v>
      </c>
      <c r="B159" s="62">
        <f>Unit*Inputs!B159</f>
        <v>23.110695875000001</v>
      </c>
      <c r="C159" s="59"/>
      <c r="D159" s="63">
        <f t="shared" si="40"/>
        <v>23.110695875000001</v>
      </c>
      <c r="E159" s="51">
        <f>Inputs!D159</f>
        <v>1.0558221346174634</v>
      </c>
      <c r="F159" s="63">
        <f t="shared" si="41"/>
        <v>21.888815471152508</v>
      </c>
      <c r="G159" s="51">
        <f t="shared" si="34"/>
        <v>1</v>
      </c>
      <c r="H159" s="51">
        <f t="shared" si="35"/>
        <v>1.0106904669192065</v>
      </c>
      <c r="I159" s="51">
        <f t="shared" si="35"/>
        <v>0.97012576037196152</v>
      </c>
      <c r="J159" s="51">
        <f t="shared" si="37"/>
        <v>0.97012576037196152</v>
      </c>
      <c r="K159" s="63">
        <f t="shared" si="42"/>
        <v>22.562863873195152</v>
      </c>
      <c r="L159" s="63">
        <f t="shared" si="43"/>
        <v>23.295211032549187</v>
      </c>
      <c r="M159" s="119">
        <f>Trend!$O15</f>
        <v>0</v>
      </c>
      <c r="N159" s="119">
        <f>Trend!$O35</f>
        <v>0</v>
      </c>
      <c r="O159" s="63">
        <f t="shared" si="46"/>
        <v>22.517207491940464</v>
      </c>
      <c r="P159" s="63">
        <f t="shared" si="44"/>
        <v>23.063930945341241</v>
      </c>
      <c r="Q159" s="63"/>
      <c r="R159" s="63"/>
      <c r="S159" s="10">
        <f t="shared" si="45"/>
        <v>22.517207491940464</v>
      </c>
      <c r="T159" s="10">
        <f t="shared" si="39"/>
        <v>23.110695875000001</v>
      </c>
      <c r="U159" s="8">
        <f t="shared" si="38"/>
        <v>-4.6764929658760224E-2</v>
      </c>
      <c r="AA159" s="29">
        <f t="shared" si="36"/>
        <v>0</v>
      </c>
    </row>
    <row r="160" spans="1:27" x14ac:dyDescent="0.2">
      <c r="A160" s="70">
        <v>41426</v>
      </c>
      <c r="B160" s="62">
        <f>Unit*Inputs!B160</f>
        <v>25.157116545000001</v>
      </c>
      <c r="C160" s="59"/>
      <c r="D160" s="63">
        <f t="shared" si="40"/>
        <v>25.157116545000001</v>
      </c>
      <c r="E160" s="51">
        <f>Inputs!D160</f>
        <v>0.96753499754727756</v>
      </c>
      <c r="F160" s="63">
        <f t="shared" si="41"/>
        <v>26.001247095736943</v>
      </c>
      <c r="G160" s="51">
        <f t="shared" si="34"/>
        <v>1</v>
      </c>
      <c r="H160" s="51">
        <f t="shared" si="35"/>
        <v>1.0343886689259887</v>
      </c>
      <c r="I160" s="51">
        <f t="shared" si="35"/>
        <v>1.0609701207787121</v>
      </c>
      <c r="J160" s="51">
        <f t="shared" si="37"/>
        <v>1.0609701207787121</v>
      </c>
      <c r="K160" s="63">
        <f t="shared" si="42"/>
        <v>24.507049337688233</v>
      </c>
      <c r="L160" s="63">
        <f t="shared" si="43"/>
        <v>22.659691196851181</v>
      </c>
      <c r="M160" s="119">
        <f>Trend!$O16</f>
        <v>0</v>
      </c>
      <c r="N160" s="119">
        <f>Trend!$O36</f>
        <v>0.09</v>
      </c>
      <c r="O160" s="63">
        <f t="shared" si="46"/>
        <v>24.543756166215108</v>
      </c>
      <c r="P160" s="63">
        <f t="shared" si="44"/>
        <v>25.194797048700128</v>
      </c>
      <c r="Q160" s="63"/>
      <c r="R160" s="63"/>
      <c r="S160" s="10">
        <f t="shared" si="45"/>
        <v>24.543756166215108</v>
      </c>
      <c r="T160" s="10">
        <f t="shared" si="39"/>
        <v>25.157116545000001</v>
      </c>
      <c r="U160" s="8">
        <f t="shared" si="38"/>
        <v>3.7680503700126877E-2</v>
      </c>
      <c r="AA160" s="29">
        <f t="shared" si="36"/>
        <v>0</v>
      </c>
    </row>
    <row r="161" spans="1:27" x14ac:dyDescent="0.2">
      <c r="A161" s="70">
        <v>41456</v>
      </c>
      <c r="B161" s="62">
        <f>Unit*Inputs!B161</f>
        <v>20.97647989</v>
      </c>
      <c r="C161" s="59"/>
      <c r="D161" s="63">
        <f t="shared" si="40"/>
        <v>20.97647989</v>
      </c>
      <c r="E161" s="51">
        <f>Inputs!D161</f>
        <v>1.0237859250389647</v>
      </c>
      <c r="F161" s="63">
        <f t="shared" si="41"/>
        <v>20.489127049877784</v>
      </c>
      <c r="G161" s="51">
        <f t="shared" si="34"/>
        <v>1</v>
      </c>
      <c r="H161" s="51">
        <f t="shared" si="35"/>
        <v>0.96951797319619015</v>
      </c>
      <c r="I161" s="51">
        <f t="shared" si="35"/>
        <v>0.97991151618882011</v>
      </c>
      <c r="J161" s="51">
        <f t="shared" si="37"/>
        <v>0.97991151618882011</v>
      </c>
      <c r="K161" s="63">
        <f t="shared" si="42"/>
        <v>20.909160379670151</v>
      </c>
      <c r="L161" s="63">
        <f t="shared" si="43"/>
        <v>22.132093457480721</v>
      </c>
      <c r="M161" s="119">
        <f>Trend!$O17</f>
        <v>0</v>
      </c>
      <c r="N161" s="119">
        <f>Trend!$O37</f>
        <v>-0.15</v>
      </c>
      <c r="O161" s="63">
        <f t="shared" si="46"/>
        <v>20.86219274128284</v>
      </c>
      <c r="P161" s="63">
        <f t="shared" si="44"/>
        <v>20.92936103375601</v>
      </c>
      <c r="Q161" s="63"/>
      <c r="R161" s="63"/>
      <c r="S161" s="10">
        <f t="shared" si="45"/>
        <v>20.86219274128284</v>
      </c>
      <c r="T161" s="10">
        <f t="shared" si="39"/>
        <v>20.97647989</v>
      </c>
      <c r="U161" s="8">
        <f t="shared" si="38"/>
        <v>-4.7118856243990592E-2</v>
      </c>
      <c r="AA161" s="29">
        <f t="shared" si="36"/>
        <v>0</v>
      </c>
    </row>
    <row r="162" spans="1:27" x14ac:dyDescent="0.2">
      <c r="A162" s="70">
        <v>41487</v>
      </c>
      <c r="B162" s="62">
        <f>Unit*Inputs!B162</f>
        <v>20.093855666</v>
      </c>
      <c r="C162" s="59"/>
      <c r="D162" s="63">
        <f t="shared" si="40"/>
        <v>20.093855666</v>
      </c>
      <c r="E162" s="51">
        <f>Inputs!D162</f>
        <v>1.0614093344378124</v>
      </c>
      <c r="F162" s="63">
        <f t="shared" si="41"/>
        <v>18.931297298834235</v>
      </c>
      <c r="G162" s="51">
        <f t="shared" si="34"/>
        <v>1</v>
      </c>
      <c r="H162" s="51">
        <f t="shared" si="35"/>
        <v>0.89332480927924729</v>
      </c>
      <c r="I162" s="51">
        <f t="shared" si="35"/>
        <v>0.90234668939243579</v>
      </c>
      <c r="J162" s="51">
        <f t="shared" si="37"/>
        <v>0.90234668939243579</v>
      </c>
      <c r="K162" s="63">
        <f t="shared" si="42"/>
        <v>20.980070655083775</v>
      </c>
      <c r="L162" s="63">
        <f t="shared" si="43"/>
        <v>20.992503405203081</v>
      </c>
      <c r="M162" s="119">
        <f>Trend!$O18</f>
        <v>0</v>
      </c>
      <c r="N162" s="119">
        <f>Trend!$O38</f>
        <v>0</v>
      </c>
      <c r="O162" s="63">
        <f t="shared" si="46"/>
        <v>20.86219274128284</v>
      </c>
      <c r="P162" s="63">
        <f t="shared" si="44"/>
        <v>19.98095700969585</v>
      </c>
      <c r="Q162" s="63"/>
      <c r="R162" s="63"/>
      <c r="S162" s="10">
        <f t="shared" si="45"/>
        <v>20.86219274128284</v>
      </c>
      <c r="T162" s="10">
        <f t="shared" si="39"/>
        <v>20.093855666</v>
      </c>
      <c r="U162" s="8">
        <f t="shared" si="38"/>
        <v>-0.11289865630415008</v>
      </c>
      <c r="AA162" s="29">
        <f t="shared" si="36"/>
        <v>0</v>
      </c>
    </row>
    <row r="163" spans="1:27" x14ac:dyDescent="0.2">
      <c r="A163" s="70">
        <v>41518</v>
      </c>
      <c r="B163" s="62">
        <f>Unit*Inputs!B163</f>
        <v>21.022349770000002</v>
      </c>
      <c r="C163" s="59"/>
      <c r="D163" s="63">
        <f t="shared" si="40"/>
        <v>21.022349770000002</v>
      </c>
      <c r="E163" s="51">
        <f>Inputs!D163</f>
        <v>0.96465564383496016</v>
      </c>
      <c r="F163" s="63">
        <f t="shared" si="41"/>
        <v>21.792595009786361</v>
      </c>
      <c r="G163" s="51">
        <f t="shared" si="34"/>
        <v>1</v>
      </c>
      <c r="H163" s="51">
        <f t="shared" si="35"/>
        <v>1.0029809185046754</v>
      </c>
      <c r="I163" s="51">
        <f t="shared" si="35"/>
        <v>1.0333984495790649</v>
      </c>
      <c r="J163" s="51">
        <f t="shared" si="37"/>
        <v>1.0333984495790649</v>
      </c>
      <c r="K163" s="63">
        <f t="shared" si="42"/>
        <v>21.08827918085532</v>
      </c>
      <c r="L163" s="63">
        <f t="shared" si="43"/>
        <v>20.799102718425548</v>
      </c>
      <c r="M163" s="119">
        <f>Trend!$O19</f>
        <v>0</v>
      </c>
      <c r="N163" s="119">
        <f>Trend!$O39</f>
        <v>0</v>
      </c>
      <c r="O163" s="63">
        <f t="shared" si="46"/>
        <v>20.86219274128284</v>
      </c>
      <c r="P163" s="63">
        <f t="shared" si="44"/>
        <v>20.796970156510177</v>
      </c>
      <c r="Q163" s="63"/>
      <c r="R163" s="63"/>
      <c r="S163" s="10">
        <f t="shared" si="45"/>
        <v>20.86219274128284</v>
      </c>
      <c r="T163" s="10">
        <f t="shared" si="39"/>
        <v>21.022349770000002</v>
      </c>
      <c r="U163" s="8">
        <f t="shared" si="38"/>
        <v>-0.22537961348982449</v>
      </c>
      <c r="AA163" s="29">
        <f t="shared" si="36"/>
        <v>0</v>
      </c>
    </row>
    <row r="164" spans="1:27" x14ac:dyDescent="0.2">
      <c r="A164" s="70">
        <v>41548</v>
      </c>
      <c r="B164" s="62">
        <f>Unit*Inputs!B164</f>
        <v>22.781997409000002</v>
      </c>
      <c r="C164" s="59"/>
      <c r="D164" s="63">
        <f t="shared" si="40"/>
        <v>22.781997409000002</v>
      </c>
      <c r="E164" s="51">
        <f>Inputs!D164</f>
        <v>1.0945377274255874</v>
      </c>
      <c r="F164" s="63">
        <f t="shared" si="41"/>
        <v>20.814264175785432</v>
      </c>
      <c r="G164" s="51">
        <f t="shared" ref="G164:I227" si="47">G152</f>
        <v>1</v>
      </c>
      <c r="H164" s="51">
        <f t="shared" ref="H164:I227" si="48">H152</f>
        <v>1.0214433497938034</v>
      </c>
      <c r="I164" s="51">
        <f t="shared" si="48"/>
        <v>1.0238726376838623</v>
      </c>
      <c r="J164" s="51">
        <f t="shared" si="37"/>
        <v>1.0238726376838623</v>
      </c>
      <c r="K164" s="63">
        <f t="shared" si="42"/>
        <v>20.328958319337548</v>
      </c>
      <c r="L164" s="63">
        <f t="shared" si="43"/>
        <v>20.794270613504779</v>
      </c>
      <c r="M164" s="119">
        <f>Trend!$O20</f>
        <v>0</v>
      </c>
      <c r="N164" s="119">
        <f>Trend!$O40</f>
        <v>0</v>
      </c>
      <c r="O164" s="63">
        <f t="shared" si="46"/>
        <v>20.86219274128284</v>
      </c>
      <c r="P164" s="63">
        <f t="shared" si="44"/>
        <v>23.379575751594743</v>
      </c>
      <c r="Q164" s="63"/>
      <c r="R164" s="63"/>
      <c r="S164" s="10">
        <f t="shared" si="45"/>
        <v>20.86219274128284</v>
      </c>
      <c r="T164" s="10">
        <f t="shared" si="39"/>
        <v>22.781997409000002</v>
      </c>
      <c r="U164" s="8">
        <f t="shared" si="38"/>
        <v>0.59757834259474052</v>
      </c>
      <c r="AA164" s="29">
        <f t="shared" si="36"/>
        <v>0</v>
      </c>
    </row>
    <row r="165" spans="1:27" x14ac:dyDescent="0.2">
      <c r="A165" s="70">
        <v>41579</v>
      </c>
      <c r="B165" s="62">
        <f>Unit*Inputs!B165</f>
        <v>18.970308171000003</v>
      </c>
      <c r="C165" s="59"/>
      <c r="D165" s="63">
        <f t="shared" si="40"/>
        <v>18.970308171000003</v>
      </c>
      <c r="E165" s="51">
        <f>Inputs!D165</f>
        <v>0.93233440453992178</v>
      </c>
      <c r="F165" s="63">
        <f t="shared" si="41"/>
        <v>20.347107302514772</v>
      </c>
      <c r="G165" s="51">
        <f t="shared" si="47"/>
        <v>1</v>
      </c>
      <c r="H165" s="51">
        <f t="shared" si="48"/>
        <v>1.0028846231230606</v>
      </c>
      <c r="I165" s="51">
        <f t="shared" si="48"/>
        <v>0.97050083018153965</v>
      </c>
      <c r="J165" s="51">
        <f t="shared" si="37"/>
        <v>0.97050083018153965</v>
      </c>
      <c r="K165" s="63">
        <f t="shared" si="42"/>
        <v>20.965574340321471</v>
      </c>
      <c r="L165" s="63">
        <f t="shared" si="43"/>
        <v>20.650499864700521</v>
      </c>
      <c r="M165" s="119">
        <f>Trend!$O21</f>
        <v>0</v>
      </c>
      <c r="N165" s="119">
        <f>Trend!$O41</f>
        <v>0</v>
      </c>
      <c r="O165" s="63">
        <f t="shared" si="46"/>
        <v>20.86219274128284</v>
      </c>
      <c r="P165" s="63">
        <f t="shared" si="44"/>
        <v>18.876765262938491</v>
      </c>
      <c r="Q165" s="63"/>
      <c r="R165" s="63"/>
      <c r="S165" s="10">
        <f t="shared" si="45"/>
        <v>20.86219274128284</v>
      </c>
      <c r="T165" s="10">
        <f t="shared" si="39"/>
        <v>18.970308171000003</v>
      </c>
      <c r="U165" s="8">
        <f t="shared" si="38"/>
        <v>-9.3542908061511554E-2</v>
      </c>
      <c r="AA165" s="29">
        <f t="shared" si="36"/>
        <v>0</v>
      </c>
    </row>
    <row r="166" spans="1:27" x14ac:dyDescent="0.2">
      <c r="A166" s="70">
        <v>41609</v>
      </c>
      <c r="B166" s="62">
        <f>Unit*Inputs!B166</f>
        <v>20.517773031000001</v>
      </c>
      <c r="C166" s="59"/>
      <c r="D166" s="63">
        <f t="shared" si="40"/>
        <v>20.517773031000001</v>
      </c>
      <c r="E166" s="51">
        <f>Inputs!D166</f>
        <v>0.89053386333599849</v>
      </c>
      <c r="F166" s="63">
        <f t="shared" si="41"/>
        <v>23.039857186496054</v>
      </c>
      <c r="G166" s="51">
        <f t="shared" si="47"/>
        <v>1</v>
      </c>
      <c r="H166" s="51">
        <f t="shared" si="48"/>
        <v>1.0674868358820715</v>
      </c>
      <c r="I166" s="51">
        <f t="shared" si="48"/>
        <v>1.1153552822936641</v>
      </c>
      <c r="J166" s="51">
        <f t="shared" si="37"/>
        <v>1.1153552822936641</v>
      </c>
      <c r="K166" s="63">
        <f t="shared" si="42"/>
        <v>20.656966934442547</v>
      </c>
      <c r="L166" s="63">
        <f t="shared" si="43"/>
        <v>20.786731442942429</v>
      </c>
      <c r="M166" s="119">
        <f>Trend!$O22</f>
        <v>0</v>
      </c>
      <c r="N166" s="119">
        <f>Trend!$O42</f>
        <v>0</v>
      </c>
      <c r="O166" s="63">
        <f t="shared" si="46"/>
        <v>20.86219274128284</v>
      </c>
      <c r="P166" s="63">
        <f t="shared" si="44"/>
        <v>20.721615954223743</v>
      </c>
      <c r="Q166" s="63"/>
      <c r="R166" s="63"/>
      <c r="S166" s="10">
        <f t="shared" si="45"/>
        <v>20.86219274128284</v>
      </c>
      <c r="T166" s="10">
        <f t="shared" si="39"/>
        <v>20.517773031000001</v>
      </c>
      <c r="U166" s="8">
        <f t="shared" si="38"/>
        <v>0.20384292322374264</v>
      </c>
      <c r="AA166" s="29">
        <f t="shared" si="36"/>
        <v>0</v>
      </c>
    </row>
    <row r="167" spans="1:27" x14ac:dyDescent="0.2">
      <c r="A167" s="70">
        <v>41640</v>
      </c>
      <c r="B167" s="62">
        <f>Unit*Inputs!B167</f>
        <v>21.392875492000002</v>
      </c>
      <c r="C167" s="59"/>
      <c r="D167" s="63">
        <f t="shared" si="40"/>
        <v>21.392875492000002</v>
      </c>
      <c r="E167" s="51">
        <f>Inputs!D167</f>
        <v>1.0331872047662729</v>
      </c>
      <c r="F167" s="63">
        <f t="shared" si="41"/>
        <v>20.705710826954626</v>
      </c>
      <c r="G167" s="51">
        <f t="shared" si="47"/>
        <v>1</v>
      </c>
      <c r="H167" s="51">
        <f t="shared" si="48"/>
        <v>1.0191985816817977</v>
      </c>
      <c r="I167" s="51">
        <f t="shared" si="48"/>
        <v>0.99845969903029186</v>
      </c>
      <c r="J167" s="51">
        <f t="shared" si="37"/>
        <v>0.99845969903029186</v>
      </c>
      <c r="K167" s="63">
        <f t="shared" si="42"/>
        <v>20.737653054063269</v>
      </c>
      <c r="L167" s="63">
        <f t="shared" si="43"/>
        <v>21.33535832255615</v>
      </c>
      <c r="M167" s="119">
        <f>Trend!$P11</f>
        <v>0</v>
      </c>
      <c r="N167" s="119">
        <f>Trend!$P31</f>
        <v>0</v>
      </c>
      <c r="O167" s="63">
        <f t="shared" si="46"/>
        <v>20.86219274128284</v>
      </c>
      <c r="P167" s="63">
        <f t="shared" si="44"/>
        <v>21.521350108464802</v>
      </c>
      <c r="Q167" s="63"/>
      <c r="R167" s="63"/>
      <c r="S167" s="10">
        <f t="shared" si="45"/>
        <v>20.86219274128284</v>
      </c>
      <c r="T167" s="10">
        <f t="shared" si="39"/>
        <v>21.392875492000002</v>
      </c>
      <c r="U167" s="8">
        <f t="shared" si="38"/>
        <v>0.12847461646479985</v>
      </c>
      <c r="AA167" s="29">
        <f t="shared" si="36"/>
        <v>0</v>
      </c>
    </row>
    <row r="168" spans="1:27" x14ac:dyDescent="0.2">
      <c r="A168" s="70">
        <v>41671</v>
      </c>
      <c r="B168" s="62">
        <f>Unit*Inputs!B168</f>
        <v>20.379185041</v>
      </c>
      <c r="C168" s="59"/>
      <c r="D168" s="63">
        <f t="shared" si="40"/>
        <v>20.379185041</v>
      </c>
      <c r="E168" s="51">
        <f>Inputs!D168</f>
        <v>0.92006338743058758</v>
      </c>
      <c r="F168" s="63">
        <f t="shared" si="41"/>
        <v>22.149761983151915</v>
      </c>
      <c r="G168" s="51">
        <f t="shared" si="47"/>
        <v>1</v>
      </c>
      <c r="H168" s="51">
        <f t="shared" si="48"/>
        <v>0.97653681027111605</v>
      </c>
      <c r="I168" s="51">
        <f t="shared" si="48"/>
        <v>0.97958145566323851</v>
      </c>
      <c r="J168" s="51">
        <f t="shared" si="37"/>
        <v>0.97958145566323851</v>
      </c>
      <c r="K168" s="63">
        <f t="shared" si="42"/>
        <v>22.611454979162634</v>
      </c>
      <c r="L168" s="63">
        <f t="shared" si="43"/>
        <v>21.856853453332509</v>
      </c>
      <c r="M168" s="119">
        <f>Trend!$P12</f>
        <v>0</v>
      </c>
      <c r="N168" s="119">
        <f>Trend!$P32</f>
        <v>0.08</v>
      </c>
      <c r="O168" s="63">
        <f t="shared" si="46"/>
        <v>22.531168160585469</v>
      </c>
      <c r="P168" s="63">
        <f t="shared" si="44"/>
        <v>20.306824375415012</v>
      </c>
      <c r="Q168" s="63"/>
      <c r="R168" s="63"/>
      <c r="S168" s="10">
        <f t="shared" si="45"/>
        <v>22.531168160585469</v>
      </c>
      <c r="T168" s="10">
        <f t="shared" si="39"/>
        <v>20.379185041</v>
      </c>
      <c r="U168" s="8">
        <f t="shared" si="38"/>
        <v>-7.2360665584987771E-2</v>
      </c>
      <c r="AA168" s="29">
        <f t="shared" si="36"/>
        <v>0</v>
      </c>
    </row>
    <row r="169" spans="1:27" x14ac:dyDescent="0.2">
      <c r="A169" s="70">
        <v>41699</v>
      </c>
      <c r="B169" s="62">
        <f>Unit*Inputs!B169</f>
        <v>22.363071612000002</v>
      </c>
      <c r="C169" s="59"/>
      <c r="D169" s="63">
        <f t="shared" si="40"/>
        <v>22.363071612000002</v>
      </c>
      <c r="E169" s="51">
        <f>Inputs!D169</f>
        <v>1.0127473317396405</v>
      </c>
      <c r="F169" s="63">
        <f t="shared" si="41"/>
        <v>22.081590255672136</v>
      </c>
      <c r="G169" s="51">
        <f t="shared" si="47"/>
        <v>1</v>
      </c>
      <c r="H169" s="51">
        <f t="shared" si="48"/>
        <v>1.0014521922898212</v>
      </c>
      <c r="I169" s="51">
        <f t="shared" si="48"/>
        <v>0.99370598874264449</v>
      </c>
      <c r="J169" s="51">
        <f t="shared" si="37"/>
        <v>0.99370598874264449</v>
      </c>
      <c r="K169" s="63">
        <f t="shared" si="42"/>
        <v>22.221452326771626</v>
      </c>
      <c r="L169" s="63">
        <f t="shared" si="43"/>
        <v>22.421306608277451</v>
      </c>
      <c r="M169" s="119">
        <f>Trend!$P13</f>
        <v>0</v>
      </c>
      <c r="N169" s="119">
        <f>Trend!$P33</f>
        <v>0</v>
      </c>
      <c r="O169" s="63">
        <f t="shared" si="46"/>
        <v>22.531168160585469</v>
      </c>
      <c r="P169" s="63">
        <f t="shared" si="44"/>
        <v>22.674761292273725</v>
      </c>
      <c r="Q169" s="63"/>
      <c r="R169" s="63"/>
      <c r="S169" s="10">
        <f t="shared" si="45"/>
        <v>22.531168160585469</v>
      </c>
      <c r="T169" s="10">
        <f t="shared" si="39"/>
        <v>22.363071612000002</v>
      </c>
      <c r="U169" s="8">
        <f t="shared" si="38"/>
        <v>0.31168968027372301</v>
      </c>
      <c r="AA169" s="29">
        <f t="shared" si="36"/>
        <v>0</v>
      </c>
    </row>
    <row r="170" spans="1:27" x14ac:dyDescent="0.2">
      <c r="A170" s="70">
        <v>41730</v>
      </c>
      <c r="B170" s="62">
        <f>Unit*Inputs!B170</f>
        <v>21.909535456</v>
      </c>
      <c r="C170" s="59"/>
      <c r="D170" s="63">
        <f t="shared" si="40"/>
        <v>21.909535456</v>
      </c>
      <c r="E170" s="51">
        <f>Inputs!D170</f>
        <v>1.0051250629840185</v>
      </c>
      <c r="F170" s="63">
        <f t="shared" si="41"/>
        <v>21.797820254282488</v>
      </c>
      <c r="G170" s="51">
        <f t="shared" si="47"/>
        <v>1</v>
      </c>
      <c r="H170" s="51">
        <f t="shared" si="48"/>
        <v>1.0000947701330221</v>
      </c>
      <c r="I170" s="51">
        <f t="shared" si="48"/>
        <v>0.97177157009376458</v>
      </c>
      <c r="J170" s="51">
        <f t="shared" si="37"/>
        <v>0.97177157009376458</v>
      </c>
      <c r="K170" s="63">
        <f t="shared" si="42"/>
        <v>22.431012518898093</v>
      </c>
      <c r="L170" s="63">
        <f t="shared" si="43"/>
        <v>21.541725630734604</v>
      </c>
      <c r="M170" s="119">
        <f>Trend!$P14</f>
        <v>0</v>
      </c>
      <c r="N170" s="119">
        <f>Trend!$P34</f>
        <v>0</v>
      </c>
      <c r="O170" s="63">
        <f t="shared" si="46"/>
        <v>22.531168160585469</v>
      </c>
      <c r="P170" s="63">
        <f t="shared" si="44"/>
        <v>22.007362675382954</v>
      </c>
      <c r="Q170" s="63"/>
      <c r="R170" s="63"/>
      <c r="S170" s="10">
        <f t="shared" si="45"/>
        <v>22.531168160585469</v>
      </c>
      <c r="T170" s="10">
        <f t="shared" si="39"/>
        <v>21.909535456</v>
      </c>
      <c r="U170" s="8">
        <f t="shared" si="38"/>
        <v>9.7827219382953245E-2</v>
      </c>
      <c r="AA170" s="29">
        <f t="shared" si="36"/>
        <v>0</v>
      </c>
    </row>
    <row r="171" spans="1:27" x14ac:dyDescent="0.2">
      <c r="A171" s="70">
        <v>41760</v>
      </c>
      <c r="B171" s="62">
        <f>Unit*Inputs!B171</f>
        <v>19.503023943000002</v>
      </c>
      <c r="C171" s="59"/>
      <c r="D171" s="63">
        <f t="shared" si="40"/>
        <v>19.503023943000002</v>
      </c>
      <c r="E171" s="51">
        <f>Inputs!D171</f>
        <v>1.0065535303415314</v>
      </c>
      <c r="F171" s="63">
        <f t="shared" si="41"/>
        <v>19.376042460834125</v>
      </c>
      <c r="G171" s="51">
        <f t="shared" si="47"/>
        <v>1</v>
      </c>
      <c r="H171" s="51">
        <f t="shared" si="48"/>
        <v>1.0106904669192065</v>
      </c>
      <c r="I171" s="51">
        <f t="shared" si="48"/>
        <v>0.97012576037196152</v>
      </c>
      <c r="J171" s="51">
        <f t="shared" si="37"/>
        <v>0.97012576037196152</v>
      </c>
      <c r="K171" s="63">
        <f t="shared" si="42"/>
        <v>19.972712046534095</v>
      </c>
      <c r="L171" s="63">
        <f t="shared" si="43"/>
        <v>20.762927480116034</v>
      </c>
      <c r="M171" s="119">
        <f>Trend!$P15</f>
        <v>0</v>
      </c>
      <c r="N171" s="119">
        <f>Trend!$P35</f>
        <v>-0.12</v>
      </c>
      <c r="O171" s="63">
        <f t="shared" si="46"/>
        <v>19.827427981315214</v>
      </c>
      <c r="P171" s="63">
        <f t="shared" si="44"/>
        <v>19.361156449196528</v>
      </c>
      <c r="Q171" s="63"/>
      <c r="R171" s="63"/>
      <c r="S171" s="10">
        <f t="shared" si="45"/>
        <v>19.827427981315214</v>
      </c>
      <c r="T171" s="10">
        <f t="shared" si="39"/>
        <v>19.503023943000002</v>
      </c>
      <c r="U171" s="8">
        <f t="shared" si="38"/>
        <v>-0.14186749380347408</v>
      </c>
      <c r="AA171" s="29">
        <f t="shared" si="36"/>
        <v>0</v>
      </c>
    </row>
    <row r="172" spans="1:27" x14ac:dyDescent="0.2">
      <c r="A172" s="70">
        <v>41791</v>
      </c>
      <c r="B172" s="62">
        <f>Unit*Inputs!B172</f>
        <v>21.366388478000001</v>
      </c>
      <c r="C172" s="59"/>
      <c r="D172" s="63">
        <f t="shared" si="40"/>
        <v>21.366388478000001</v>
      </c>
      <c r="E172" s="51">
        <f>Inputs!D172</f>
        <v>1.0127473317396405</v>
      </c>
      <c r="F172" s="63">
        <f t="shared" si="41"/>
        <v>21.097452255241215</v>
      </c>
      <c r="G172" s="51">
        <f t="shared" si="47"/>
        <v>1</v>
      </c>
      <c r="H172" s="51">
        <f t="shared" si="48"/>
        <v>1.0343886689259887</v>
      </c>
      <c r="I172" s="51">
        <f t="shared" si="48"/>
        <v>1.0609701207787121</v>
      </c>
      <c r="J172" s="51">
        <f t="shared" si="37"/>
        <v>1.0609701207787121</v>
      </c>
      <c r="K172" s="63">
        <f t="shared" si="42"/>
        <v>19.885057874915912</v>
      </c>
      <c r="L172" s="63">
        <f t="shared" si="43"/>
        <v>19.818539556101658</v>
      </c>
      <c r="M172" s="119">
        <f>Trend!$P16</f>
        <v>0</v>
      </c>
      <c r="N172" s="119">
        <f>Trend!$P36</f>
        <v>0</v>
      </c>
      <c r="O172" s="63">
        <f t="shared" si="46"/>
        <v>19.827427981315214</v>
      </c>
      <c r="P172" s="63">
        <f t="shared" si="44"/>
        <v>21.304465465134566</v>
      </c>
      <c r="Q172" s="63"/>
      <c r="R172" s="63"/>
      <c r="S172" s="10">
        <f t="shared" si="45"/>
        <v>19.827427981315214</v>
      </c>
      <c r="T172" s="10">
        <f t="shared" si="39"/>
        <v>21.366388478000001</v>
      </c>
      <c r="U172" s="8">
        <f t="shared" si="38"/>
        <v>-6.1923012865435112E-2</v>
      </c>
      <c r="AA172" s="29">
        <f t="shared" si="36"/>
        <v>0</v>
      </c>
    </row>
    <row r="173" spans="1:27" x14ac:dyDescent="0.2">
      <c r="A173" s="70">
        <v>41821</v>
      </c>
      <c r="B173" s="62">
        <f>Unit*Inputs!B173</f>
        <v>20.237564618</v>
      </c>
      <c r="C173" s="59"/>
      <c r="D173" s="63">
        <f t="shared" si="40"/>
        <v>20.237564618</v>
      </c>
      <c r="E173" s="51">
        <f>Inputs!D173</f>
        <v>1.0538116253611869</v>
      </c>
      <c r="F173" s="63">
        <f t="shared" si="41"/>
        <v>19.204157679569828</v>
      </c>
      <c r="G173" s="51">
        <f t="shared" si="47"/>
        <v>1</v>
      </c>
      <c r="H173" s="51">
        <f t="shared" si="48"/>
        <v>0.96951797319619015</v>
      </c>
      <c r="I173" s="51">
        <f t="shared" si="48"/>
        <v>0.97991151618882011</v>
      </c>
      <c r="J173" s="51">
        <f t="shared" si="37"/>
        <v>0.97991151618882011</v>
      </c>
      <c r="K173" s="63">
        <f t="shared" si="42"/>
        <v>19.597848746854975</v>
      </c>
      <c r="L173" s="63">
        <f t="shared" si="43"/>
        <v>19.677371134587279</v>
      </c>
      <c r="M173" s="119">
        <f>Trend!$P17</f>
        <v>0</v>
      </c>
      <c r="N173" s="119">
        <f>Trend!$P37</f>
        <v>0</v>
      </c>
      <c r="O173" s="63">
        <f t="shared" si="46"/>
        <v>19.827427981315214</v>
      </c>
      <c r="P173" s="63">
        <f t="shared" si="44"/>
        <v>20.474637811713961</v>
      </c>
      <c r="Q173" s="63"/>
      <c r="R173" s="63"/>
      <c r="S173" s="10">
        <f t="shared" si="45"/>
        <v>19.827427981315214</v>
      </c>
      <c r="T173" s="10">
        <f t="shared" si="39"/>
        <v>20.237564618</v>
      </c>
      <c r="U173" s="8">
        <f t="shared" si="38"/>
        <v>0.23707319371396096</v>
      </c>
      <c r="AA173" s="29">
        <f t="shared" si="36"/>
        <v>0</v>
      </c>
    </row>
    <row r="174" spans="1:27" x14ac:dyDescent="0.2">
      <c r="A174" s="70">
        <v>41852</v>
      </c>
      <c r="B174" s="62">
        <f>Unit*Inputs!B174</f>
        <v>17.851571212</v>
      </c>
      <c r="C174" s="59"/>
      <c r="D174" s="63">
        <f t="shared" si="40"/>
        <v>17.851571212</v>
      </c>
      <c r="E174" s="51">
        <f>Inputs!D174</f>
        <v>1.0119845379981707</v>
      </c>
      <c r="F174" s="63">
        <f t="shared" si="41"/>
        <v>17.640162019977691</v>
      </c>
      <c r="G174" s="51">
        <f t="shared" si="47"/>
        <v>1</v>
      </c>
      <c r="H174" s="51">
        <f t="shared" si="48"/>
        <v>0.89332480927924729</v>
      </c>
      <c r="I174" s="51">
        <f t="shared" si="48"/>
        <v>0.90234668939243579</v>
      </c>
      <c r="J174" s="51">
        <f t="shared" si="37"/>
        <v>0.90234668939243579</v>
      </c>
      <c r="K174" s="63">
        <f t="shared" si="42"/>
        <v>19.549206781990954</v>
      </c>
      <c r="L174" s="63">
        <f t="shared" si="43"/>
        <v>19.952047653549755</v>
      </c>
      <c r="M174" s="119">
        <f>Trend!$P18</f>
        <v>0</v>
      </c>
      <c r="N174" s="119">
        <f>Trend!$P38</f>
        <v>0</v>
      </c>
      <c r="O174" s="63">
        <f t="shared" si="46"/>
        <v>19.827427981315214</v>
      </c>
      <c r="P174" s="63">
        <f t="shared" si="44"/>
        <v>18.10563193210044</v>
      </c>
      <c r="Q174" s="63"/>
      <c r="R174" s="63"/>
      <c r="S174" s="10">
        <f t="shared" si="45"/>
        <v>19.827427981315214</v>
      </c>
      <c r="T174" s="10">
        <f t="shared" si="39"/>
        <v>17.851571212</v>
      </c>
      <c r="U174" s="8">
        <f t="shared" si="38"/>
        <v>0.25406072010044056</v>
      </c>
      <c r="AA174" s="29">
        <f t="shared" si="36"/>
        <v>0</v>
      </c>
    </row>
    <row r="175" spans="1:27" x14ac:dyDescent="0.2">
      <c r="A175" s="70">
        <v>41883</v>
      </c>
      <c r="B175" s="62">
        <f>Unit*Inputs!B175</f>
        <v>21.684370048000002</v>
      </c>
      <c r="C175" s="59"/>
      <c r="D175" s="63">
        <f t="shared" si="40"/>
        <v>21.684370048000002</v>
      </c>
      <c r="E175" s="51">
        <f>Inputs!D175</f>
        <v>1.0132533369918535</v>
      </c>
      <c r="F175" s="63">
        <f t="shared" si="41"/>
        <v>21.400738844222868</v>
      </c>
      <c r="G175" s="51">
        <f t="shared" si="47"/>
        <v>1</v>
      </c>
      <c r="H175" s="51">
        <f t="shared" si="48"/>
        <v>1.0029809185046754</v>
      </c>
      <c r="I175" s="51">
        <f t="shared" si="48"/>
        <v>1.0333984495790649</v>
      </c>
      <c r="J175" s="51">
        <f t="shared" si="37"/>
        <v>1.0333984495790649</v>
      </c>
      <c r="K175" s="63">
        <f t="shared" si="42"/>
        <v>20.709087431803336</v>
      </c>
      <c r="L175" s="63">
        <f t="shared" si="43"/>
        <v>22.113265674378173</v>
      </c>
      <c r="M175" s="119">
        <f>Trend!$P19</f>
        <v>0</v>
      </c>
      <c r="N175" s="119">
        <f>Trend!$P39</f>
        <v>0.11</v>
      </c>
      <c r="O175" s="63">
        <f t="shared" si="46"/>
        <v>22.008445059259891</v>
      </c>
      <c r="P175" s="63">
        <f t="shared" si="44"/>
        <v>23.044920179011047</v>
      </c>
      <c r="Q175" s="63"/>
      <c r="R175" s="63"/>
      <c r="S175" s="10">
        <f t="shared" si="45"/>
        <v>22.008445059259891</v>
      </c>
      <c r="T175" s="10">
        <f t="shared" si="39"/>
        <v>21.684370048000002</v>
      </c>
      <c r="U175" s="8">
        <f t="shared" si="38"/>
        <v>1.3605501310110455</v>
      </c>
      <c r="AA175" s="29">
        <f t="shared" si="36"/>
        <v>0</v>
      </c>
    </row>
    <row r="176" spans="1:27" x14ac:dyDescent="0.2">
      <c r="A176" s="70">
        <v>41913</v>
      </c>
      <c r="B176" s="62">
        <f>Unit*Inputs!B176</f>
        <v>29.249584918000004</v>
      </c>
      <c r="C176" s="59"/>
      <c r="D176" s="63">
        <f t="shared" si="40"/>
        <v>29.249584918000004</v>
      </c>
      <c r="E176" s="51">
        <f>Inputs!D176</f>
        <v>1.0953203555906832</v>
      </c>
      <c r="F176" s="63">
        <f t="shared" si="41"/>
        <v>26.704137076158251</v>
      </c>
      <c r="G176" s="51">
        <f t="shared" si="47"/>
        <v>1</v>
      </c>
      <c r="H176" s="51">
        <f t="shared" si="48"/>
        <v>1.0214433497938034</v>
      </c>
      <c r="I176" s="51">
        <f t="shared" si="48"/>
        <v>1.0238726376838623</v>
      </c>
      <c r="J176" s="51">
        <f t="shared" si="37"/>
        <v>1.0238726376838623</v>
      </c>
      <c r="K176" s="63">
        <f t="shared" si="42"/>
        <v>26.081502809340236</v>
      </c>
      <c r="L176" s="63">
        <f t="shared" si="43"/>
        <v>23.279549646072756</v>
      </c>
      <c r="M176" s="119">
        <f>Trend!$P20</f>
        <v>0.01</v>
      </c>
      <c r="N176" s="119">
        <f>Trend!$P40</f>
        <v>0.1</v>
      </c>
      <c r="O176" s="63">
        <f t="shared" si="46"/>
        <v>24.229463973156868</v>
      </c>
      <c r="P176" s="63">
        <f t="shared" si="44"/>
        <v>27.172581625422108</v>
      </c>
      <c r="Q176" s="63"/>
      <c r="R176" s="63"/>
      <c r="S176" s="10">
        <f t="shared" si="45"/>
        <v>24.229463973156868</v>
      </c>
      <c r="T176" s="10">
        <f t="shared" si="39"/>
        <v>29.249584918000004</v>
      </c>
      <c r="U176" s="8">
        <f t="shared" si="38"/>
        <v>-2.0770032925778956</v>
      </c>
      <c r="AA176" s="29">
        <f t="shared" si="36"/>
        <v>0</v>
      </c>
    </row>
    <row r="177" spans="1:27" x14ac:dyDescent="0.2">
      <c r="A177" s="70">
        <v>41944</v>
      </c>
      <c r="B177" s="62">
        <f>Unit*Inputs!B177</f>
        <v>19.750058294000002</v>
      </c>
      <c r="C177" s="59"/>
      <c r="D177" s="63">
        <f t="shared" si="40"/>
        <v>19.750058294000002</v>
      </c>
      <c r="E177" s="51">
        <f>Inputs!D177</f>
        <v>0.88295408321793278</v>
      </c>
      <c r="F177" s="63">
        <f t="shared" si="41"/>
        <v>22.36816009958385</v>
      </c>
      <c r="G177" s="51">
        <f t="shared" si="47"/>
        <v>1</v>
      </c>
      <c r="H177" s="51">
        <f t="shared" si="48"/>
        <v>1.0028846231230606</v>
      </c>
      <c r="I177" s="51">
        <f t="shared" si="48"/>
        <v>0.97050083018153965</v>
      </c>
      <c r="J177" s="51">
        <f t="shared" si="37"/>
        <v>0.97050083018153965</v>
      </c>
      <c r="K177" s="63">
        <f t="shared" si="42"/>
        <v>23.048058697074698</v>
      </c>
      <c r="L177" s="63">
        <f t="shared" si="43"/>
        <v>24.638006904905279</v>
      </c>
      <c r="M177" s="119">
        <f>Trend!$P21</f>
        <v>0.01</v>
      </c>
      <c r="N177" s="119">
        <f>Trend!$P41</f>
        <v>0</v>
      </c>
      <c r="O177" s="63">
        <f t="shared" si="46"/>
        <v>24.249655193134497</v>
      </c>
      <c r="P177" s="63">
        <f t="shared" si="44"/>
        <v>20.779715548650227</v>
      </c>
      <c r="Q177" s="63"/>
      <c r="R177" s="63"/>
      <c r="S177" s="10">
        <f t="shared" si="45"/>
        <v>24.249655193134497</v>
      </c>
      <c r="T177" s="10">
        <f t="shared" si="39"/>
        <v>19.750058294000002</v>
      </c>
      <c r="U177" s="8">
        <f t="shared" si="38"/>
        <v>1.0296572546502247</v>
      </c>
      <c r="AA177" s="29">
        <f t="shared" si="36"/>
        <v>0</v>
      </c>
    </row>
    <row r="178" spans="1:27" x14ac:dyDescent="0.2">
      <c r="A178" s="70">
        <v>41974</v>
      </c>
      <c r="B178" s="62">
        <f>Unit*Inputs!B178</f>
        <v>26.228016083</v>
      </c>
      <c r="C178" s="59"/>
      <c r="D178" s="63">
        <f t="shared" si="40"/>
        <v>26.228016083</v>
      </c>
      <c r="E178" s="51">
        <f>Inputs!D178</f>
        <v>0.94879582664895767</v>
      </c>
      <c r="F178" s="63">
        <f t="shared" si="41"/>
        <v>27.643477496770263</v>
      </c>
      <c r="G178" s="51">
        <f t="shared" si="47"/>
        <v>1</v>
      </c>
      <c r="H178" s="51">
        <f t="shared" si="48"/>
        <v>1.0674868358820715</v>
      </c>
      <c r="I178" s="51">
        <f t="shared" si="48"/>
        <v>1.1153552822936641</v>
      </c>
      <c r="J178" s="51">
        <f t="shared" si="37"/>
        <v>1.1153552822936641</v>
      </c>
      <c r="K178" s="63">
        <f t="shared" si="42"/>
        <v>24.784459208300909</v>
      </c>
      <c r="L178" s="63">
        <f t="shared" si="43"/>
        <v>24.113646349025128</v>
      </c>
      <c r="M178" s="119">
        <f>Trend!$P22</f>
        <v>0.01</v>
      </c>
      <c r="N178" s="119">
        <f>Trend!$P42</f>
        <v>0</v>
      </c>
      <c r="O178" s="63">
        <f t="shared" si="46"/>
        <v>24.269863239128775</v>
      </c>
      <c r="P178" s="63">
        <f t="shared" si="44"/>
        <v>25.683447761284377</v>
      </c>
      <c r="Q178" s="63"/>
      <c r="R178" s="63"/>
      <c r="S178" s="10">
        <f t="shared" si="45"/>
        <v>24.269863239128775</v>
      </c>
      <c r="T178" s="10">
        <f t="shared" si="39"/>
        <v>26.228016083</v>
      </c>
      <c r="U178" s="8">
        <f t="shared" si="38"/>
        <v>-0.54456832171562297</v>
      </c>
      <c r="AA178" s="29">
        <f t="shared" si="36"/>
        <v>0</v>
      </c>
    </row>
    <row r="179" spans="1:27" x14ac:dyDescent="0.2">
      <c r="A179" s="70">
        <v>42005</v>
      </c>
      <c r="B179" s="62">
        <f>Unit*Inputs!B179</f>
        <v>23.906672805000003</v>
      </c>
      <c r="C179" s="59"/>
      <c r="D179" s="63">
        <f t="shared" si="40"/>
        <v>23.906672805000003</v>
      </c>
      <c r="E179" s="51">
        <f>Inputs!D179</f>
        <v>0.97695208290236957</v>
      </c>
      <c r="F179" s="63">
        <f t="shared" si="41"/>
        <v>24.470670796849188</v>
      </c>
      <c r="G179" s="51">
        <f t="shared" si="47"/>
        <v>1</v>
      </c>
      <c r="H179" s="51">
        <f t="shared" si="48"/>
        <v>1.0191985816817977</v>
      </c>
      <c r="I179" s="51">
        <f t="shared" si="48"/>
        <v>0.99845969903029186</v>
      </c>
      <c r="J179" s="51">
        <f t="shared" si="37"/>
        <v>0.99845969903029186</v>
      </c>
      <c r="K179" s="63">
        <f t="shared" si="42"/>
        <v>24.508421141699763</v>
      </c>
      <c r="L179" s="63">
        <f t="shared" si="43"/>
        <v>24.330326136247677</v>
      </c>
      <c r="M179" s="119">
        <f>Trend!$Q11</f>
        <v>0.01</v>
      </c>
      <c r="N179" s="119">
        <f>Trend!$Q31</f>
        <v>0</v>
      </c>
      <c r="O179" s="63">
        <f t="shared" si="46"/>
        <v>24.290088125161379</v>
      </c>
      <c r="P179" s="63">
        <f t="shared" si="44"/>
        <v>23.693700457302299</v>
      </c>
      <c r="Q179" s="63"/>
      <c r="R179" s="63"/>
      <c r="S179" s="10">
        <f t="shared" si="45"/>
        <v>24.290088125161379</v>
      </c>
      <c r="T179" s="10">
        <f t="shared" si="39"/>
        <v>23.906672805000003</v>
      </c>
      <c r="U179" s="8">
        <f t="shared" si="38"/>
        <v>-0.21297234769770412</v>
      </c>
      <c r="AA179" s="29">
        <f t="shared" si="36"/>
        <v>0</v>
      </c>
    </row>
    <row r="180" spans="1:27" x14ac:dyDescent="0.2">
      <c r="A180" s="70">
        <v>42036</v>
      </c>
      <c r="B180" s="62">
        <f>Unit*Inputs!B180</f>
        <v>21.358551491</v>
      </c>
      <c r="C180" s="59"/>
      <c r="D180" s="63">
        <f t="shared" si="40"/>
        <v>21.358551491</v>
      </c>
      <c r="E180" s="51">
        <f>Inputs!D180</f>
        <v>0.92006338743058758</v>
      </c>
      <c r="F180" s="63">
        <f t="shared" si="41"/>
        <v>23.214217392833007</v>
      </c>
      <c r="G180" s="51">
        <f t="shared" si="47"/>
        <v>1</v>
      </c>
      <c r="H180" s="51">
        <f t="shared" si="48"/>
        <v>0.97653681027111605</v>
      </c>
      <c r="I180" s="51">
        <f t="shared" si="48"/>
        <v>0.97958145566323851</v>
      </c>
      <c r="J180" s="51">
        <f t="shared" si="37"/>
        <v>0.97958145566323851</v>
      </c>
      <c r="K180" s="63">
        <f t="shared" si="42"/>
        <v>23.69809805874236</v>
      </c>
      <c r="L180" s="63">
        <f t="shared" si="43"/>
        <v>24.159194115682652</v>
      </c>
      <c r="M180" s="119">
        <f>Trend!$Q12</f>
        <v>0.01</v>
      </c>
      <c r="N180" s="119">
        <f>Trend!$Q32</f>
        <v>0</v>
      </c>
      <c r="O180" s="63">
        <f t="shared" si="46"/>
        <v>24.310329865265679</v>
      </c>
      <c r="P180" s="63">
        <f t="shared" si="44"/>
        <v>21.910341956700783</v>
      </c>
      <c r="Q180" s="63"/>
      <c r="R180" s="63"/>
      <c r="S180" s="10">
        <f t="shared" si="45"/>
        <v>24.310329865265679</v>
      </c>
      <c r="T180" s="10">
        <f t="shared" si="39"/>
        <v>21.358551491</v>
      </c>
      <c r="U180" s="8">
        <f t="shared" si="38"/>
        <v>0.55179046570078327</v>
      </c>
      <c r="AA180" s="29">
        <f t="shared" si="36"/>
        <v>0</v>
      </c>
    </row>
    <row r="181" spans="1:27" x14ac:dyDescent="0.2">
      <c r="A181" s="70">
        <v>42064</v>
      </c>
      <c r="B181" s="62">
        <f>Unit*Inputs!B181</f>
        <v>25.555045952</v>
      </c>
      <c r="C181" s="59"/>
      <c r="D181" s="63">
        <f t="shared" si="40"/>
        <v>25.555045952</v>
      </c>
      <c r="E181" s="51">
        <f>Inputs!D181</f>
        <v>1.059570745131089</v>
      </c>
      <c r="F181" s="63">
        <f t="shared" si="41"/>
        <v>24.118300801933106</v>
      </c>
      <c r="G181" s="51">
        <f t="shared" si="47"/>
        <v>1</v>
      </c>
      <c r="H181" s="51">
        <f t="shared" si="48"/>
        <v>1.0014521922898212</v>
      </c>
      <c r="I181" s="51">
        <f t="shared" si="48"/>
        <v>0.99370598874264449</v>
      </c>
      <c r="J181" s="51">
        <f t="shared" si="37"/>
        <v>0.99370598874264449</v>
      </c>
      <c r="K181" s="63">
        <f t="shared" si="42"/>
        <v>24.27106314660583</v>
      </c>
      <c r="L181" s="63">
        <f t="shared" si="43"/>
        <v>23.736073063459148</v>
      </c>
      <c r="M181" s="119">
        <f>Trend!$Q13</f>
        <v>0.01</v>
      </c>
      <c r="N181" s="119">
        <f>Trend!$Q33</f>
        <v>0</v>
      </c>
      <c r="O181" s="63">
        <f t="shared" si="46"/>
        <v>24.330588473486731</v>
      </c>
      <c r="P181" s="63">
        <f t="shared" si="44"/>
        <v>25.617720275516895</v>
      </c>
      <c r="Q181" s="63"/>
      <c r="R181" s="63"/>
      <c r="S181" s="10">
        <f t="shared" si="45"/>
        <v>24.330588473486731</v>
      </c>
      <c r="T181" s="10">
        <f t="shared" si="39"/>
        <v>25.555045952</v>
      </c>
      <c r="U181" s="8">
        <f t="shared" si="38"/>
        <v>6.2674323516894503E-2</v>
      </c>
      <c r="AA181" s="29">
        <f t="shared" si="36"/>
        <v>0</v>
      </c>
    </row>
    <row r="182" spans="1:27" x14ac:dyDescent="0.2">
      <c r="A182" s="70">
        <v>42095</v>
      </c>
      <c r="B182" s="62">
        <f>Unit*Inputs!B182</f>
        <v>22.757542628000003</v>
      </c>
      <c r="C182" s="59"/>
      <c r="D182" s="63">
        <f t="shared" si="40"/>
        <v>22.757542628000003</v>
      </c>
      <c r="E182" s="51">
        <f>Inputs!D182</f>
        <v>1.007726446032212</v>
      </c>
      <c r="F182" s="63">
        <f t="shared" si="41"/>
        <v>22.583055865611925</v>
      </c>
      <c r="G182" s="51">
        <f t="shared" si="47"/>
        <v>1</v>
      </c>
      <c r="H182" s="51">
        <f t="shared" si="48"/>
        <v>1.0000947701330221</v>
      </c>
      <c r="I182" s="51">
        <f t="shared" si="48"/>
        <v>0.97177157009376458</v>
      </c>
      <c r="J182" s="51">
        <f t="shared" si="37"/>
        <v>0.97177157009376458</v>
      </c>
      <c r="K182" s="63">
        <f t="shared" si="42"/>
        <v>23.239057985029266</v>
      </c>
      <c r="L182" s="63">
        <f t="shared" si="43"/>
        <v>23.342170967575061</v>
      </c>
      <c r="M182" s="119">
        <f>Trend!$Q14</f>
        <v>0.01</v>
      </c>
      <c r="N182" s="119">
        <f>Trend!$Q34</f>
        <v>-0.06</v>
      </c>
      <c r="O182" s="63">
        <f t="shared" si="46"/>
        <v>22.889812126048422</v>
      </c>
      <c r="P182" s="63">
        <f t="shared" si="44"/>
        <v>22.41553317440988</v>
      </c>
      <c r="Q182" s="63"/>
      <c r="R182" s="63"/>
      <c r="S182" s="10">
        <f t="shared" si="45"/>
        <v>22.889812126048422</v>
      </c>
      <c r="T182" s="10">
        <f t="shared" si="39"/>
        <v>22.757542628000003</v>
      </c>
      <c r="U182" s="8">
        <f t="shared" si="38"/>
        <v>-0.3420094535901228</v>
      </c>
      <c r="AA182" s="29">
        <f t="shared" si="36"/>
        <v>0</v>
      </c>
    </row>
    <row r="183" spans="1:27" x14ac:dyDescent="0.2">
      <c r="A183" s="70">
        <v>42125</v>
      </c>
      <c r="B183" s="62">
        <f>Unit*Inputs!B183</f>
        <v>20.907263254</v>
      </c>
      <c r="C183" s="59"/>
      <c r="D183" s="63">
        <f t="shared" si="40"/>
        <v>20.907263254</v>
      </c>
      <c r="E183" s="51">
        <f>Inputs!D183</f>
        <v>0.95712873390188957</v>
      </c>
      <c r="F183" s="63">
        <f t="shared" si="41"/>
        <v>21.84373168776176</v>
      </c>
      <c r="G183" s="51">
        <f t="shared" si="47"/>
        <v>1</v>
      </c>
      <c r="H183" s="51">
        <f t="shared" si="48"/>
        <v>1.0106904669192065</v>
      </c>
      <c r="I183" s="51">
        <f t="shared" si="48"/>
        <v>0.97012576037196152</v>
      </c>
      <c r="J183" s="51">
        <f t="shared" si="37"/>
        <v>0.97012576037196152</v>
      </c>
      <c r="K183" s="63">
        <f t="shared" si="42"/>
        <v>22.516391771090099</v>
      </c>
      <c r="L183" s="63">
        <f t="shared" si="43"/>
        <v>22.973996134437865</v>
      </c>
      <c r="M183" s="119">
        <f>Trend!$Q15</f>
        <v>0.01</v>
      </c>
      <c r="N183" s="119">
        <f>Trend!$Q35</f>
        <v>0</v>
      </c>
      <c r="O183" s="63">
        <f t="shared" si="46"/>
        <v>22.908886969486794</v>
      </c>
      <c r="P183" s="63">
        <f t="shared" si="44"/>
        <v>21.271708877536661</v>
      </c>
      <c r="Q183" s="63"/>
      <c r="R183" s="63"/>
      <c r="S183" s="10">
        <f t="shared" si="45"/>
        <v>22.908886969486794</v>
      </c>
      <c r="T183" s="10">
        <f t="shared" si="39"/>
        <v>20.907263254</v>
      </c>
      <c r="U183" s="8">
        <f t="shared" si="38"/>
        <v>0.36444562353666043</v>
      </c>
      <c r="AA183" s="29">
        <f t="shared" si="36"/>
        <v>0</v>
      </c>
    </row>
    <row r="184" spans="1:27" x14ac:dyDescent="0.2">
      <c r="A184" s="70">
        <v>42156</v>
      </c>
      <c r="B184" s="62">
        <f>Unit*Inputs!B184</f>
        <v>26.086804999000002</v>
      </c>
      <c r="C184" s="59"/>
      <c r="D184" s="63">
        <f t="shared" si="40"/>
        <v>26.086804999000002</v>
      </c>
      <c r="E184" s="51">
        <f>Inputs!D184</f>
        <v>1.0613450248965339</v>
      </c>
      <c r="F184" s="63">
        <f t="shared" si="41"/>
        <v>24.579005306538367</v>
      </c>
      <c r="G184" s="51">
        <f t="shared" si="47"/>
        <v>1</v>
      </c>
      <c r="H184" s="51">
        <f t="shared" si="48"/>
        <v>1.0343886689259887</v>
      </c>
      <c r="I184" s="51">
        <f t="shared" si="48"/>
        <v>1.0609701207787121</v>
      </c>
      <c r="J184" s="51">
        <f t="shared" si="37"/>
        <v>1.0609701207787121</v>
      </c>
      <c r="K184" s="63">
        <f t="shared" si="42"/>
        <v>23.166538647194233</v>
      </c>
      <c r="L184" s="63">
        <f t="shared" si="43"/>
        <v>23.045964853751681</v>
      </c>
      <c r="M184" s="119">
        <f>Trend!$Q16</f>
        <v>0.01</v>
      </c>
      <c r="N184" s="119">
        <f>Trend!$Q36</f>
        <v>0</v>
      </c>
      <c r="O184" s="63">
        <f t="shared" si="46"/>
        <v>22.927977708628031</v>
      </c>
      <c r="P184" s="63">
        <f t="shared" si="44"/>
        <v>25.81817217561926</v>
      </c>
      <c r="Q184" s="63"/>
      <c r="R184" s="63"/>
      <c r="S184" s="10">
        <f t="shared" si="45"/>
        <v>22.927977708628031</v>
      </c>
      <c r="T184" s="10">
        <f t="shared" si="39"/>
        <v>26.086804999000002</v>
      </c>
      <c r="U184" s="8">
        <f t="shared" si="38"/>
        <v>-0.26863282338074157</v>
      </c>
      <c r="AA184" s="29">
        <f t="shared" si="36"/>
        <v>0</v>
      </c>
    </row>
    <row r="185" spans="1:27" x14ac:dyDescent="0.2">
      <c r="A185" s="70">
        <v>42186</v>
      </c>
      <c r="B185" s="62">
        <f>Unit*Inputs!B185</f>
        <v>24.478328673</v>
      </c>
      <c r="C185" s="59"/>
      <c r="D185" s="63">
        <f t="shared" si="40"/>
        <v>24.478328673</v>
      </c>
      <c r="E185" s="51">
        <f>Inputs!D185</f>
        <v>1.065025795641783</v>
      </c>
      <c r="F185" s="63">
        <f t="shared" si="41"/>
        <v>22.983789475492838</v>
      </c>
      <c r="G185" s="51">
        <f t="shared" si="47"/>
        <v>1</v>
      </c>
      <c r="H185" s="51">
        <f t="shared" si="48"/>
        <v>0.96951797319619015</v>
      </c>
      <c r="I185" s="51">
        <f t="shared" si="48"/>
        <v>0.97991151618882011</v>
      </c>
      <c r="J185" s="51">
        <f t="shared" si="37"/>
        <v>0.97991151618882011</v>
      </c>
      <c r="K185" s="63">
        <f t="shared" si="42"/>
        <v>23.454964142970709</v>
      </c>
      <c r="L185" s="63">
        <f t="shared" si="43"/>
        <v>25.684912830308267</v>
      </c>
      <c r="M185" s="119">
        <f>Trend!$Q17</f>
        <v>0.01</v>
      </c>
      <c r="N185" s="119">
        <f>Trend!$Q37</f>
        <v>0</v>
      </c>
      <c r="O185" s="63">
        <f t="shared" si="46"/>
        <v>22.947084356718552</v>
      </c>
      <c r="P185" s="63">
        <f t="shared" si="44"/>
        <v>23.94828956236767</v>
      </c>
      <c r="Q185" s="63"/>
      <c r="R185" s="63"/>
      <c r="S185" s="10">
        <f t="shared" si="45"/>
        <v>22.947084356718552</v>
      </c>
      <c r="T185" s="10">
        <f t="shared" si="39"/>
        <v>24.478328673</v>
      </c>
      <c r="U185" s="8">
        <f t="shared" si="38"/>
        <v>-0.53003911063233033</v>
      </c>
      <c r="AA185" s="29">
        <f t="shared" si="36"/>
        <v>0</v>
      </c>
    </row>
    <row r="186" spans="1:27" x14ac:dyDescent="0.2">
      <c r="A186" s="70">
        <v>42217</v>
      </c>
      <c r="B186" s="62">
        <f>Unit*Inputs!B186</f>
        <v>27.811388159000003</v>
      </c>
      <c r="C186" s="59"/>
      <c r="D186" s="63">
        <f t="shared" si="40"/>
        <v>27.811388159000003</v>
      </c>
      <c r="E186" s="51">
        <f>Inputs!D186</f>
        <v>1.0127473317396405</v>
      </c>
      <c r="F186" s="63">
        <f t="shared" si="41"/>
        <v>27.461329482080355</v>
      </c>
      <c r="G186" s="51">
        <f t="shared" si="47"/>
        <v>1</v>
      </c>
      <c r="H186" s="51">
        <f t="shared" si="48"/>
        <v>0.89332480927924729</v>
      </c>
      <c r="I186" s="51">
        <f t="shared" si="48"/>
        <v>0.90234668939243579</v>
      </c>
      <c r="J186" s="51">
        <f t="shared" si="37"/>
        <v>0.90234668939243579</v>
      </c>
      <c r="K186" s="63">
        <f t="shared" si="42"/>
        <v>30.43323570075987</v>
      </c>
      <c r="L186" s="63">
        <f t="shared" si="43"/>
        <v>26.886993146009633</v>
      </c>
      <c r="M186" s="119">
        <f>Trend!$Q18</f>
        <v>0.01</v>
      </c>
      <c r="N186" s="119">
        <f>Trend!$Q38</f>
        <v>0.32</v>
      </c>
      <c r="O186" s="63">
        <f t="shared" si="46"/>
        <v>30.315393143660877</v>
      </c>
      <c r="P186" s="63">
        <f t="shared" si="44"/>
        <v>27.703697832235065</v>
      </c>
      <c r="Q186" s="63"/>
      <c r="R186" s="63"/>
      <c r="S186" s="10">
        <f t="shared" si="45"/>
        <v>30.315393143660877</v>
      </c>
      <c r="T186" s="10">
        <f t="shared" si="39"/>
        <v>27.811388159000003</v>
      </c>
      <c r="U186" s="8">
        <f t="shared" si="38"/>
        <v>-0.1076903267649385</v>
      </c>
      <c r="AA186" s="29">
        <f t="shared" si="36"/>
        <v>0</v>
      </c>
    </row>
    <row r="187" spans="1:27" x14ac:dyDescent="0.2">
      <c r="A187" s="70">
        <v>42248</v>
      </c>
      <c r="B187" s="62">
        <f>Unit*Inputs!B187</f>
        <v>28.009433276000003</v>
      </c>
      <c r="C187" s="59"/>
      <c r="D187" s="63">
        <f t="shared" si="40"/>
        <v>28.009433276000003</v>
      </c>
      <c r="E187" s="51">
        <f>Inputs!D187</f>
        <v>1.0123788262043265</v>
      </c>
      <c r="F187" s="63">
        <f t="shared" si="41"/>
        <v>27.666948923669914</v>
      </c>
      <c r="G187" s="51">
        <f t="shared" si="47"/>
        <v>1</v>
      </c>
      <c r="H187" s="51">
        <f t="shared" si="48"/>
        <v>1.0029809185046754</v>
      </c>
      <c r="I187" s="51">
        <f t="shared" si="48"/>
        <v>1.0333984495790649</v>
      </c>
      <c r="J187" s="51">
        <f t="shared" si="37"/>
        <v>1.0333984495790649</v>
      </c>
      <c r="K187" s="63">
        <f t="shared" si="42"/>
        <v>26.772779594298324</v>
      </c>
      <c r="L187" s="63">
        <f t="shared" si="43"/>
        <v>27.682476050690749</v>
      </c>
      <c r="M187" s="119">
        <f>Trend!$Q19</f>
        <v>0.01</v>
      </c>
      <c r="N187" s="119">
        <f>Trend!$Q39</f>
        <v>-0.14000000000000001</v>
      </c>
      <c r="O187" s="63">
        <f t="shared" si="46"/>
        <v>26.092964135301308</v>
      </c>
      <c r="P187" s="63">
        <f t="shared" si="44"/>
        <v>27.298216658700191</v>
      </c>
      <c r="Q187" s="63"/>
      <c r="R187" s="63"/>
      <c r="S187" s="10">
        <f t="shared" si="45"/>
        <v>26.092964135301308</v>
      </c>
      <c r="T187" s="10">
        <f t="shared" si="39"/>
        <v>28.009433276000003</v>
      </c>
      <c r="U187" s="8">
        <f t="shared" si="38"/>
        <v>-0.71121661729981156</v>
      </c>
      <c r="AA187" s="29">
        <f t="shared" si="36"/>
        <v>0</v>
      </c>
    </row>
    <row r="188" spans="1:27" x14ac:dyDescent="0.2">
      <c r="A188" s="70">
        <v>42278</v>
      </c>
      <c r="B188" s="62">
        <f>Unit*Inputs!B188</f>
        <v>27.676767311000003</v>
      </c>
      <c r="C188" s="59"/>
      <c r="D188" s="63">
        <f t="shared" si="40"/>
        <v>27.676767311000003</v>
      </c>
      <c r="E188" s="51">
        <f>Inputs!D188</f>
        <v>1.0460517513147514</v>
      </c>
      <c r="F188" s="63">
        <f t="shared" si="41"/>
        <v>26.458315543388647</v>
      </c>
      <c r="G188" s="51">
        <f t="shared" si="47"/>
        <v>1</v>
      </c>
      <c r="H188" s="51">
        <f t="shared" si="48"/>
        <v>1.0214433497938034</v>
      </c>
      <c r="I188" s="51">
        <f t="shared" si="48"/>
        <v>1.0238726376838623</v>
      </c>
      <c r="J188" s="51">
        <f t="shared" si="37"/>
        <v>1.0238726376838623</v>
      </c>
      <c r="K188" s="63">
        <f t="shared" si="42"/>
        <v>25.841412857014049</v>
      </c>
      <c r="L188" s="63">
        <f t="shared" si="43"/>
        <v>26.204081949880901</v>
      </c>
      <c r="M188" s="119">
        <f>Trend!$Q20</f>
        <v>0.01</v>
      </c>
      <c r="N188" s="119">
        <f>Trend!$Q40</f>
        <v>0</v>
      </c>
      <c r="O188" s="63">
        <f t="shared" ref="O188" si="49">O187*(1+M188/12)*(1+N188)</f>
        <v>26.114708272080723</v>
      </c>
      <c r="P188" s="63">
        <f t="shared" ref="P188" si="50">O188*E188*J188</f>
        <v>27.969473195613055</v>
      </c>
      <c r="Q188" s="63"/>
      <c r="R188" s="63"/>
      <c r="S188" s="10">
        <f t="shared" si="45"/>
        <v>26.114708272080723</v>
      </c>
      <c r="T188" s="10">
        <f t="shared" si="39"/>
        <v>27.676767311000003</v>
      </c>
      <c r="U188" s="8">
        <f t="shared" si="38"/>
        <v>0.2927058846130528</v>
      </c>
      <c r="AA188" s="29">
        <f t="shared" si="36"/>
        <v>0</v>
      </c>
    </row>
    <row r="189" spans="1:27" x14ac:dyDescent="0.2">
      <c r="A189" s="70">
        <v>42309</v>
      </c>
      <c r="B189" s="62">
        <f>Unit*Inputs!B189</f>
        <v>23.540029687000001</v>
      </c>
      <c r="C189" s="59"/>
      <c r="D189" s="63">
        <f t="shared" si="40"/>
        <v>23.540029687000001</v>
      </c>
      <c r="E189" s="51">
        <f>Inputs!D189</f>
        <v>0.93297555210922178</v>
      </c>
      <c r="F189" s="63">
        <f t="shared" si="41"/>
        <v>25.231132406183576</v>
      </c>
      <c r="G189" s="51">
        <f t="shared" si="47"/>
        <v>1</v>
      </c>
      <c r="H189" s="51">
        <f t="shared" si="48"/>
        <v>1.0028846231230606</v>
      </c>
      <c r="I189" s="51">
        <f t="shared" si="48"/>
        <v>0.97050083018153965</v>
      </c>
      <c r="J189" s="51">
        <f t="shared" si="37"/>
        <v>0.97050083018153965</v>
      </c>
      <c r="K189" s="63">
        <f t="shared" si="42"/>
        <v>25.998053398330324</v>
      </c>
      <c r="L189" s="63">
        <f t="shared" si="43"/>
        <v>25.913535778939984</v>
      </c>
      <c r="M189" s="119">
        <f>Trend!$Q21</f>
        <v>0.01</v>
      </c>
      <c r="N189" s="119">
        <f>Trend!$Q41</f>
        <v>0</v>
      </c>
      <c r="O189" s="63">
        <f t="shared" ref="O189" si="51">O188*(1+M189/12)*(1+N189)</f>
        <v>26.136470528974122</v>
      </c>
      <c r="P189" s="63">
        <f t="shared" ref="P189" si="52">O189*E189*J189</f>
        <v>23.665359969026177</v>
      </c>
      <c r="Q189" s="63"/>
      <c r="R189" s="63"/>
      <c r="S189" s="10">
        <f t="shared" si="45"/>
        <v>26.136470528974122</v>
      </c>
      <c r="T189" s="10">
        <f t="shared" si="39"/>
        <v>23.540029687000001</v>
      </c>
      <c r="U189" s="8">
        <f t="shared" si="38"/>
        <v>0.12533028202617658</v>
      </c>
      <c r="AA189" s="29">
        <f t="shared" si="36"/>
        <v>0</v>
      </c>
    </row>
    <row r="190" spans="1:27" x14ac:dyDescent="0.2">
      <c r="A190" s="70">
        <v>42339</v>
      </c>
      <c r="B190" s="62">
        <f>Unit*Inputs!B190</f>
        <v>26.998255265000001</v>
      </c>
      <c r="C190" s="59"/>
      <c r="D190" s="63">
        <f t="shared" si="40"/>
        <v>26.998255265000001</v>
      </c>
      <c r="E190" s="51">
        <f>Inputs!D190</f>
        <v>0.93455221969979096</v>
      </c>
      <c r="F190" s="63">
        <f t="shared" si="41"/>
        <v>28.888974522657207</v>
      </c>
      <c r="G190" s="51">
        <f t="shared" si="47"/>
        <v>1</v>
      </c>
      <c r="H190" s="51">
        <f t="shared" si="48"/>
        <v>1.0674868358820715</v>
      </c>
      <c r="I190" s="51">
        <f t="shared" si="48"/>
        <v>1.1153552822936641</v>
      </c>
      <c r="J190" s="51">
        <f t="shared" si="37"/>
        <v>1.1153552822936641</v>
      </c>
      <c r="K190" s="63">
        <f t="shared" si="42"/>
        <v>25.901141081475572</v>
      </c>
      <c r="L190" s="63">
        <f t="shared" si="43"/>
        <v>27.729651125252904</v>
      </c>
      <c r="M190" s="119">
        <f>Trend!$Q22</f>
        <v>0.01</v>
      </c>
      <c r="N190" s="119">
        <f>Trend!$Q42</f>
        <v>0</v>
      </c>
      <c r="O190" s="63">
        <f t="shared" ref="O190" si="53">O189*(1+M190/12)*(1+N190)</f>
        <v>26.158250921081599</v>
      </c>
      <c r="P190" s="63">
        <f t="shared" ref="P190" si="54">O190*E190*J190</f>
        <v>27.266255700154236</v>
      </c>
      <c r="Q190" s="63"/>
      <c r="R190" s="63"/>
      <c r="S190" s="10">
        <f t="shared" si="45"/>
        <v>26.158250921081599</v>
      </c>
      <c r="T190" s="10">
        <f t="shared" si="39"/>
        <v>26.998255265000001</v>
      </c>
      <c r="U190" s="8">
        <f t="shared" si="38"/>
        <v>0.26800043515423511</v>
      </c>
      <c r="AA190" s="29">
        <f t="shared" si="36"/>
        <v>0</v>
      </c>
    </row>
    <row r="191" spans="1:27" x14ac:dyDescent="0.2">
      <c r="A191" s="70">
        <v>42370</v>
      </c>
      <c r="B191" s="62">
        <f>Unit*Inputs!B191</f>
        <v>29.393039089000002</v>
      </c>
      <c r="C191" s="59"/>
      <c r="D191" s="63">
        <f t="shared" si="40"/>
        <v>29.393039089000002</v>
      </c>
      <c r="E191" s="51">
        <f>Inputs!D191</f>
        <v>0.94083125270677914</v>
      </c>
      <c r="F191" s="63">
        <f t="shared" si="41"/>
        <v>31.241563249983447</v>
      </c>
      <c r="G191" s="51">
        <f t="shared" si="47"/>
        <v>1</v>
      </c>
      <c r="H191" s="51">
        <f t="shared" si="48"/>
        <v>1.0191985816817977</v>
      </c>
      <c r="I191" s="51">
        <f t="shared" si="48"/>
        <v>0.99845969903029186</v>
      </c>
      <c r="J191" s="51">
        <f t="shared" si="37"/>
        <v>0.99845969903029186</v>
      </c>
      <c r="K191" s="63">
        <f t="shared" ref="K191" si="55">F191/J191</f>
        <v>31.289758895952815</v>
      </c>
      <c r="L191" s="63">
        <f t="shared" ref="L191" si="56">AVERAGE(K190:K192)</f>
        <v>29.588837002856746</v>
      </c>
      <c r="M191" s="119">
        <f>Trend!$R11</f>
        <v>0.01</v>
      </c>
      <c r="N191" s="119">
        <f>Trend!$R31</f>
        <v>0.2</v>
      </c>
      <c r="O191" s="63">
        <f t="shared" ref="O191" si="57">O190*(1+M191/12)*(1+N191)</f>
        <v>31.416059356218998</v>
      </c>
      <c r="P191" s="63">
        <f t="shared" ref="P191" si="58">O191*E191*J191</f>
        <v>29.511683479259037</v>
      </c>
      <c r="Q191" s="63"/>
      <c r="R191" s="63"/>
      <c r="S191" s="10">
        <f t="shared" si="45"/>
        <v>31.416059356218998</v>
      </c>
      <c r="T191" s="10">
        <f t="shared" si="39"/>
        <v>29.393039089000002</v>
      </c>
      <c r="U191" s="8">
        <f t="shared" si="38"/>
        <v>0.1186443902590355</v>
      </c>
      <c r="AA191" s="29">
        <f t="shared" si="36"/>
        <v>0</v>
      </c>
    </row>
    <row r="192" spans="1:27" x14ac:dyDescent="0.2">
      <c r="A192" s="70">
        <v>42401</v>
      </c>
      <c r="B192" s="62">
        <f>Unit*Inputs!B192</f>
        <v>29.856830425000002</v>
      </c>
      <c r="C192" s="59"/>
      <c r="D192" s="63">
        <f t="shared" si="40"/>
        <v>29.856830425000002</v>
      </c>
      <c r="E192" s="51">
        <f>Inputs!D192</f>
        <v>0.9652757216229505</v>
      </c>
      <c r="F192" s="63">
        <f t="shared" si="41"/>
        <v>30.930883017342143</v>
      </c>
      <c r="G192" s="51">
        <f t="shared" si="47"/>
        <v>1</v>
      </c>
      <c r="H192" s="51">
        <f t="shared" si="48"/>
        <v>0.97653681027111605</v>
      </c>
      <c r="I192" s="51">
        <f t="shared" si="48"/>
        <v>0.97958145566323851</v>
      </c>
      <c r="J192" s="51">
        <f t="shared" si="37"/>
        <v>0.97958145566323851</v>
      </c>
      <c r="K192" s="63">
        <f t="shared" ref="K192:K200" si="59">F192/J192</f>
        <v>31.575611031141847</v>
      </c>
      <c r="L192" s="63">
        <f t="shared" ref="L192:L200" si="60">AVERAGE(K191:K193)</f>
        <v>30.481041714165727</v>
      </c>
      <c r="M192" s="119">
        <f>Trend!$R12</f>
        <v>0.01</v>
      </c>
      <c r="N192" s="119">
        <f>Trend!$R32</f>
        <v>0</v>
      </c>
      <c r="O192" s="63">
        <f t="shared" ref="O192:O200" si="61">O191*(1+M192/12)*(1+N192)</f>
        <v>31.442239405682511</v>
      </c>
      <c r="P192" s="63">
        <f t="shared" ref="P192:P200" si="62">O192*E192*J192</f>
        <v>29.73071872439289</v>
      </c>
      <c r="Q192" s="63"/>
      <c r="R192" s="63"/>
      <c r="S192" s="10">
        <f t="shared" si="45"/>
        <v>31.442239405682511</v>
      </c>
      <c r="T192" s="10">
        <f t="shared" si="39"/>
        <v>29.856830425000002</v>
      </c>
      <c r="U192" s="8">
        <f t="shared" si="38"/>
        <v>-0.12611170060711174</v>
      </c>
      <c r="AA192" s="29">
        <f t="shared" si="36"/>
        <v>0</v>
      </c>
    </row>
    <row r="193" spans="1:27" x14ac:dyDescent="0.2">
      <c r="A193" s="70">
        <v>42430</v>
      </c>
      <c r="B193" s="62">
        <f>Unit*Inputs!B193</f>
        <v>29.946987219</v>
      </c>
      <c r="C193" s="59"/>
      <c r="D193" s="63">
        <f t="shared" si="40"/>
        <v>29.946987219</v>
      </c>
      <c r="E193" s="51">
        <f>Inputs!D193</f>
        <v>1.0545498594236604</v>
      </c>
      <c r="F193" s="63">
        <f t="shared" si="41"/>
        <v>28.397886502366827</v>
      </c>
      <c r="G193" s="51">
        <f t="shared" si="47"/>
        <v>1</v>
      </c>
      <c r="H193" s="51">
        <f t="shared" si="48"/>
        <v>1.0014521922898212</v>
      </c>
      <c r="I193" s="51">
        <f t="shared" si="48"/>
        <v>0.99370598874264449</v>
      </c>
      <c r="J193" s="51">
        <f t="shared" si="37"/>
        <v>0.99370598874264449</v>
      </c>
      <c r="K193" s="63">
        <f t="shared" si="59"/>
        <v>28.577755215402522</v>
      </c>
      <c r="L193" s="63">
        <f t="shared" si="60"/>
        <v>28.883008047891504</v>
      </c>
      <c r="M193" s="119">
        <f>Trend!$R13</f>
        <v>0.01</v>
      </c>
      <c r="N193" s="119">
        <f>Trend!$R33</f>
        <v>-0.1</v>
      </c>
      <c r="O193" s="63">
        <f t="shared" si="61"/>
        <v>28.32159714466852</v>
      </c>
      <c r="P193" s="63">
        <f t="shared" si="62"/>
        <v>29.678555971951585</v>
      </c>
      <c r="Q193" s="63"/>
      <c r="R193" s="63"/>
      <c r="S193" s="10">
        <f t="shared" si="45"/>
        <v>28.32159714466852</v>
      </c>
      <c r="T193" s="10">
        <f t="shared" si="39"/>
        <v>29.946987219</v>
      </c>
      <c r="U193" s="8">
        <f t="shared" si="38"/>
        <v>-0.26843124704841514</v>
      </c>
      <c r="AA193" s="29">
        <f t="shared" si="36"/>
        <v>0</v>
      </c>
    </row>
    <row r="194" spans="1:27" x14ac:dyDescent="0.2">
      <c r="A194" s="70">
        <v>42461</v>
      </c>
      <c r="B194" s="62">
        <f>Unit*Inputs!B194</f>
        <v>26.183258089000002</v>
      </c>
      <c r="C194" s="59"/>
      <c r="D194" s="63">
        <f t="shared" si="40"/>
        <v>26.183258089000002</v>
      </c>
      <c r="E194" s="51">
        <f>Inputs!D194</f>
        <v>1.0169153188692668</v>
      </c>
      <c r="F194" s="63">
        <f t="shared" si="41"/>
        <v>25.747727075361411</v>
      </c>
      <c r="G194" s="51">
        <f t="shared" si="47"/>
        <v>1</v>
      </c>
      <c r="H194" s="51">
        <f t="shared" si="48"/>
        <v>1.0000947701330221</v>
      </c>
      <c r="I194" s="51">
        <f t="shared" si="48"/>
        <v>0.97177157009376458</v>
      </c>
      <c r="J194" s="51">
        <f t="shared" si="37"/>
        <v>0.97177157009376458</v>
      </c>
      <c r="K194" s="63">
        <f t="shared" si="59"/>
        <v>26.49565789713014</v>
      </c>
      <c r="L194" s="63">
        <f t="shared" si="60"/>
        <v>27.160638082403633</v>
      </c>
      <c r="M194" s="119">
        <f>Trend!$R14</f>
        <v>0.01</v>
      </c>
      <c r="N194" s="119">
        <f>Trend!$R34</f>
        <v>-6.5000000000000002E-2</v>
      </c>
      <c r="O194" s="63">
        <f t="shared" si="61"/>
        <v>26.502760574706951</v>
      </c>
      <c r="P194" s="63">
        <f t="shared" si="62"/>
        <v>26.190277021718661</v>
      </c>
      <c r="Q194" s="63"/>
      <c r="R194" s="63"/>
      <c r="S194" s="10">
        <f t="shared" si="45"/>
        <v>26.502760574706951</v>
      </c>
      <c r="T194" s="10">
        <f t="shared" si="39"/>
        <v>26.183258089000002</v>
      </c>
      <c r="U194" s="8">
        <f t="shared" si="38"/>
        <v>7.0189327186582773E-3</v>
      </c>
      <c r="AA194" s="29">
        <f t="shared" si="36"/>
        <v>0</v>
      </c>
    </row>
    <row r="195" spans="1:27" x14ac:dyDescent="0.2">
      <c r="A195" s="70">
        <v>42491</v>
      </c>
      <c r="B195" s="62">
        <f>Unit*Inputs!B195</f>
        <v>25.757152402000003</v>
      </c>
      <c r="C195" s="59"/>
      <c r="D195" s="63">
        <f t="shared" si="40"/>
        <v>25.757152402000003</v>
      </c>
      <c r="E195" s="51">
        <f>Inputs!D195</f>
        <v>1.0053703154752169</v>
      </c>
      <c r="F195" s="63">
        <f t="shared" si="41"/>
        <v>25.619567243563534</v>
      </c>
      <c r="G195" s="51">
        <f t="shared" si="47"/>
        <v>1</v>
      </c>
      <c r="H195" s="51">
        <f t="shared" si="48"/>
        <v>1.0106904669192065</v>
      </c>
      <c r="I195" s="51">
        <f t="shared" si="48"/>
        <v>0.97012576037196152</v>
      </c>
      <c r="J195" s="51">
        <f t="shared" si="37"/>
        <v>0.97012576037196152</v>
      </c>
      <c r="K195" s="63">
        <f t="shared" si="59"/>
        <v>26.408501134678236</v>
      </c>
      <c r="L195" s="63">
        <f t="shared" si="60"/>
        <v>26.542807414156755</v>
      </c>
      <c r="M195" s="119">
        <f>Trend!$R15</f>
        <v>0.01</v>
      </c>
      <c r="N195" s="119">
        <f>Trend!$R35</f>
        <v>0</v>
      </c>
      <c r="O195" s="63">
        <f t="shared" si="61"/>
        <v>26.524846208519204</v>
      </c>
      <c r="P195" s="63">
        <f t="shared" si="62"/>
        <v>25.870627899259809</v>
      </c>
      <c r="Q195" s="63"/>
      <c r="R195" s="63"/>
      <c r="S195" s="10">
        <f t="shared" si="45"/>
        <v>26.524846208519204</v>
      </c>
      <c r="T195" s="10">
        <f t="shared" si="39"/>
        <v>25.757152402000003</v>
      </c>
      <c r="U195" s="8">
        <f t="shared" si="38"/>
        <v>0.11347549725980599</v>
      </c>
      <c r="AA195" s="29">
        <f t="shared" si="36"/>
        <v>0</v>
      </c>
    </row>
    <row r="196" spans="1:27" x14ac:dyDescent="0.2">
      <c r="A196" s="70">
        <v>42522</v>
      </c>
      <c r="B196" s="62">
        <f>Unit*Inputs!B196</f>
        <v>30.123380679</v>
      </c>
      <c r="C196" s="59"/>
      <c r="D196" s="63">
        <f t="shared" si="40"/>
        <v>30.123380679</v>
      </c>
      <c r="E196" s="51">
        <f>Inputs!D196</f>
        <v>1.0624165227167914</v>
      </c>
      <c r="F196" s="63">
        <f t="shared" si="41"/>
        <v>28.353644766338029</v>
      </c>
      <c r="G196" s="51">
        <f t="shared" si="47"/>
        <v>1</v>
      </c>
      <c r="H196" s="51">
        <f t="shared" si="48"/>
        <v>1.0343886689259887</v>
      </c>
      <c r="I196" s="51">
        <f t="shared" si="48"/>
        <v>1.0609701207787121</v>
      </c>
      <c r="J196" s="51">
        <f t="shared" si="37"/>
        <v>1.0609701207787121</v>
      </c>
      <c r="K196" s="63">
        <f t="shared" si="59"/>
        <v>26.724263210661881</v>
      </c>
      <c r="L196" s="63">
        <f t="shared" si="60"/>
        <v>25.613302178507222</v>
      </c>
      <c r="M196" s="119">
        <f>Trend!$R16</f>
        <v>0.01</v>
      </c>
      <c r="N196" s="119">
        <f>Trend!$R36</f>
        <v>0</v>
      </c>
      <c r="O196" s="63">
        <f t="shared" si="61"/>
        <v>26.546950247026302</v>
      </c>
      <c r="P196" s="63">
        <f t="shared" si="62"/>
        <v>29.92351489183827</v>
      </c>
      <c r="Q196" s="63"/>
      <c r="R196" s="63"/>
      <c r="S196" s="10">
        <f t="shared" si="45"/>
        <v>26.546950247026302</v>
      </c>
      <c r="T196" s="10">
        <f t="shared" si="39"/>
        <v>30.123380679</v>
      </c>
      <c r="U196" s="8">
        <f t="shared" si="38"/>
        <v>-0.19986578716173042</v>
      </c>
      <c r="AA196" s="29">
        <f t="shared" si="36"/>
        <v>0</v>
      </c>
    </row>
    <row r="197" spans="1:27" x14ac:dyDescent="0.2">
      <c r="A197" s="70">
        <v>42552</v>
      </c>
      <c r="B197" s="62">
        <f>Unit*Inputs!B197</f>
        <v>22.328218346</v>
      </c>
      <c r="C197" s="59"/>
      <c r="D197" s="63">
        <f t="shared" si="40"/>
        <v>22.328218346</v>
      </c>
      <c r="E197" s="51">
        <f>Inputs!D197</f>
        <v>0.96114299325273256</v>
      </c>
      <c r="F197" s="63">
        <f t="shared" si="41"/>
        <v>23.230901648084735</v>
      </c>
      <c r="G197" s="51">
        <f t="shared" si="47"/>
        <v>1</v>
      </c>
      <c r="H197" s="51">
        <f t="shared" si="48"/>
        <v>0.96951797319619015</v>
      </c>
      <c r="I197" s="51">
        <f t="shared" si="48"/>
        <v>0.97991151618882011</v>
      </c>
      <c r="J197" s="51">
        <f t="shared" si="37"/>
        <v>0.97991151618882011</v>
      </c>
      <c r="K197" s="63">
        <f t="shared" si="59"/>
        <v>23.707142190181536</v>
      </c>
      <c r="L197" s="63">
        <f t="shared" si="60"/>
        <v>24.623467179955707</v>
      </c>
      <c r="M197" s="119">
        <f>Trend!$R17</f>
        <v>0.01</v>
      </c>
      <c r="N197" s="119">
        <f>Trend!$R37</f>
        <v>-0.12</v>
      </c>
      <c r="O197" s="63">
        <f t="shared" si="61"/>
        <v>23.380783980897629</v>
      </c>
      <c r="P197" s="63">
        <f t="shared" si="62"/>
        <v>22.020842733307273</v>
      </c>
      <c r="Q197" s="63"/>
      <c r="R197" s="63"/>
      <c r="S197" s="10">
        <f t="shared" si="45"/>
        <v>23.380783980897629</v>
      </c>
      <c r="T197" s="10">
        <f t="shared" si="39"/>
        <v>22.328218346</v>
      </c>
      <c r="U197" s="8">
        <f t="shared" si="38"/>
        <v>-0.30737561269272717</v>
      </c>
      <c r="AA197" s="29">
        <f t="shared" si="36"/>
        <v>0</v>
      </c>
    </row>
    <row r="198" spans="1:27" x14ac:dyDescent="0.2">
      <c r="A198" s="70">
        <v>42583</v>
      </c>
      <c r="B198" s="62">
        <f>Unit*Inputs!B198</f>
        <v>23.489589950000003</v>
      </c>
      <c r="C198" s="59"/>
      <c r="D198" s="63">
        <f t="shared" si="40"/>
        <v>23.489589950000003</v>
      </c>
      <c r="E198" s="51">
        <f>Inputs!D198</f>
        <v>1.1106136291724662</v>
      </c>
      <c r="F198" s="63">
        <f t="shared" si="41"/>
        <v>21.150100568730121</v>
      </c>
      <c r="G198" s="51">
        <f t="shared" si="47"/>
        <v>1</v>
      </c>
      <c r="H198" s="51">
        <f t="shared" si="48"/>
        <v>0.89332480927924729</v>
      </c>
      <c r="I198" s="51">
        <f t="shared" si="48"/>
        <v>0.90234668939243579</v>
      </c>
      <c r="J198" s="51">
        <f t="shared" si="37"/>
        <v>0.90234668939243579</v>
      </c>
      <c r="K198" s="63">
        <f t="shared" si="59"/>
        <v>23.4389961390237</v>
      </c>
      <c r="L198" s="63">
        <f t="shared" si="60"/>
        <v>23.76309566622788</v>
      </c>
      <c r="M198" s="119">
        <f>Trend!$R18</f>
        <v>0.01</v>
      </c>
      <c r="N198" s="119">
        <f>Trend!$R38</f>
        <v>0</v>
      </c>
      <c r="O198" s="63">
        <f t="shared" si="61"/>
        <v>23.400267967548373</v>
      </c>
      <c r="P198" s="63">
        <f t="shared" si="62"/>
        <v>23.450778182547463</v>
      </c>
      <c r="Q198" s="63"/>
      <c r="R198" s="63"/>
      <c r="S198" s="10">
        <f t="shared" si="45"/>
        <v>23.400267967548373</v>
      </c>
      <c r="T198" s="10">
        <f t="shared" si="39"/>
        <v>23.489589950000003</v>
      </c>
      <c r="U198" s="8">
        <f t="shared" si="38"/>
        <v>-3.8811767452539669E-2</v>
      </c>
      <c r="AA198" s="29">
        <f t="shared" si="36"/>
        <v>0</v>
      </c>
    </row>
    <row r="199" spans="1:27" x14ac:dyDescent="0.2">
      <c r="A199" s="70">
        <v>42614</v>
      </c>
      <c r="B199" s="62">
        <f>Unit*Inputs!B199</f>
        <v>25.281760924</v>
      </c>
      <c r="C199" s="59"/>
      <c r="D199" s="63">
        <f t="shared" si="40"/>
        <v>25.281760924</v>
      </c>
      <c r="E199" s="51">
        <f>Inputs!D199</f>
        <v>1.0133176465331317</v>
      </c>
      <c r="F199" s="63">
        <f t="shared" si="41"/>
        <v>24.949492402995848</v>
      </c>
      <c r="G199" s="51">
        <f t="shared" si="47"/>
        <v>1</v>
      </c>
      <c r="H199" s="51">
        <f t="shared" si="48"/>
        <v>1.0029809185046754</v>
      </c>
      <c r="I199" s="51">
        <f t="shared" si="48"/>
        <v>1.0333984495790649</v>
      </c>
      <c r="J199" s="51">
        <f t="shared" si="37"/>
        <v>1.0333984495790649</v>
      </c>
      <c r="K199" s="63">
        <f t="shared" si="59"/>
        <v>24.143148669478403</v>
      </c>
      <c r="L199" s="63">
        <f t="shared" si="60"/>
        <v>23.338344151471343</v>
      </c>
      <c r="M199" s="119">
        <f>Trend!$R19</f>
        <v>0.01</v>
      </c>
      <c r="N199" s="119">
        <f>Trend!$R39</f>
        <v>0</v>
      </c>
      <c r="O199" s="63">
        <f t="shared" si="61"/>
        <v>23.419768190854661</v>
      </c>
      <c r="P199" s="63">
        <f t="shared" si="62"/>
        <v>24.524265181915037</v>
      </c>
      <c r="Q199" s="63"/>
      <c r="R199" s="63"/>
      <c r="S199" s="10">
        <f t="shared" si="45"/>
        <v>23.419768190854661</v>
      </c>
      <c r="T199" s="10">
        <f t="shared" si="39"/>
        <v>25.281760924</v>
      </c>
      <c r="U199" s="8">
        <f t="shared" si="38"/>
        <v>-0.75749574208496284</v>
      </c>
      <c r="AA199" s="29">
        <f t="shared" si="36"/>
        <v>0</v>
      </c>
    </row>
    <row r="200" spans="1:27" x14ac:dyDescent="0.2">
      <c r="A200" s="70">
        <v>42644</v>
      </c>
      <c r="B200" s="62">
        <f>Unit*Inputs!B200</f>
        <v>22.795214250000001</v>
      </c>
      <c r="C200" s="59"/>
      <c r="D200" s="63">
        <f t="shared" si="40"/>
        <v>22.795214250000001</v>
      </c>
      <c r="E200" s="51">
        <f>Inputs!D200</f>
        <v>0.99245896774548314</v>
      </c>
      <c r="F200" s="63">
        <f t="shared" si="41"/>
        <v>22.968419844885567</v>
      </c>
      <c r="G200" s="51">
        <f t="shared" si="47"/>
        <v>1</v>
      </c>
      <c r="H200" s="51">
        <f t="shared" si="48"/>
        <v>1.0214433497938034</v>
      </c>
      <c r="I200" s="51">
        <f t="shared" si="48"/>
        <v>1.0238726376838623</v>
      </c>
      <c r="J200" s="51">
        <f t="shared" si="37"/>
        <v>1.0238726376838623</v>
      </c>
      <c r="K200" s="63">
        <f t="shared" si="59"/>
        <v>22.432887645911922</v>
      </c>
      <c r="L200" s="63">
        <f t="shared" si="60"/>
        <v>25.048123950160374</v>
      </c>
      <c r="M200" s="119">
        <f>Trend!$R20</f>
        <v>0.01</v>
      </c>
      <c r="N200" s="119">
        <f>Trend!$R40</f>
        <v>0</v>
      </c>
      <c r="O200" s="63">
        <f t="shared" si="61"/>
        <v>23.439284664347039</v>
      </c>
      <c r="P200" s="63">
        <f t="shared" si="62"/>
        <v>23.81786617149573</v>
      </c>
      <c r="Q200" s="63"/>
      <c r="R200" s="63"/>
      <c r="S200" s="10">
        <f t="shared" si="45"/>
        <v>23.439284664347039</v>
      </c>
      <c r="T200" s="10">
        <f t="shared" si="39"/>
        <v>22.795214250000001</v>
      </c>
      <c r="U200" s="8">
        <f t="shared" si="38"/>
        <v>1.0226519214957293</v>
      </c>
      <c r="AA200" s="29">
        <f t="shared" si="36"/>
        <v>0</v>
      </c>
    </row>
    <row r="201" spans="1:27" x14ac:dyDescent="0.2">
      <c r="A201" s="70">
        <v>42675</v>
      </c>
      <c r="B201" s="62">
        <f>Unit*Inputs!B201</f>
        <v>27.327163140000003</v>
      </c>
      <c r="C201" s="59"/>
      <c r="D201" s="63">
        <f t="shared" ref="D201:D202" si="63">B201+C201</f>
        <v>27.327163140000003</v>
      </c>
      <c r="E201" s="51">
        <f>Inputs!D201</f>
        <v>0.98562951534968446</v>
      </c>
      <c r="F201" s="63">
        <f t="shared" ref="F201:F202" si="64">D201/E201</f>
        <v>27.725593353710391</v>
      </c>
      <c r="G201" s="51">
        <f t="shared" si="47"/>
        <v>1</v>
      </c>
      <c r="H201" s="51">
        <f t="shared" si="47"/>
        <v>1.0028846231230606</v>
      </c>
      <c r="I201" s="51">
        <f t="shared" si="47"/>
        <v>0.97050083018153965</v>
      </c>
      <c r="J201" s="51">
        <f t="shared" si="37"/>
        <v>0.97050083018153965</v>
      </c>
      <c r="K201" s="63">
        <f t="shared" ref="K201:K202" si="65">F201/J201</f>
        <v>28.568335535090789</v>
      </c>
      <c r="L201" s="63">
        <f t="shared" ref="L201:L202" si="66">AVERAGE(K200:K202)</f>
        <v>24.892115260670391</v>
      </c>
      <c r="M201" s="119">
        <f>Trend!$R21</f>
        <v>0.01</v>
      </c>
      <c r="N201" s="119">
        <f>Trend!$R41</f>
        <v>0.22</v>
      </c>
      <c r="O201" s="63">
        <f t="shared" ref="O201:O202" si="67">O200*(1+M201/12)*(1+N201)</f>
        <v>28.619757229912139</v>
      </c>
      <c r="P201" s="63">
        <f t="shared" ref="P201:P202" si="68">O201*E201*J201</f>
        <v>27.376350781386826</v>
      </c>
      <c r="Q201" s="63"/>
      <c r="R201" s="63"/>
      <c r="S201" s="10">
        <f t="shared" ref="S201:S202" si="69">IF(Q201=0,O201,Q201)</f>
        <v>28.619757229912139</v>
      </c>
      <c r="T201" s="10">
        <f t="shared" ref="T201:T202" si="70">IF(D201=0,R201,D201)</f>
        <v>27.327163140000003</v>
      </c>
      <c r="U201" s="8">
        <f t="shared" si="38"/>
        <v>4.9187641386822634E-2</v>
      </c>
      <c r="AA201" s="29">
        <f>IF(B201=0,9999,0)</f>
        <v>0</v>
      </c>
    </row>
    <row r="202" spans="1:27" x14ac:dyDescent="0.2">
      <c r="A202" s="70">
        <v>42705</v>
      </c>
      <c r="B202" s="62">
        <f>Unit*Inputs!B202</f>
        <v>24.012153181000002</v>
      </c>
      <c r="C202" s="59"/>
      <c r="D202" s="63">
        <f t="shared" si="63"/>
        <v>24.012153181000002</v>
      </c>
      <c r="E202" s="51">
        <f>Inputs!D202</f>
        <v>0.90933862827181133</v>
      </c>
      <c r="F202" s="63">
        <f t="shared" si="64"/>
        <v>26.406173051984883</v>
      </c>
      <c r="G202" s="51">
        <f t="shared" si="47"/>
        <v>1</v>
      </c>
      <c r="H202" s="51">
        <f t="shared" si="47"/>
        <v>1.0674868358820715</v>
      </c>
      <c r="I202" s="51">
        <f t="shared" si="47"/>
        <v>1.1153552822936641</v>
      </c>
      <c r="J202" s="51">
        <f t="shared" si="37"/>
        <v>1.1153552822936641</v>
      </c>
      <c r="K202" s="63">
        <f t="shared" si="65"/>
        <v>23.675122601008447</v>
      </c>
      <c r="L202" s="63">
        <f t="shared" si="66"/>
        <v>24.785862849803546</v>
      </c>
      <c r="M202" s="119">
        <f>Trend!$R22</f>
        <v>0.01</v>
      </c>
      <c r="N202" s="119">
        <f>Trend!$R42</f>
        <v>-0.18032786885245899</v>
      </c>
      <c r="O202" s="63">
        <f t="shared" si="67"/>
        <v>23.478366416068631</v>
      </c>
      <c r="P202" s="63">
        <f t="shared" si="68"/>
        <v>23.812596045364185</v>
      </c>
      <c r="Q202" s="63"/>
      <c r="R202" s="63"/>
      <c r="S202" s="10">
        <f t="shared" si="69"/>
        <v>23.478366416068631</v>
      </c>
      <c r="T202" s="10">
        <f t="shared" si="70"/>
        <v>24.012153181000002</v>
      </c>
      <c r="U202" s="8">
        <f t="shared" si="38"/>
        <v>-0.19955713563581767</v>
      </c>
      <c r="AA202" s="29">
        <f t="shared" ref="AA202:AA250" si="71">IF(B202=0,9999,0)</f>
        <v>0</v>
      </c>
    </row>
    <row r="203" spans="1:27" x14ac:dyDescent="0.2">
      <c r="A203" s="70">
        <v>42736</v>
      </c>
      <c r="B203" s="62">
        <f>Unit*Inputs!B203</f>
        <v>21.876244125000003</v>
      </c>
      <c r="C203" s="59"/>
      <c r="D203" s="63">
        <f t="shared" si="40"/>
        <v>21.876244125000003</v>
      </c>
      <c r="E203" s="51">
        <f>Inputs!D203</f>
        <v>0.99076887481410225</v>
      </c>
      <c r="F203" s="63">
        <f t="shared" si="41"/>
        <v>22.08006799679152</v>
      </c>
      <c r="G203" s="51">
        <f t="shared" si="47"/>
        <v>1</v>
      </c>
      <c r="H203" s="51">
        <f t="shared" si="48"/>
        <v>1.0191985816817977</v>
      </c>
      <c r="I203" s="51">
        <f t="shared" si="48"/>
        <v>0.99845969903029186</v>
      </c>
      <c r="J203" s="51">
        <f t="shared" si="37"/>
        <v>0.99845969903029186</v>
      </c>
      <c r="K203" s="63">
        <f t="shared" ref="K203" si="72">F203/J203</f>
        <v>22.114130413311397</v>
      </c>
      <c r="L203" s="63">
        <f t="shared" ref="L203" si="73">AVERAGE(K202:K204)</f>
        <v>22.89462650715992</v>
      </c>
      <c r="M203" s="119">
        <f>Trend!$S11</f>
        <v>0.01</v>
      </c>
      <c r="N203" s="119">
        <f>Trend!$S31</f>
        <v>0</v>
      </c>
      <c r="O203" s="63">
        <f t="shared" ref="O203" si="74">O202*(1+M203/12)*(1+N203)</f>
        <v>23.497931721415352</v>
      </c>
      <c r="P203" s="63">
        <f t="shared" ref="P203" si="75">O203*E203*J203</f>
        <v>23.245159595370673</v>
      </c>
      <c r="Q203" s="63"/>
      <c r="R203" s="63"/>
      <c r="S203" s="10">
        <f t="shared" si="45"/>
        <v>23.497931721415352</v>
      </c>
      <c r="T203" s="10">
        <f t="shared" si="39"/>
        <v>21.876244125000003</v>
      </c>
      <c r="U203" s="8">
        <f t="shared" si="38"/>
        <v>1.3689154703706699</v>
      </c>
      <c r="AA203" s="29">
        <f t="shared" si="71"/>
        <v>0</v>
      </c>
    </row>
    <row r="204" spans="1:27" x14ac:dyDescent="0.2">
      <c r="A204" s="70">
        <v>42767</v>
      </c>
      <c r="B204" s="62">
        <f>Unit*Inputs!B204</f>
        <v>0</v>
      </c>
      <c r="C204" s="59"/>
      <c r="D204" s="63">
        <f t="shared" si="40"/>
        <v>0</v>
      </c>
      <c r="E204" s="51">
        <f>Inputs!D204</f>
        <v>0.92006338743058758</v>
      </c>
      <c r="F204" s="63">
        <f t="shared" si="41"/>
        <v>0</v>
      </c>
      <c r="G204" s="51">
        <f t="shared" si="47"/>
        <v>1</v>
      </c>
      <c r="H204" s="51">
        <f t="shared" si="48"/>
        <v>0.97653681027111605</v>
      </c>
      <c r="I204" s="51">
        <f t="shared" si="48"/>
        <v>0.97958145566323851</v>
      </c>
      <c r="J204" s="51">
        <f t="shared" ref="J204:J250" si="76">IF(J$8=1,G204,IF(J$8=2,H204,I204))</f>
        <v>0.97958145566323851</v>
      </c>
      <c r="K204" s="63"/>
      <c r="L204" s="63"/>
      <c r="M204" s="119">
        <f>Trend!$S12</f>
        <v>0.01</v>
      </c>
      <c r="N204" s="119">
        <f>Trend!$S32</f>
        <v>0.15</v>
      </c>
      <c r="O204" s="63"/>
      <c r="P204" s="63"/>
      <c r="Q204" s="63">
        <f t="shared" ref="Q204" si="77">IF(O203=0,Q203,O203)*(1+M204/12)*(1+N204)</f>
        <v>27.045140330860672</v>
      </c>
      <c r="R204" s="63">
        <f t="shared" ref="R204" si="78">Q204*E204*J204</f>
        <v>24.375163817203969</v>
      </c>
      <c r="S204" s="10">
        <f t="shared" si="45"/>
        <v>27.045140330860672</v>
      </c>
      <c r="T204" s="10">
        <f t="shared" si="39"/>
        <v>24.375163817203969</v>
      </c>
      <c r="U204" s="8">
        <f t="shared" ref="U204:U250" si="79">IF(D204=0,0,P204-D204)</f>
        <v>0</v>
      </c>
      <c r="AA204" s="29">
        <f t="shared" si="71"/>
        <v>9999</v>
      </c>
    </row>
    <row r="205" spans="1:27" x14ac:dyDescent="0.2">
      <c r="A205" s="70">
        <v>42795</v>
      </c>
      <c r="B205" s="62">
        <f>Unit*Inputs!B205</f>
        <v>0</v>
      </c>
      <c r="C205" s="59"/>
      <c r="D205" s="63">
        <f t="shared" si="40"/>
        <v>0</v>
      </c>
      <c r="E205" s="51">
        <f>Inputs!D205</f>
        <v>1.1156087195848408</v>
      </c>
      <c r="F205" s="63">
        <f t="shared" si="41"/>
        <v>0</v>
      </c>
      <c r="G205" s="51">
        <f t="shared" si="47"/>
        <v>1</v>
      </c>
      <c r="H205" s="51">
        <f t="shared" si="48"/>
        <v>1.0014521922898212</v>
      </c>
      <c r="I205" s="51">
        <f t="shared" si="48"/>
        <v>0.99370598874264449</v>
      </c>
      <c r="J205" s="51">
        <f t="shared" si="76"/>
        <v>0.99370598874264449</v>
      </c>
      <c r="K205" s="63"/>
      <c r="L205" s="63"/>
      <c r="M205" s="119">
        <f>Trend!$S13</f>
        <v>0.01</v>
      </c>
      <c r="N205" s="119">
        <f>Trend!$S33</f>
        <v>0</v>
      </c>
      <c r="O205" s="63"/>
      <c r="P205" s="63"/>
      <c r="Q205" s="63">
        <f t="shared" ref="Q205:Q250" si="80">IF(O204=0,Q204,O204)*(1+M205/12)*(1+N205)</f>
        <v>27.067677947803052</v>
      </c>
      <c r="R205" s="63">
        <f t="shared" ref="R205:R250" si="81">Q205*E205*J205</f>
        <v>30.006877672684812</v>
      </c>
      <c r="S205" s="10">
        <f t="shared" si="45"/>
        <v>27.067677947803052</v>
      </c>
      <c r="T205" s="10">
        <f t="shared" si="39"/>
        <v>30.006877672684812</v>
      </c>
      <c r="U205" s="8">
        <f t="shared" si="79"/>
        <v>0</v>
      </c>
      <c r="AA205" s="29">
        <f t="shared" si="71"/>
        <v>9999</v>
      </c>
    </row>
    <row r="206" spans="1:27" x14ac:dyDescent="0.2">
      <c r="A206" s="70">
        <v>42826</v>
      </c>
      <c r="B206" s="62">
        <f>Unit*Inputs!B206</f>
        <v>0</v>
      </c>
      <c r="C206" s="59"/>
      <c r="D206" s="63">
        <f t="shared" si="40"/>
        <v>0</v>
      </c>
      <c r="E206" s="51">
        <f>Inputs!D206</f>
        <v>0.90725876555119289</v>
      </c>
      <c r="F206" s="63">
        <f t="shared" si="41"/>
        <v>0</v>
      </c>
      <c r="G206" s="51">
        <f t="shared" si="47"/>
        <v>1</v>
      </c>
      <c r="H206" s="51">
        <f t="shared" si="48"/>
        <v>1.0000947701330221</v>
      </c>
      <c r="I206" s="51">
        <f t="shared" si="48"/>
        <v>0.97177157009376458</v>
      </c>
      <c r="J206" s="51">
        <f t="shared" si="76"/>
        <v>0.97177157009376458</v>
      </c>
      <c r="K206" s="63"/>
      <c r="L206" s="63"/>
      <c r="M206" s="119">
        <f>Trend!$S14</f>
        <v>0.01</v>
      </c>
      <c r="N206" s="119">
        <f>Trend!$S34</f>
        <v>0</v>
      </c>
      <c r="O206" s="63"/>
      <c r="P206" s="63"/>
      <c r="Q206" s="63">
        <f t="shared" si="80"/>
        <v>27.090234346092885</v>
      </c>
      <c r="R206" s="63">
        <f t="shared" si="81"/>
        <v>23.884058382773215</v>
      </c>
      <c r="S206" s="10">
        <f t="shared" si="45"/>
        <v>27.090234346092885</v>
      </c>
      <c r="T206" s="10">
        <f t="shared" si="39"/>
        <v>23.884058382773215</v>
      </c>
      <c r="U206" s="8">
        <f t="shared" si="79"/>
        <v>0</v>
      </c>
      <c r="AA206" s="29">
        <f t="shared" si="71"/>
        <v>9999</v>
      </c>
    </row>
    <row r="207" spans="1:27" x14ac:dyDescent="0.2">
      <c r="A207" s="4">
        <v>42856</v>
      </c>
      <c r="B207" s="62">
        <f>Unit*Inputs!B207</f>
        <v>0</v>
      </c>
      <c r="C207" s="59"/>
      <c r="D207" s="63">
        <f t="shared" si="40"/>
        <v>0</v>
      </c>
      <c r="E207" s="51">
        <f>Inputs!D207</f>
        <v>1.0526956417707756</v>
      </c>
      <c r="F207" s="63">
        <f t="shared" si="41"/>
        <v>0</v>
      </c>
      <c r="G207" s="51">
        <f t="shared" si="47"/>
        <v>1</v>
      </c>
      <c r="H207" s="51">
        <f t="shared" si="48"/>
        <v>1.0106904669192065</v>
      </c>
      <c r="I207" s="51">
        <f t="shared" si="48"/>
        <v>0.97012576037196152</v>
      </c>
      <c r="J207" s="51">
        <f t="shared" si="76"/>
        <v>0.97012576037196152</v>
      </c>
      <c r="K207" s="63"/>
      <c r="L207" s="63"/>
      <c r="M207" s="119">
        <f>Trend!$S15</f>
        <v>0.01</v>
      </c>
      <c r="N207" s="119">
        <f>Trend!$S35</f>
        <v>0</v>
      </c>
      <c r="O207" s="63"/>
      <c r="P207" s="63"/>
      <c r="Q207" s="10">
        <f t="shared" si="80"/>
        <v>27.112809541381292</v>
      </c>
      <c r="R207" s="10">
        <f t="shared" si="81"/>
        <v>27.688879741401085</v>
      </c>
      <c r="S207" s="10">
        <f t="shared" si="45"/>
        <v>27.112809541381292</v>
      </c>
      <c r="T207" s="10">
        <f t="shared" si="39"/>
        <v>27.688879741401085</v>
      </c>
      <c r="U207" s="8">
        <f t="shared" si="79"/>
        <v>0</v>
      </c>
      <c r="AA207" s="29">
        <f t="shared" si="71"/>
        <v>9999</v>
      </c>
    </row>
    <row r="208" spans="1:27" x14ac:dyDescent="0.2">
      <c r="A208" s="4">
        <v>42887</v>
      </c>
      <c r="B208" s="62">
        <f>Unit*Inputs!B208</f>
        <v>0</v>
      </c>
      <c r="C208" s="59"/>
      <c r="D208" s="63">
        <f t="shared" si="40"/>
        <v>0</v>
      </c>
      <c r="E208" s="51">
        <f>Inputs!D208</f>
        <v>1.064471517743222</v>
      </c>
      <c r="F208" s="63">
        <f t="shared" si="41"/>
        <v>0</v>
      </c>
      <c r="G208" s="51">
        <f t="shared" si="47"/>
        <v>1</v>
      </c>
      <c r="H208" s="51">
        <f t="shared" si="48"/>
        <v>1.0343886689259887</v>
      </c>
      <c r="I208" s="51">
        <f t="shared" si="48"/>
        <v>1.0609701207787121</v>
      </c>
      <c r="J208" s="51">
        <f t="shared" si="76"/>
        <v>1.0609701207787121</v>
      </c>
      <c r="K208" s="63"/>
      <c r="L208" s="63"/>
      <c r="M208" s="119">
        <f>Trend!$S16</f>
        <v>0.01</v>
      </c>
      <c r="N208" s="119">
        <f>Trend!$S36</f>
        <v>0</v>
      </c>
      <c r="O208" s="63"/>
      <c r="P208" s="63"/>
      <c r="Q208" s="10">
        <f t="shared" si="80"/>
        <v>27.135403549332441</v>
      </c>
      <c r="R208" s="10">
        <f t="shared" si="81"/>
        <v>30.645977859728088</v>
      </c>
      <c r="S208" s="10">
        <f t="shared" si="45"/>
        <v>27.135403549332441</v>
      </c>
      <c r="T208" s="10">
        <f t="shared" si="39"/>
        <v>30.645977859728088</v>
      </c>
      <c r="U208" s="8">
        <f t="shared" si="79"/>
        <v>0</v>
      </c>
      <c r="AA208" s="29">
        <f t="shared" si="71"/>
        <v>9999</v>
      </c>
    </row>
    <row r="209" spans="1:27" x14ac:dyDescent="0.2">
      <c r="A209" s="4">
        <v>42917</v>
      </c>
      <c r="B209" s="62">
        <f>Unit*Inputs!B209</f>
        <v>0</v>
      </c>
      <c r="C209" s="59"/>
      <c r="D209" s="63">
        <f t="shared" si="40"/>
        <v>0</v>
      </c>
      <c r="E209" s="51">
        <f>Inputs!D209</f>
        <v>0.92989415079422777</v>
      </c>
      <c r="F209" s="63">
        <f t="shared" si="41"/>
        <v>0</v>
      </c>
      <c r="G209" s="51">
        <f t="shared" si="47"/>
        <v>1</v>
      </c>
      <c r="H209" s="51">
        <f t="shared" si="48"/>
        <v>0.96951797319619015</v>
      </c>
      <c r="I209" s="51">
        <f t="shared" si="48"/>
        <v>0.97991151618882011</v>
      </c>
      <c r="J209" s="51">
        <f t="shared" si="76"/>
        <v>0.97991151618882011</v>
      </c>
      <c r="K209" s="63"/>
      <c r="L209" s="63"/>
      <c r="M209" s="119">
        <f>Trend!$S17</f>
        <v>0.01</v>
      </c>
      <c r="N209" s="119">
        <f>Trend!$S37</f>
        <v>-0.1</v>
      </c>
      <c r="O209" s="63"/>
      <c r="P209" s="63"/>
      <c r="Q209" s="10">
        <f t="shared" si="80"/>
        <v>24.442214747061193</v>
      </c>
      <c r="R209" s="10">
        <f t="shared" si="81"/>
        <v>22.272087955665508</v>
      </c>
      <c r="S209" s="10">
        <f t="shared" si="45"/>
        <v>24.442214747061193</v>
      </c>
      <c r="T209" s="10">
        <f t="shared" si="39"/>
        <v>22.272087955665508</v>
      </c>
      <c r="U209" s="8">
        <f t="shared" si="79"/>
        <v>0</v>
      </c>
      <c r="AA209" s="29">
        <f t="shared" si="71"/>
        <v>9999</v>
      </c>
    </row>
    <row r="210" spans="1:27" x14ac:dyDescent="0.2">
      <c r="A210" s="4">
        <v>42948</v>
      </c>
      <c r="B210" s="62">
        <f>Unit*Inputs!B210</f>
        <v>0</v>
      </c>
      <c r="C210" s="59"/>
      <c r="D210" s="63">
        <f t="shared" si="40"/>
        <v>0</v>
      </c>
      <c r="E210" s="51">
        <f>Inputs!D210</f>
        <v>1.114826091419745</v>
      </c>
      <c r="F210" s="63">
        <f t="shared" si="41"/>
        <v>0</v>
      </c>
      <c r="G210" s="51">
        <f t="shared" si="47"/>
        <v>1</v>
      </c>
      <c r="H210" s="51">
        <f t="shared" si="48"/>
        <v>0.89332480927924729</v>
      </c>
      <c r="I210" s="51">
        <f t="shared" si="48"/>
        <v>0.90234668939243579</v>
      </c>
      <c r="J210" s="51">
        <f t="shared" si="76"/>
        <v>0.90234668939243579</v>
      </c>
      <c r="K210" s="63"/>
      <c r="L210" s="63"/>
      <c r="M210" s="119">
        <f>Trend!$S18</f>
        <v>0.01</v>
      </c>
      <c r="N210" s="119">
        <f>Trend!$S38</f>
        <v>0</v>
      </c>
      <c r="O210" s="63"/>
      <c r="P210" s="63"/>
      <c r="Q210" s="10">
        <f t="shared" si="80"/>
        <v>24.46258325935041</v>
      </c>
      <c r="R210" s="10">
        <f t="shared" si="81"/>
        <v>24.608371273916472</v>
      </c>
      <c r="S210" s="10">
        <f t="shared" si="45"/>
        <v>24.46258325935041</v>
      </c>
      <c r="T210" s="10">
        <f t="shared" si="39"/>
        <v>24.608371273916472</v>
      </c>
      <c r="U210" s="8">
        <f t="shared" si="79"/>
        <v>0</v>
      </c>
      <c r="AA210" s="29">
        <f t="shared" si="71"/>
        <v>9999</v>
      </c>
    </row>
    <row r="211" spans="1:27" x14ac:dyDescent="0.2">
      <c r="A211" s="4">
        <v>42979</v>
      </c>
      <c r="B211" s="62">
        <f>Unit*Inputs!B211</f>
        <v>0</v>
      </c>
      <c r="C211" s="59"/>
      <c r="D211" s="63">
        <f t="shared" si="40"/>
        <v>0</v>
      </c>
      <c r="E211" s="51">
        <f>Inputs!D211</f>
        <v>0.96389285009349002</v>
      </c>
      <c r="F211" s="63">
        <f t="shared" si="41"/>
        <v>0</v>
      </c>
      <c r="G211" s="51">
        <f t="shared" si="47"/>
        <v>1</v>
      </c>
      <c r="H211" s="51">
        <f t="shared" si="48"/>
        <v>1.0029809185046754</v>
      </c>
      <c r="I211" s="51">
        <f t="shared" si="48"/>
        <v>1.0333984495790649</v>
      </c>
      <c r="J211" s="51">
        <f t="shared" si="76"/>
        <v>1.0333984495790649</v>
      </c>
      <c r="K211" s="63"/>
      <c r="L211" s="63"/>
      <c r="M211" s="119">
        <f>Trend!$S19</f>
        <v>0.01</v>
      </c>
      <c r="N211" s="119">
        <f>Trend!$S39</f>
        <v>0</v>
      </c>
      <c r="O211" s="63"/>
      <c r="P211" s="63"/>
      <c r="Q211" s="10">
        <f t="shared" si="80"/>
        <v>24.482968745399866</v>
      </c>
      <c r="R211" s="10">
        <f t="shared" si="81"/>
        <v>24.387127149093935</v>
      </c>
      <c r="S211" s="10">
        <f t="shared" si="45"/>
        <v>24.482968745399866</v>
      </c>
      <c r="T211" s="10">
        <f t="shared" si="39"/>
        <v>24.387127149093935</v>
      </c>
      <c r="U211" s="8">
        <f t="shared" si="79"/>
        <v>0</v>
      </c>
      <c r="AA211" s="29">
        <f t="shared" si="71"/>
        <v>9999</v>
      </c>
    </row>
    <row r="212" spans="1:27" x14ac:dyDescent="0.2">
      <c r="A212" s="4">
        <v>43009</v>
      </c>
      <c r="B212" s="62">
        <f>Unit*Inputs!B212</f>
        <v>0</v>
      </c>
      <c r="C212" s="59"/>
      <c r="D212" s="63">
        <f t="shared" si="40"/>
        <v>0</v>
      </c>
      <c r="E212" s="51">
        <f>Inputs!D212</f>
        <v>1.0410566609023766</v>
      </c>
      <c r="F212" s="63">
        <f t="shared" si="41"/>
        <v>0</v>
      </c>
      <c r="G212" s="51">
        <f t="shared" si="47"/>
        <v>1</v>
      </c>
      <c r="H212" s="51">
        <f t="shared" si="48"/>
        <v>1.0214433497938034</v>
      </c>
      <c r="I212" s="51">
        <f t="shared" si="48"/>
        <v>1.0238726376838623</v>
      </c>
      <c r="J212" s="51">
        <f t="shared" si="76"/>
        <v>1.0238726376838623</v>
      </c>
      <c r="K212" s="63"/>
      <c r="L212" s="63"/>
      <c r="M212" s="119">
        <f>Trend!$S20</f>
        <v>0.01</v>
      </c>
      <c r="N212" s="119">
        <f>Trend!$S40</f>
        <v>0</v>
      </c>
      <c r="O212" s="63"/>
      <c r="P212" s="63"/>
      <c r="Q212" s="10">
        <f t="shared" si="80"/>
        <v>24.503371219354364</v>
      </c>
      <c r="R212" s="10">
        <f t="shared" si="81"/>
        <v>26.118374434221842</v>
      </c>
      <c r="S212" s="10">
        <f t="shared" si="45"/>
        <v>24.503371219354364</v>
      </c>
      <c r="T212" s="10">
        <f t="shared" si="39"/>
        <v>26.118374434221842</v>
      </c>
      <c r="U212" s="8">
        <f t="shared" si="79"/>
        <v>0</v>
      </c>
      <c r="AA212" s="29">
        <f t="shared" si="71"/>
        <v>9999</v>
      </c>
    </row>
    <row r="213" spans="1:27" x14ac:dyDescent="0.2">
      <c r="A213" s="4">
        <v>43040</v>
      </c>
      <c r="B213" s="17">
        <f>Unit*Inputs!B213</f>
        <v>0</v>
      </c>
      <c r="D213" s="10">
        <f t="shared" si="40"/>
        <v>0</v>
      </c>
      <c r="E213" s="14">
        <f>Inputs!D213</f>
        <v>0.98645661863243306</v>
      </c>
      <c r="F213" s="10">
        <f t="shared" si="41"/>
        <v>0</v>
      </c>
      <c r="G213" s="14">
        <f t="shared" si="47"/>
        <v>1</v>
      </c>
      <c r="H213" s="51">
        <f t="shared" si="48"/>
        <v>1.0028846231230606</v>
      </c>
      <c r="I213" s="109">
        <f t="shared" si="48"/>
        <v>0.97050083018153965</v>
      </c>
      <c r="J213" s="14">
        <f t="shared" si="76"/>
        <v>0.97050083018153965</v>
      </c>
      <c r="K213" s="10"/>
      <c r="L213" s="10"/>
      <c r="M213" s="30">
        <f>Trend!$S21</f>
        <v>0.01</v>
      </c>
      <c r="N213" s="30">
        <f>Trend!$S41</f>
        <v>0</v>
      </c>
      <c r="O213" s="10"/>
      <c r="P213" s="10"/>
      <c r="Q213" s="10">
        <f t="shared" si="80"/>
        <v>24.52379069537049</v>
      </c>
      <c r="R213" s="10">
        <f t="shared" si="81"/>
        <v>23.478021887331188</v>
      </c>
      <c r="S213" s="10">
        <f t="shared" si="45"/>
        <v>24.52379069537049</v>
      </c>
      <c r="T213" s="10">
        <f t="shared" si="39"/>
        <v>23.478021887331188</v>
      </c>
      <c r="U213" s="8">
        <f t="shared" si="79"/>
        <v>0</v>
      </c>
      <c r="AA213" s="29">
        <f t="shared" si="71"/>
        <v>9999</v>
      </c>
    </row>
    <row r="214" spans="1:27" x14ac:dyDescent="0.2">
      <c r="A214" s="4">
        <v>43070</v>
      </c>
      <c r="B214" s="17">
        <f>Unit*Inputs!B214</f>
        <v>0</v>
      </c>
      <c r="D214" s="10">
        <f t="shared" si="40"/>
        <v>0</v>
      </c>
      <c r="E214" s="14">
        <f>Inputs!D214</f>
        <v>0.88389465421459223</v>
      </c>
      <c r="F214" s="10">
        <f t="shared" si="41"/>
        <v>0</v>
      </c>
      <c r="G214" s="14">
        <f t="shared" si="47"/>
        <v>1</v>
      </c>
      <c r="H214" s="51">
        <f t="shared" si="48"/>
        <v>1.0674868358820715</v>
      </c>
      <c r="I214" s="109">
        <f t="shared" si="48"/>
        <v>1.1153552822936641</v>
      </c>
      <c r="J214" s="14">
        <f t="shared" si="76"/>
        <v>1.1153552822936641</v>
      </c>
      <c r="K214" s="10"/>
      <c r="L214" s="10"/>
      <c r="M214" s="30">
        <f>Trend!$S22</f>
        <v>0.01</v>
      </c>
      <c r="N214" s="30">
        <f>Trend!$S42</f>
        <v>0</v>
      </c>
      <c r="O214" s="10"/>
      <c r="P214" s="10"/>
      <c r="Q214" s="10">
        <f t="shared" si="80"/>
        <v>24.544227187616631</v>
      </c>
      <c r="R214" s="10">
        <f t="shared" si="81"/>
        <v>24.197087667003629</v>
      </c>
      <c r="S214" s="10">
        <f t="shared" si="45"/>
        <v>24.544227187616631</v>
      </c>
      <c r="T214" s="10">
        <f t="shared" si="39"/>
        <v>24.197087667003629</v>
      </c>
      <c r="U214" s="8">
        <f t="shared" si="79"/>
        <v>0</v>
      </c>
      <c r="AA214" s="29">
        <f t="shared" si="71"/>
        <v>9999</v>
      </c>
    </row>
    <row r="215" spans="1:27" x14ac:dyDescent="0.2">
      <c r="A215" s="4">
        <v>43101</v>
      </c>
      <c r="B215" s="17">
        <f>Unit*Inputs!B215</f>
        <v>0</v>
      </c>
      <c r="D215" s="10">
        <f t="shared" si="40"/>
        <v>0</v>
      </c>
      <c r="E215" s="14">
        <f>Inputs!D215</f>
        <v>1.046134670074863</v>
      </c>
      <c r="F215" s="10">
        <f t="shared" si="41"/>
        <v>0</v>
      </c>
      <c r="G215" s="14">
        <f t="shared" si="47"/>
        <v>1</v>
      </c>
      <c r="H215" s="51">
        <f t="shared" si="48"/>
        <v>1.0191985816817977</v>
      </c>
      <c r="I215" s="109">
        <f t="shared" si="48"/>
        <v>0.99845969903029186</v>
      </c>
      <c r="J215" s="14">
        <f t="shared" si="76"/>
        <v>0.99845969903029186</v>
      </c>
      <c r="K215" s="10"/>
      <c r="L215" s="10"/>
      <c r="M215" s="30">
        <f>Trend!$T11</f>
        <v>0.01</v>
      </c>
      <c r="N215" s="30">
        <f>Trend!$T31</f>
        <v>0</v>
      </c>
      <c r="O215" s="10"/>
      <c r="P215" s="10"/>
      <c r="Q215" s="10">
        <f t="shared" si="80"/>
        <v>24.564680710272977</v>
      </c>
      <c r="R215" s="10">
        <f t="shared" si="81"/>
        <v>25.658381551235486</v>
      </c>
      <c r="S215" s="10">
        <f t="shared" si="45"/>
        <v>24.564680710272977</v>
      </c>
      <c r="T215" s="10">
        <f t="shared" ref="T215:T250" si="82">IF(D215=0,R215,D215)</f>
        <v>25.658381551235486</v>
      </c>
      <c r="U215" s="8">
        <f t="shared" si="79"/>
        <v>0</v>
      </c>
      <c r="AA215" s="29">
        <f t="shared" si="71"/>
        <v>9999</v>
      </c>
    </row>
    <row r="216" spans="1:27" x14ac:dyDescent="0.2">
      <c r="A216" s="4">
        <v>43132</v>
      </c>
      <c r="B216" s="17">
        <f>Unit*Inputs!B216</f>
        <v>0</v>
      </c>
      <c r="D216" s="10">
        <f t="shared" ref="D216:D250" si="83">B216+C216</f>
        <v>0</v>
      </c>
      <c r="E216" s="14">
        <f>Inputs!D216</f>
        <v>0.92006338743058791</v>
      </c>
      <c r="F216" s="10">
        <f t="shared" ref="F216:F250" si="84">D216/E216</f>
        <v>0</v>
      </c>
      <c r="G216" s="14">
        <f t="shared" si="47"/>
        <v>1</v>
      </c>
      <c r="H216" s="51">
        <f t="shared" si="48"/>
        <v>0.97653681027111605</v>
      </c>
      <c r="I216" s="109">
        <f t="shared" si="48"/>
        <v>0.97958145566323851</v>
      </c>
      <c r="J216" s="14">
        <f t="shared" si="76"/>
        <v>0.97958145566323851</v>
      </c>
      <c r="K216" s="10"/>
      <c r="L216" s="10"/>
      <c r="M216" s="30">
        <f>Trend!$T12</f>
        <v>0.01</v>
      </c>
      <c r="N216" s="30">
        <f>Trend!$T32</f>
        <v>0</v>
      </c>
      <c r="O216" s="10"/>
      <c r="P216" s="10"/>
      <c r="Q216" s="10">
        <f t="shared" si="80"/>
        <v>24.585151277531537</v>
      </c>
      <c r="R216" s="10">
        <f t="shared" si="81"/>
        <v>22.158032183577216</v>
      </c>
      <c r="S216" s="10">
        <f t="shared" ref="S216:S250" si="85">IF(Q216=0,O216,Q216)</f>
        <v>24.585151277531537</v>
      </c>
      <c r="T216" s="10">
        <f t="shared" si="82"/>
        <v>22.158032183577216</v>
      </c>
      <c r="U216" s="8">
        <f t="shared" si="79"/>
        <v>0</v>
      </c>
      <c r="AA216" s="29">
        <f t="shared" si="71"/>
        <v>9999</v>
      </c>
    </row>
    <row r="217" spans="1:27" x14ac:dyDescent="0.2">
      <c r="A217" s="4">
        <v>43160</v>
      </c>
      <c r="B217" s="17">
        <f>Unit*Inputs!B217</f>
        <v>0</v>
      </c>
      <c r="D217" s="10">
        <f t="shared" si="83"/>
        <v>0</v>
      </c>
      <c r="E217" s="14">
        <f>Inputs!D217</f>
        <v>1.0109335386355662</v>
      </c>
      <c r="F217" s="10">
        <f t="shared" si="84"/>
        <v>0</v>
      </c>
      <c r="G217" s="14">
        <f t="shared" si="47"/>
        <v>1</v>
      </c>
      <c r="H217" s="51">
        <f t="shared" si="48"/>
        <v>1.0014521922898212</v>
      </c>
      <c r="I217" s="109">
        <f t="shared" si="48"/>
        <v>0.99370598874264449</v>
      </c>
      <c r="J217" s="14">
        <f t="shared" si="76"/>
        <v>0.99370598874264449</v>
      </c>
      <c r="K217" s="10"/>
      <c r="L217" s="10"/>
      <c r="M217" s="30">
        <f>Trend!$T13</f>
        <v>0.01</v>
      </c>
      <c r="N217" s="30">
        <f>Trend!$T33</f>
        <v>0</v>
      </c>
      <c r="O217" s="10"/>
      <c r="P217" s="10"/>
      <c r="Q217" s="10">
        <f t="shared" si="80"/>
        <v>24.605638903596144</v>
      </c>
      <c r="R217" s="10">
        <f t="shared" si="81"/>
        <v>24.718104181846723</v>
      </c>
      <c r="S217" s="10">
        <f t="shared" si="85"/>
        <v>24.605638903596144</v>
      </c>
      <c r="T217" s="10">
        <f t="shared" si="82"/>
        <v>24.718104181846723</v>
      </c>
      <c r="U217" s="8">
        <f t="shared" si="79"/>
        <v>0</v>
      </c>
      <c r="AA217" s="29">
        <f t="shared" si="71"/>
        <v>9999</v>
      </c>
    </row>
    <row r="218" spans="1:27" x14ac:dyDescent="0.2">
      <c r="A218" s="4">
        <v>43191</v>
      </c>
      <c r="B218" s="17">
        <f>Unit*Inputs!B218</f>
        <v>0</v>
      </c>
      <c r="D218" s="10">
        <f t="shared" si="83"/>
        <v>0</v>
      </c>
      <c r="E218" s="14">
        <f>Inputs!D218</f>
        <v>1.0078776764168984</v>
      </c>
      <c r="F218" s="10">
        <f t="shared" si="84"/>
        <v>0</v>
      </c>
      <c r="G218" s="14">
        <f t="shared" si="47"/>
        <v>1</v>
      </c>
      <c r="H218" s="51">
        <f t="shared" si="48"/>
        <v>1.0000947701330221</v>
      </c>
      <c r="I218" s="109">
        <f t="shared" si="48"/>
        <v>0.97177157009376458</v>
      </c>
      <c r="J218" s="14">
        <f t="shared" si="76"/>
        <v>0.97177157009376458</v>
      </c>
      <c r="K218" s="10"/>
      <c r="L218" s="10"/>
      <c r="M218" s="30">
        <f>Trend!$T14</f>
        <v>0.01</v>
      </c>
      <c r="N218" s="30">
        <f>Trend!$T34</f>
        <v>0</v>
      </c>
      <c r="O218" s="10"/>
      <c r="P218" s="10"/>
      <c r="Q218" s="10">
        <f t="shared" si="80"/>
        <v>24.626143602682472</v>
      </c>
      <c r="R218" s="10">
        <f t="shared" si="81"/>
        <v>24.119506800023014</v>
      </c>
      <c r="S218" s="10">
        <f t="shared" si="85"/>
        <v>24.626143602682472</v>
      </c>
      <c r="T218" s="10">
        <f t="shared" si="82"/>
        <v>24.119506800023014</v>
      </c>
      <c r="U218" s="8">
        <f t="shared" si="79"/>
        <v>0</v>
      </c>
      <c r="AA218" s="29">
        <f t="shared" si="71"/>
        <v>9999</v>
      </c>
    </row>
    <row r="219" spans="1:27" x14ac:dyDescent="0.2">
      <c r="A219" s="4">
        <v>43221</v>
      </c>
      <c r="B219" s="17">
        <f>Unit*Inputs!B219</f>
        <v>0</v>
      </c>
      <c r="D219" s="10">
        <f t="shared" si="83"/>
        <v>0</v>
      </c>
      <c r="E219" s="14">
        <f>Inputs!D219</f>
        <v>1.0550395064523677</v>
      </c>
      <c r="F219" s="10">
        <f t="shared" si="84"/>
        <v>0</v>
      </c>
      <c r="G219" s="14">
        <f t="shared" si="47"/>
        <v>1</v>
      </c>
      <c r="H219" s="51">
        <f t="shared" si="48"/>
        <v>1.0106904669192065</v>
      </c>
      <c r="I219" s="109">
        <f t="shared" si="48"/>
        <v>0.97012576037196152</v>
      </c>
      <c r="J219" s="14">
        <f t="shared" si="76"/>
        <v>0.97012576037196152</v>
      </c>
      <c r="K219" s="10"/>
      <c r="L219" s="10"/>
      <c r="M219" s="30">
        <f>Trend!$T15</f>
        <v>0.01</v>
      </c>
      <c r="N219" s="30">
        <f>Trend!$T35</f>
        <v>0</v>
      </c>
      <c r="O219" s="10"/>
      <c r="P219" s="10"/>
      <c r="Q219" s="10">
        <f t="shared" si="80"/>
        <v>24.64666538901804</v>
      </c>
      <c r="R219" s="10">
        <f t="shared" si="81"/>
        <v>25.226379689913937</v>
      </c>
      <c r="S219" s="10">
        <f t="shared" si="85"/>
        <v>24.64666538901804</v>
      </c>
      <c r="T219" s="10">
        <f t="shared" si="82"/>
        <v>25.226379689913937</v>
      </c>
      <c r="U219" s="8">
        <f t="shared" si="79"/>
        <v>0</v>
      </c>
      <c r="AA219" s="29">
        <f t="shared" si="71"/>
        <v>9999</v>
      </c>
    </row>
    <row r="220" spans="1:27" x14ac:dyDescent="0.2">
      <c r="A220" s="4">
        <v>43252</v>
      </c>
      <c r="B220" s="17">
        <f>Unit*Inputs!B220</f>
        <v>0</v>
      </c>
      <c r="D220" s="10">
        <f t="shared" si="83"/>
        <v>0</v>
      </c>
      <c r="E220" s="14">
        <f>Inputs!D220</f>
        <v>1.0169153188692668</v>
      </c>
      <c r="F220" s="10">
        <f t="shared" si="84"/>
        <v>0</v>
      </c>
      <c r="G220" s="14">
        <f t="shared" si="47"/>
        <v>1</v>
      </c>
      <c r="H220" s="51">
        <f t="shared" si="48"/>
        <v>1.0343886689259887</v>
      </c>
      <c r="I220" s="109">
        <f t="shared" si="48"/>
        <v>1.0609701207787121</v>
      </c>
      <c r="J220" s="14">
        <f t="shared" si="76"/>
        <v>1.0609701207787121</v>
      </c>
      <c r="K220" s="10"/>
      <c r="L220" s="10"/>
      <c r="M220" s="30">
        <f>Trend!$T16</f>
        <v>0.01</v>
      </c>
      <c r="N220" s="30">
        <f>Trend!$T36</f>
        <v>0</v>
      </c>
      <c r="O220" s="10"/>
      <c r="P220" s="10"/>
      <c r="Q220" s="10">
        <f t="shared" si="80"/>
        <v>24.66720427684222</v>
      </c>
      <c r="R220" s="10">
        <f t="shared" si="81"/>
        <v>26.613860330800485</v>
      </c>
      <c r="S220" s="10">
        <f t="shared" si="85"/>
        <v>24.66720427684222</v>
      </c>
      <c r="T220" s="10">
        <f t="shared" si="82"/>
        <v>26.613860330800485</v>
      </c>
      <c r="U220" s="8">
        <f t="shared" si="79"/>
        <v>0</v>
      </c>
      <c r="AA220" s="29">
        <f t="shared" si="71"/>
        <v>9999</v>
      </c>
    </row>
    <row r="221" spans="1:27" x14ac:dyDescent="0.2">
      <c r="A221" s="4">
        <v>43282</v>
      </c>
      <c r="B221" s="17">
        <f>Unit*Inputs!B221</f>
        <v>0</v>
      </c>
      <c r="D221" s="10">
        <f t="shared" si="83"/>
        <v>0</v>
      </c>
      <c r="E221" s="14">
        <f>Inputs!D221</f>
        <v>0.96192792221787327</v>
      </c>
      <c r="F221" s="10">
        <f t="shared" si="84"/>
        <v>0</v>
      </c>
      <c r="G221" s="14">
        <f t="shared" si="47"/>
        <v>1</v>
      </c>
      <c r="H221" s="51">
        <f t="shared" si="48"/>
        <v>0.96951797319619015</v>
      </c>
      <c r="I221" s="109">
        <f t="shared" si="48"/>
        <v>0.97991151618882011</v>
      </c>
      <c r="J221" s="14">
        <f t="shared" si="76"/>
        <v>0.97991151618882011</v>
      </c>
      <c r="K221" s="10"/>
      <c r="L221" s="10"/>
      <c r="M221" s="30">
        <f>Trend!$T17</f>
        <v>0.01</v>
      </c>
      <c r="N221" s="30">
        <f>Trend!$T37</f>
        <v>0</v>
      </c>
      <c r="O221" s="10"/>
      <c r="P221" s="10"/>
      <c r="Q221" s="10">
        <f t="shared" si="80"/>
        <v>24.687760280406252</v>
      </c>
      <c r="R221" s="10">
        <f t="shared" si="81"/>
        <v>23.270787731812209</v>
      </c>
      <c r="S221" s="10">
        <f t="shared" si="85"/>
        <v>24.687760280406252</v>
      </c>
      <c r="T221" s="10">
        <f t="shared" si="82"/>
        <v>23.270787731812209</v>
      </c>
      <c r="U221" s="8">
        <f t="shared" si="79"/>
        <v>0</v>
      </c>
      <c r="AA221" s="29">
        <f t="shared" si="71"/>
        <v>9999</v>
      </c>
    </row>
    <row r="222" spans="1:27" x14ac:dyDescent="0.2">
      <c r="A222" s="4">
        <v>43313</v>
      </c>
      <c r="B222" s="17">
        <f>Unit*Inputs!B222</f>
        <v>0</v>
      </c>
      <c r="D222" s="10">
        <f t="shared" si="83"/>
        <v>0</v>
      </c>
      <c r="E222" s="14">
        <f>Inputs!D222</f>
        <v>1.1106779387137444</v>
      </c>
      <c r="F222" s="10">
        <f t="shared" si="84"/>
        <v>0</v>
      </c>
      <c r="G222" s="14">
        <f t="shared" si="47"/>
        <v>1</v>
      </c>
      <c r="H222" s="51">
        <f t="shared" si="48"/>
        <v>0.89332480927924729</v>
      </c>
      <c r="I222" s="109">
        <f t="shared" si="48"/>
        <v>0.90234668939243579</v>
      </c>
      <c r="J222" s="14">
        <f t="shared" si="76"/>
        <v>0.90234668939243579</v>
      </c>
      <c r="K222" s="10"/>
      <c r="L222" s="10"/>
      <c r="M222" s="30">
        <f>Trend!$T18</f>
        <v>0.01</v>
      </c>
      <c r="N222" s="30">
        <f>Trend!$T38</f>
        <v>0</v>
      </c>
      <c r="O222" s="10"/>
      <c r="P222" s="10"/>
      <c r="Q222" s="10">
        <f t="shared" si="80"/>
        <v>24.708333413973254</v>
      </c>
      <c r="R222" s="10">
        <f t="shared" si="81"/>
        <v>24.763100941688673</v>
      </c>
      <c r="S222" s="10">
        <f t="shared" si="85"/>
        <v>24.708333413973254</v>
      </c>
      <c r="T222" s="10">
        <f t="shared" si="82"/>
        <v>24.763100941688673</v>
      </c>
      <c r="U222" s="8">
        <f t="shared" si="79"/>
        <v>0</v>
      </c>
      <c r="AA222" s="29">
        <f t="shared" si="71"/>
        <v>9999</v>
      </c>
    </row>
    <row r="223" spans="1:27" x14ac:dyDescent="0.2">
      <c r="A223" s="4">
        <v>43344</v>
      </c>
      <c r="B223" s="17">
        <f>Unit*Inputs!B223</f>
        <v>0</v>
      </c>
      <c r="D223" s="10">
        <f t="shared" si="83"/>
        <v>0</v>
      </c>
      <c r="E223" s="14">
        <f>Inputs!D223</f>
        <v>0.91944330964259713</v>
      </c>
      <c r="F223" s="10">
        <f t="shared" si="84"/>
        <v>0</v>
      </c>
      <c r="G223" s="14">
        <f t="shared" si="47"/>
        <v>1</v>
      </c>
      <c r="H223" s="51">
        <f t="shared" si="48"/>
        <v>1.0029809185046754</v>
      </c>
      <c r="I223" s="109">
        <f t="shared" si="48"/>
        <v>1.0333984495790649</v>
      </c>
      <c r="J223" s="14">
        <f t="shared" si="76"/>
        <v>1.0333984495790649</v>
      </c>
      <c r="K223" s="10"/>
      <c r="L223" s="10"/>
      <c r="M223" s="30">
        <f>Trend!$T19</f>
        <v>0.01</v>
      </c>
      <c r="N223" s="30">
        <f>Trend!$T39</f>
        <v>0</v>
      </c>
      <c r="O223" s="10"/>
      <c r="P223" s="10"/>
      <c r="Q223" s="10">
        <f t="shared" si="80"/>
        <v>24.728923691818228</v>
      </c>
      <c r="R223" s="10">
        <f t="shared" si="81"/>
        <v>23.496218762426203</v>
      </c>
      <c r="S223" s="10">
        <f t="shared" si="85"/>
        <v>24.728923691818228</v>
      </c>
      <c r="T223" s="10">
        <f t="shared" si="82"/>
        <v>23.496218762426203</v>
      </c>
      <c r="U223" s="8">
        <f t="shared" si="79"/>
        <v>0</v>
      </c>
      <c r="AA223" s="29">
        <f t="shared" si="71"/>
        <v>9999</v>
      </c>
    </row>
    <row r="224" spans="1:27" x14ac:dyDescent="0.2">
      <c r="A224" s="4">
        <v>43374</v>
      </c>
      <c r="B224" s="17">
        <f>Unit*Inputs!B224</f>
        <v>0</v>
      </c>
      <c r="D224" s="10">
        <f t="shared" si="83"/>
        <v>0</v>
      </c>
      <c r="E224" s="14">
        <f>Inputs!D224</f>
        <v>1.0903252651783089</v>
      </c>
      <c r="F224" s="10">
        <f t="shared" si="84"/>
        <v>0</v>
      </c>
      <c r="G224" s="14">
        <f t="shared" si="47"/>
        <v>1</v>
      </c>
      <c r="H224" s="51">
        <f t="shared" si="48"/>
        <v>1.0214433497938034</v>
      </c>
      <c r="I224" s="109">
        <f t="shared" si="48"/>
        <v>1.0238726376838623</v>
      </c>
      <c r="J224" s="14">
        <f t="shared" si="76"/>
        <v>1.0238726376838623</v>
      </c>
      <c r="K224" s="10"/>
      <c r="L224" s="10"/>
      <c r="M224" s="30">
        <f>Trend!$T20</f>
        <v>0.01</v>
      </c>
      <c r="N224" s="30">
        <f>Trend!$T40</f>
        <v>0</v>
      </c>
      <c r="O224" s="10"/>
      <c r="P224" s="10"/>
      <c r="Q224" s="10">
        <f t="shared" si="80"/>
        <v>24.749531128228075</v>
      </c>
      <c r="R224" s="10">
        <f t="shared" si="81"/>
        <v>27.62924315151464</v>
      </c>
      <c r="S224" s="10">
        <f t="shared" si="85"/>
        <v>24.749531128228075</v>
      </c>
      <c r="T224" s="10">
        <f t="shared" si="82"/>
        <v>27.62924315151464</v>
      </c>
      <c r="U224" s="8">
        <f t="shared" si="79"/>
        <v>0</v>
      </c>
      <c r="AA224" s="29">
        <f t="shared" si="71"/>
        <v>9999</v>
      </c>
    </row>
    <row r="225" spans="1:27" x14ac:dyDescent="0.2">
      <c r="A225" s="4">
        <v>43405</v>
      </c>
      <c r="B225" s="17">
        <f>Unit*Inputs!B225</f>
        <v>0</v>
      </c>
      <c r="D225" s="10">
        <f t="shared" si="83"/>
        <v>0</v>
      </c>
      <c r="E225" s="14">
        <f>Inputs!D225</f>
        <v>0.98656833567849</v>
      </c>
      <c r="F225" s="10">
        <f t="shared" si="84"/>
        <v>0</v>
      </c>
      <c r="G225" s="14">
        <f t="shared" si="47"/>
        <v>1</v>
      </c>
      <c r="H225" s="51">
        <f t="shared" si="48"/>
        <v>1.0028846231230606</v>
      </c>
      <c r="I225" s="109">
        <f t="shared" si="48"/>
        <v>0.97050083018153965</v>
      </c>
      <c r="J225" s="14">
        <f t="shared" si="76"/>
        <v>0.97050083018153965</v>
      </c>
      <c r="K225" s="10"/>
      <c r="L225" s="10"/>
      <c r="M225" s="30">
        <f>Trend!$T21</f>
        <v>0.01</v>
      </c>
      <c r="N225" s="30">
        <f>Trend!$T41</f>
        <v>0</v>
      </c>
      <c r="O225" s="10"/>
      <c r="P225" s="10"/>
      <c r="Q225" s="10">
        <f t="shared" si="80"/>
        <v>24.770155737501597</v>
      </c>
      <c r="R225" s="10">
        <f t="shared" si="81"/>
        <v>23.716566794011818</v>
      </c>
      <c r="S225" s="10">
        <f t="shared" si="85"/>
        <v>24.770155737501597</v>
      </c>
      <c r="T225" s="10">
        <f t="shared" si="82"/>
        <v>23.716566794011818</v>
      </c>
      <c r="U225" s="8">
        <f t="shared" si="79"/>
        <v>0</v>
      </c>
      <c r="AA225" s="29">
        <f t="shared" si="71"/>
        <v>9999</v>
      </c>
    </row>
    <row r="226" spans="1:27" x14ac:dyDescent="0.2">
      <c r="A226" s="4">
        <v>43435</v>
      </c>
      <c r="B226" s="17">
        <f>Unit*Inputs!B226</f>
        <v>0</v>
      </c>
      <c r="D226" s="10">
        <f t="shared" si="83"/>
        <v>0</v>
      </c>
      <c r="E226" s="14">
        <f>Inputs!D226</f>
        <v>0.8648356254922287</v>
      </c>
      <c r="F226" s="10">
        <f t="shared" si="84"/>
        <v>0</v>
      </c>
      <c r="G226" s="14">
        <f t="shared" si="47"/>
        <v>1</v>
      </c>
      <c r="H226" s="51">
        <f t="shared" si="48"/>
        <v>1.0674868358820715</v>
      </c>
      <c r="I226" s="109">
        <f t="shared" si="48"/>
        <v>1.1153552822936641</v>
      </c>
      <c r="J226" s="14">
        <f t="shared" si="76"/>
        <v>1.1153552822936641</v>
      </c>
      <c r="K226" s="10"/>
      <c r="L226" s="10"/>
      <c r="M226" s="30">
        <f>Trend!$T22</f>
        <v>0.01</v>
      </c>
      <c r="N226" s="30">
        <f>Trend!$T42</f>
        <v>0</v>
      </c>
      <c r="O226" s="10"/>
      <c r="P226" s="10"/>
      <c r="Q226" s="10">
        <f t="shared" si="80"/>
        <v>24.790797533949512</v>
      </c>
      <c r="R226" s="10">
        <f t="shared" si="81"/>
        <v>23.913178094175546</v>
      </c>
      <c r="S226" s="10">
        <f t="shared" si="85"/>
        <v>24.790797533949512</v>
      </c>
      <c r="T226" s="10">
        <f t="shared" si="82"/>
        <v>23.913178094175546</v>
      </c>
      <c r="U226" s="8">
        <f t="shared" si="79"/>
        <v>0</v>
      </c>
      <c r="AA226" s="29">
        <f t="shared" si="71"/>
        <v>9999</v>
      </c>
    </row>
    <row r="227" spans="1:27" x14ac:dyDescent="0.2">
      <c r="A227" s="4">
        <v>43466</v>
      </c>
      <c r="B227" s="17">
        <f>Unit*Inputs!B227</f>
        <v>0</v>
      </c>
      <c r="D227" s="10">
        <f t="shared" si="83"/>
        <v>0</v>
      </c>
      <c r="E227" s="14">
        <f>Inputs!D227</f>
        <v>1.0263066147156539</v>
      </c>
      <c r="F227" s="10">
        <f t="shared" si="84"/>
        <v>0</v>
      </c>
      <c r="G227" s="14">
        <f t="shared" si="47"/>
        <v>1</v>
      </c>
      <c r="H227" s="51">
        <f t="shared" si="48"/>
        <v>1.0191985816817977</v>
      </c>
      <c r="I227" s="109">
        <f t="shared" si="48"/>
        <v>0.99845969903029186</v>
      </c>
      <c r="J227" s="14">
        <f t="shared" si="76"/>
        <v>0.99845969903029186</v>
      </c>
      <c r="K227" s="10"/>
      <c r="L227" s="10"/>
      <c r="M227" s="30">
        <f>Trend!$U11</f>
        <v>0.01</v>
      </c>
      <c r="N227" s="30">
        <f>Trend!$U31</f>
        <v>0</v>
      </c>
      <c r="O227" s="10"/>
      <c r="P227" s="10"/>
      <c r="Q227" s="10">
        <f t="shared" si="80"/>
        <v>24.811456531894468</v>
      </c>
      <c r="R227" s="10">
        <f t="shared" si="81"/>
        <v>25.424939486054321</v>
      </c>
      <c r="S227" s="10">
        <f t="shared" si="85"/>
        <v>24.811456531894468</v>
      </c>
      <c r="T227" s="10">
        <f t="shared" si="82"/>
        <v>25.424939486054321</v>
      </c>
      <c r="U227" s="8">
        <f t="shared" si="79"/>
        <v>0</v>
      </c>
      <c r="AA227" s="29">
        <f t="shared" si="71"/>
        <v>9999</v>
      </c>
    </row>
    <row r="228" spans="1:27" x14ac:dyDescent="0.2">
      <c r="A228" s="4">
        <v>43497</v>
      </c>
      <c r="B228" s="17">
        <f>Unit*Inputs!B228</f>
        <v>0</v>
      </c>
      <c r="D228" s="10">
        <f t="shared" si="83"/>
        <v>0</v>
      </c>
      <c r="E228" s="14">
        <f>Inputs!D228</f>
        <v>0.92006338743058758</v>
      </c>
      <c r="F228" s="10">
        <f t="shared" si="84"/>
        <v>0</v>
      </c>
      <c r="G228" s="14">
        <f t="shared" ref="G228:G250" si="86">G216</f>
        <v>1</v>
      </c>
      <c r="H228" s="51">
        <f t="shared" ref="H228:I250" si="87">H216</f>
        <v>0.97653681027111605</v>
      </c>
      <c r="I228" s="109">
        <f t="shared" si="87"/>
        <v>0.97958145566323851</v>
      </c>
      <c r="J228" s="14">
        <f t="shared" si="76"/>
        <v>0.97958145566323851</v>
      </c>
      <c r="K228" s="10"/>
      <c r="L228" s="10"/>
      <c r="M228" s="30">
        <f>Trend!$U12</f>
        <v>0.01</v>
      </c>
      <c r="N228" s="30">
        <f>Trend!$U32</f>
        <v>0</v>
      </c>
      <c r="O228" s="10"/>
      <c r="P228" s="10"/>
      <c r="Q228" s="10">
        <f t="shared" si="80"/>
        <v>24.832132745671043</v>
      </c>
      <c r="R228" s="10">
        <f t="shared" si="81"/>
        <v>22.380630908230319</v>
      </c>
      <c r="S228" s="10">
        <f t="shared" si="85"/>
        <v>24.832132745671043</v>
      </c>
      <c r="T228" s="10">
        <f t="shared" si="82"/>
        <v>22.380630908230319</v>
      </c>
      <c r="U228" s="8">
        <f t="shared" si="79"/>
        <v>0</v>
      </c>
      <c r="AA228" s="29">
        <f t="shared" si="71"/>
        <v>9999</v>
      </c>
    </row>
    <row r="229" spans="1:27" x14ac:dyDescent="0.2">
      <c r="A229" s="4">
        <v>43525</v>
      </c>
      <c r="B229" s="17">
        <f>Unit*Inputs!B229</f>
        <v>0</v>
      </c>
      <c r="D229" s="10">
        <f t="shared" si="83"/>
        <v>0</v>
      </c>
      <c r="E229" s="14">
        <f>Inputs!D229</f>
        <v>1.0169153188692668</v>
      </c>
      <c r="F229" s="10">
        <f t="shared" si="84"/>
        <v>0</v>
      </c>
      <c r="G229" s="14">
        <f t="shared" si="86"/>
        <v>1</v>
      </c>
      <c r="H229" s="51">
        <f t="shared" si="87"/>
        <v>1.0014521922898212</v>
      </c>
      <c r="I229" s="109">
        <f t="shared" si="87"/>
        <v>0.99370598874264449</v>
      </c>
      <c r="J229" s="14">
        <f t="shared" si="76"/>
        <v>0.99370598874264449</v>
      </c>
      <c r="K229" s="10"/>
      <c r="L229" s="10"/>
      <c r="M229" s="30">
        <f>Trend!$U13</f>
        <v>0.01</v>
      </c>
      <c r="N229" s="30">
        <f>Trend!$U33</f>
        <v>0</v>
      </c>
      <c r="O229" s="10"/>
      <c r="P229" s="10"/>
      <c r="Q229" s="10">
        <f t="shared" si="80"/>
        <v>24.852826189625766</v>
      </c>
      <c r="R229" s="10">
        <f t="shared" si="81"/>
        <v>25.114149740316766</v>
      </c>
      <c r="S229" s="10">
        <f t="shared" si="85"/>
        <v>24.852826189625766</v>
      </c>
      <c r="T229" s="10">
        <f t="shared" si="82"/>
        <v>25.114149740316766</v>
      </c>
      <c r="U229" s="8">
        <f t="shared" si="79"/>
        <v>0</v>
      </c>
      <c r="AA229" s="29">
        <f t="shared" si="71"/>
        <v>9999</v>
      </c>
    </row>
    <row r="230" spans="1:27" x14ac:dyDescent="0.2">
      <c r="A230" s="4">
        <v>43556</v>
      </c>
      <c r="B230" s="17">
        <f>Unit*Inputs!B230</f>
        <v>0</v>
      </c>
      <c r="D230" s="10">
        <f t="shared" si="83"/>
        <v>0</v>
      </c>
      <c r="E230" s="14">
        <f>Inputs!D230</f>
        <v>1.0010687929004494</v>
      </c>
      <c r="F230" s="10">
        <f t="shared" si="84"/>
        <v>0</v>
      </c>
      <c r="G230" s="14">
        <f t="shared" si="86"/>
        <v>1</v>
      </c>
      <c r="H230" s="51">
        <f t="shared" si="87"/>
        <v>1.0000947701330221</v>
      </c>
      <c r="I230" s="109">
        <f t="shared" si="87"/>
        <v>0.97177157009376458</v>
      </c>
      <c r="J230" s="14">
        <f t="shared" si="76"/>
        <v>0.97177157009376458</v>
      </c>
      <c r="K230" s="10"/>
      <c r="L230" s="10"/>
      <c r="M230" s="30">
        <f>Trend!$U14</f>
        <v>0.01</v>
      </c>
      <c r="N230" s="30">
        <f>Trend!$U34</f>
        <v>0</v>
      </c>
      <c r="O230" s="10"/>
      <c r="P230" s="10"/>
      <c r="Q230" s="10">
        <f t="shared" si="80"/>
        <v>24.873536878117118</v>
      </c>
      <c r="R230" s="10">
        <f t="shared" si="81"/>
        <v>24.197230202256637</v>
      </c>
      <c r="S230" s="10">
        <f t="shared" si="85"/>
        <v>24.873536878117118</v>
      </c>
      <c r="T230" s="10">
        <f t="shared" si="82"/>
        <v>24.197230202256637</v>
      </c>
      <c r="U230" s="8">
        <f t="shared" si="79"/>
        <v>0</v>
      </c>
      <c r="AA230" s="29">
        <f t="shared" si="71"/>
        <v>9999</v>
      </c>
    </row>
    <row r="231" spans="1:27" x14ac:dyDescent="0.2">
      <c r="A231" s="4">
        <v>43586</v>
      </c>
      <c r="B231" s="17">
        <f>Unit*Inputs!B231</f>
        <v>0</v>
      </c>
      <c r="D231" s="10">
        <f t="shared" si="83"/>
        <v>0</v>
      </c>
      <c r="E231" s="14">
        <f>Inputs!D231</f>
        <v>1.0558221346174634</v>
      </c>
      <c r="F231" s="10">
        <f t="shared" si="84"/>
        <v>0</v>
      </c>
      <c r="G231" s="14">
        <f t="shared" si="86"/>
        <v>1</v>
      </c>
      <c r="H231" s="51">
        <f t="shared" si="87"/>
        <v>1.0106904669192065</v>
      </c>
      <c r="I231" s="109">
        <f t="shared" si="87"/>
        <v>0.97012576037196152</v>
      </c>
      <c r="J231" s="14">
        <f t="shared" si="76"/>
        <v>0.97012576037196152</v>
      </c>
      <c r="K231" s="10"/>
      <c r="L231" s="10"/>
      <c r="M231" s="30">
        <f>Trend!$U15</f>
        <v>0.01</v>
      </c>
      <c r="N231" s="30">
        <f>Trend!$U35</f>
        <v>0</v>
      </c>
      <c r="O231" s="10"/>
      <c r="P231" s="10"/>
      <c r="Q231" s="10">
        <f t="shared" si="80"/>
        <v>24.894264825515545</v>
      </c>
      <c r="R231" s="10">
        <f t="shared" si="81"/>
        <v>25.498703828005119</v>
      </c>
      <c r="S231" s="10">
        <f t="shared" si="85"/>
        <v>24.894264825515545</v>
      </c>
      <c r="T231" s="10">
        <f t="shared" si="82"/>
        <v>25.498703828005119</v>
      </c>
      <c r="U231" s="8">
        <f t="shared" si="79"/>
        <v>0</v>
      </c>
      <c r="AA231" s="29">
        <f t="shared" si="71"/>
        <v>9999</v>
      </c>
    </row>
    <row r="232" spans="1:27" x14ac:dyDescent="0.2">
      <c r="A232" s="4">
        <v>43617</v>
      </c>
      <c r="B232" s="17">
        <f>Unit*Inputs!B232</f>
        <v>0</v>
      </c>
      <c r="D232" s="10">
        <f t="shared" si="83"/>
        <v>0</v>
      </c>
      <c r="E232" s="14">
        <f>Inputs!D232</f>
        <v>0.96753499754727756</v>
      </c>
      <c r="F232" s="10">
        <f t="shared" si="84"/>
        <v>0</v>
      </c>
      <c r="G232" s="14">
        <f t="shared" si="86"/>
        <v>1</v>
      </c>
      <c r="H232" s="51">
        <f t="shared" si="87"/>
        <v>1.0343886689259887</v>
      </c>
      <c r="I232" s="109">
        <f t="shared" si="87"/>
        <v>1.0609701207787121</v>
      </c>
      <c r="J232" s="14">
        <f t="shared" si="76"/>
        <v>1.0609701207787121</v>
      </c>
      <c r="K232" s="10"/>
      <c r="L232" s="10"/>
      <c r="M232" s="30">
        <f>Trend!$U16</f>
        <v>0.01</v>
      </c>
      <c r="N232" s="30">
        <f>Trend!$U36</f>
        <v>0</v>
      </c>
      <c r="O232" s="10"/>
      <c r="P232" s="10"/>
      <c r="Q232" s="10">
        <f t="shared" si="80"/>
        <v>24.915010046203474</v>
      </c>
      <c r="R232" s="10">
        <f t="shared" si="81"/>
        <v>25.575898706347978</v>
      </c>
      <c r="S232" s="10">
        <f t="shared" si="85"/>
        <v>24.915010046203474</v>
      </c>
      <c r="T232" s="10">
        <f t="shared" si="82"/>
        <v>25.575898706347978</v>
      </c>
      <c r="U232" s="8">
        <f t="shared" si="79"/>
        <v>0</v>
      </c>
      <c r="AA232" s="29">
        <f t="shared" si="71"/>
        <v>9999</v>
      </c>
    </row>
    <row r="233" spans="1:27" x14ac:dyDescent="0.2">
      <c r="A233" s="4">
        <v>43647</v>
      </c>
      <c r="B233" s="17">
        <f>Unit*Inputs!B233</f>
        <v>0</v>
      </c>
      <c r="D233" s="10">
        <f t="shared" si="83"/>
        <v>0</v>
      </c>
      <c r="E233" s="14">
        <f>Inputs!D233</f>
        <v>1.0237859250389647</v>
      </c>
      <c r="F233" s="10">
        <f t="shared" si="84"/>
        <v>0</v>
      </c>
      <c r="G233" s="14">
        <f t="shared" si="86"/>
        <v>1</v>
      </c>
      <c r="H233" s="51">
        <f t="shared" si="87"/>
        <v>0.96951797319619015</v>
      </c>
      <c r="I233" s="109">
        <f t="shared" si="87"/>
        <v>0.97991151618882011</v>
      </c>
      <c r="J233" s="14">
        <f t="shared" si="76"/>
        <v>0.97991151618882011</v>
      </c>
      <c r="K233" s="10"/>
      <c r="L233" s="10"/>
      <c r="M233" s="30">
        <f>Trend!$U17</f>
        <v>0.01</v>
      </c>
      <c r="N233" s="30">
        <f>Trend!$U37</f>
        <v>0</v>
      </c>
      <c r="O233" s="10"/>
      <c r="P233" s="10"/>
      <c r="Q233" s="10">
        <f t="shared" si="80"/>
        <v>24.935772554575308</v>
      </c>
      <c r="R233" s="10">
        <f t="shared" si="81"/>
        <v>25.016056218174857</v>
      </c>
      <c r="S233" s="10">
        <f t="shared" si="85"/>
        <v>24.935772554575308</v>
      </c>
      <c r="T233" s="10">
        <f t="shared" si="82"/>
        <v>25.016056218174857</v>
      </c>
      <c r="U233" s="8">
        <f t="shared" si="79"/>
        <v>0</v>
      </c>
      <c r="AA233" s="29">
        <f t="shared" si="71"/>
        <v>9999</v>
      </c>
    </row>
    <row r="234" spans="1:27" x14ac:dyDescent="0.2">
      <c r="A234" s="4">
        <v>43678</v>
      </c>
      <c r="B234" s="17">
        <f>Unit*Inputs!B234</f>
        <v>0</v>
      </c>
      <c r="D234" s="10">
        <f t="shared" si="83"/>
        <v>0</v>
      </c>
      <c r="E234" s="14">
        <f>Inputs!D234</f>
        <v>1.0614093344378124</v>
      </c>
      <c r="F234" s="10">
        <f t="shared" si="84"/>
        <v>0</v>
      </c>
      <c r="G234" s="14">
        <f t="shared" si="86"/>
        <v>1</v>
      </c>
      <c r="H234" s="51">
        <f t="shared" si="87"/>
        <v>0.89332480927924729</v>
      </c>
      <c r="I234" s="109">
        <f t="shared" si="87"/>
        <v>0.90234668939243579</v>
      </c>
      <c r="J234" s="14">
        <f t="shared" si="76"/>
        <v>0.90234668939243579</v>
      </c>
      <c r="K234" s="10"/>
      <c r="L234" s="10"/>
      <c r="M234" s="30">
        <f>Trend!$U18</f>
        <v>0.01</v>
      </c>
      <c r="N234" s="30">
        <f>Trend!$U38</f>
        <v>0</v>
      </c>
      <c r="O234" s="10"/>
      <c r="P234" s="10"/>
      <c r="Q234" s="10">
        <f t="shared" si="80"/>
        <v>24.956552365037453</v>
      </c>
      <c r="R234" s="10">
        <f t="shared" si="81"/>
        <v>23.902367603443668</v>
      </c>
      <c r="S234" s="10">
        <f t="shared" si="85"/>
        <v>24.956552365037453</v>
      </c>
      <c r="T234" s="10">
        <f t="shared" si="82"/>
        <v>23.902367603443668</v>
      </c>
      <c r="U234" s="8">
        <f t="shared" si="79"/>
        <v>0</v>
      </c>
      <c r="AA234" s="29">
        <f t="shared" si="71"/>
        <v>9999</v>
      </c>
    </row>
    <row r="235" spans="1:27" x14ac:dyDescent="0.2">
      <c r="A235" s="4">
        <v>43709</v>
      </c>
      <c r="B235" s="17">
        <f>Unit*Inputs!B235</f>
        <v>0</v>
      </c>
      <c r="D235" s="10">
        <f t="shared" si="83"/>
        <v>0</v>
      </c>
      <c r="E235" s="14">
        <f>Inputs!D235</f>
        <v>0.96465564383496016</v>
      </c>
      <c r="F235" s="10">
        <f t="shared" si="84"/>
        <v>0</v>
      </c>
      <c r="G235" s="14">
        <f t="shared" si="86"/>
        <v>1</v>
      </c>
      <c r="H235" s="51">
        <f t="shared" si="87"/>
        <v>1.0029809185046754</v>
      </c>
      <c r="I235" s="109">
        <f t="shared" si="87"/>
        <v>1.0333984495790649</v>
      </c>
      <c r="J235" s="14">
        <f t="shared" si="76"/>
        <v>1.0333984495790649</v>
      </c>
      <c r="K235" s="10"/>
      <c r="L235" s="10"/>
      <c r="M235" s="30">
        <f>Trend!$U19</f>
        <v>0.01</v>
      </c>
      <c r="N235" s="30">
        <f>Trend!$U39</f>
        <v>0</v>
      </c>
      <c r="O235" s="10"/>
      <c r="P235" s="10"/>
      <c r="Q235" s="10">
        <f t="shared" si="80"/>
        <v>24.977349492008315</v>
      </c>
      <c r="R235" s="10">
        <f t="shared" si="81"/>
        <v>24.899261473416903</v>
      </c>
      <c r="S235" s="10">
        <f t="shared" si="85"/>
        <v>24.977349492008315</v>
      </c>
      <c r="T235" s="10">
        <f t="shared" si="82"/>
        <v>24.899261473416903</v>
      </c>
      <c r="U235" s="8">
        <f t="shared" si="79"/>
        <v>0</v>
      </c>
      <c r="AA235" s="29">
        <f t="shared" si="71"/>
        <v>9999</v>
      </c>
    </row>
    <row r="236" spans="1:27" x14ac:dyDescent="0.2">
      <c r="A236" s="4">
        <v>43739</v>
      </c>
      <c r="B236" s="17">
        <f>Unit*Inputs!B236</f>
        <v>0</v>
      </c>
      <c r="D236" s="10">
        <f t="shared" si="83"/>
        <v>0</v>
      </c>
      <c r="E236" s="14">
        <f>Inputs!D236</f>
        <v>1.0945377274255874</v>
      </c>
      <c r="F236" s="10">
        <f t="shared" si="84"/>
        <v>0</v>
      </c>
      <c r="G236" s="14">
        <f t="shared" si="86"/>
        <v>1</v>
      </c>
      <c r="H236" s="51">
        <f t="shared" si="87"/>
        <v>1.0214433497938034</v>
      </c>
      <c r="I236" s="109">
        <f t="shared" si="87"/>
        <v>1.0238726376838623</v>
      </c>
      <c r="J236" s="14">
        <f t="shared" si="76"/>
        <v>1.0238726376838623</v>
      </c>
      <c r="K236" s="10"/>
      <c r="L236" s="10"/>
      <c r="M236" s="30">
        <f>Trend!$U20</f>
        <v>0.01</v>
      </c>
      <c r="N236" s="30">
        <f>Trend!$U40</f>
        <v>0</v>
      </c>
      <c r="O236" s="10"/>
      <c r="P236" s="10"/>
      <c r="Q236" s="10">
        <f t="shared" si="80"/>
        <v>24.998163949918318</v>
      </c>
      <c r="R236" s="10">
        <f t="shared" si="81"/>
        <v>28.01462314943419</v>
      </c>
      <c r="S236" s="10">
        <f t="shared" si="85"/>
        <v>24.998163949918318</v>
      </c>
      <c r="T236" s="10">
        <f t="shared" si="82"/>
        <v>28.01462314943419</v>
      </c>
      <c r="U236" s="8">
        <f t="shared" si="79"/>
        <v>0</v>
      </c>
      <c r="AA236" s="29">
        <f t="shared" si="71"/>
        <v>9999</v>
      </c>
    </row>
    <row r="237" spans="1:27" x14ac:dyDescent="0.2">
      <c r="A237" s="4">
        <v>43770</v>
      </c>
      <c r="B237" s="17">
        <f>Unit*Inputs!B237</f>
        <v>0</v>
      </c>
      <c r="D237" s="10">
        <f t="shared" si="83"/>
        <v>0</v>
      </c>
      <c r="E237" s="14">
        <f>Inputs!D237</f>
        <v>0.93233440453992178</v>
      </c>
      <c r="F237" s="10">
        <f t="shared" si="84"/>
        <v>0</v>
      </c>
      <c r="G237" s="14">
        <f t="shared" si="86"/>
        <v>1</v>
      </c>
      <c r="H237" s="51">
        <f t="shared" si="87"/>
        <v>1.0028846231230606</v>
      </c>
      <c r="I237" s="109">
        <f t="shared" si="87"/>
        <v>0.97050083018153965</v>
      </c>
      <c r="J237" s="14">
        <f t="shared" si="76"/>
        <v>0.97050083018153965</v>
      </c>
      <c r="K237" s="10"/>
      <c r="L237" s="10"/>
      <c r="M237" s="30">
        <f>Trend!$U21</f>
        <v>0.01</v>
      </c>
      <c r="N237" s="30">
        <f>Trend!$U41</f>
        <v>0</v>
      </c>
      <c r="O237" s="10"/>
      <c r="P237" s="10"/>
      <c r="Q237" s="10">
        <f t="shared" si="80"/>
        <v>25.018995753209914</v>
      </c>
      <c r="R237" s="10">
        <f t="shared" si="81"/>
        <v>22.63797079265013</v>
      </c>
      <c r="S237" s="10">
        <f t="shared" si="85"/>
        <v>25.018995753209914</v>
      </c>
      <c r="T237" s="10">
        <f t="shared" si="82"/>
        <v>22.63797079265013</v>
      </c>
      <c r="U237" s="8">
        <f t="shared" si="79"/>
        <v>0</v>
      </c>
      <c r="AA237" s="29">
        <f t="shared" si="71"/>
        <v>9999</v>
      </c>
    </row>
    <row r="238" spans="1:27" x14ac:dyDescent="0.2">
      <c r="A238" s="4">
        <v>43800</v>
      </c>
      <c r="B238" s="17">
        <f>Unit*Inputs!B238</f>
        <v>0</v>
      </c>
      <c r="D238" s="10">
        <f t="shared" si="83"/>
        <v>0</v>
      </c>
      <c r="E238" s="14">
        <f>Inputs!D238</f>
        <v>0.89053386333599849</v>
      </c>
      <c r="F238" s="10">
        <f t="shared" si="84"/>
        <v>0</v>
      </c>
      <c r="G238" s="14">
        <f t="shared" si="86"/>
        <v>1</v>
      </c>
      <c r="H238" s="51">
        <f t="shared" si="87"/>
        <v>1.0674868358820715</v>
      </c>
      <c r="I238" s="109">
        <f t="shared" si="87"/>
        <v>1.1153552822936641</v>
      </c>
      <c r="J238" s="14">
        <f t="shared" si="76"/>
        <v>1.1153552822936641</v>
      </c>
      <c r="K238" s="10"/>
      <c r="L238" s="10"/>
      <c r="M238" s="30">
        <f>Trend!$U22</f>
        <v>0.01</v>
      </c>
      <c r="N238" s="30">
        <f>Trend!$U42</f>
        <v>0</v>
      </c>
      <c r="O238" s="10"/>
      <c r="P238" s="10"/>
      <c r="Q238" s="10">
        <f t="shared" si="80"/>
        <v>25.039844916337586</v>
      </c>
      <c r="R238" s="10">
        <f t="shared" si="81"/>
        <v>24.871117640616884</v>
      </c>
      <c r="S238" s="10">
        <f t="shared" si="85"/>
        <v>25.039844916337586</v>
      </c>
      <c r="T238" s="10">
        <f t="shared" si="82"/>
        <v>24.871117640616884</v>
      </c>
      <c r="U238" s="8">
        <f t="shared" si="79"/>
        <v>0</v>
      </c>
      <c r="AA238" s="29">
        <f t="shared" si="71"/>
        <v>9999</v>
      </c>
    </row>
    <row r="239" spans="1:27" x14ac:dyDescent="0.2">
      <c r="A239" s="4">
        <v>43831</v>
      </c>
      <c r="B239" s="17">
        <f>Unit*Inputs!B239</f>
        <v>0</v>
      </c>
      <c r="D239" s="10">
        <f t="shared" si="83"/>
        <v>0</v>
      </c>
      <c r="E239" s="14">
        <f>Inputs!D239</f>
        <v>1.0331872047662729</v>
      </c>
      <c r="F239" s="10">
        <f t="shared" si="84"/>
        <v>0</v>
      </c>
      <c r="G239" s="14">
        <f t="shared" si="86"/>
        <v>1</v>
      </c>
      <c r="H239" s="51">
        <f t="shared" si="87"/>
        <v>1.0191985816817977</v>
      </c>
      <c r="I239" s="109">
        <f t="shared" si="87"/>
        <v>0.99845969903029186</v>
      </c>
      <c r="J239" s="14">
        <f t="shared" si="76"/>
        <v>0.99845969903029186</v>
      </c>
      <c r="K239" s="10"/>
      <c r="L239" s="10"/>
      <c r="M239" s="30">
        <f>Trend!$V11</f>
        <v>0.01</v>
      </c>
      <c r="N239" s="30">
        <f>Trend!$V31</f>
        <v>0</v>
      </c>
      <c r="O239" s="10"/>
      <c r="P239" s="10"/>
      <c r="Q239" s="10">
        <f t="shared" si="80"/>
        <v>25.060711453767865</v>
      </c>
      <c r="R239" s="10">
        <f t="shared" si="81"/>
        <v>25.852524317661324</v>
      </c>
      <c r="S239" s="10">
        <f t="shared" si="85"/>
        <v>25.060711453767865</v>
      </c>
      <c r="T239" s="10">
        <f t="shared" si="82"/>
        <v>25.852524317661324</v>
      </c>
      <c r="U239" s="8">
        <f t="shared" si="79"/>
        <v>0</v>
      </c>
      <c r="AA239" s="29">
        <f t="shared" si="71"/>
        <v>9999</v>
      </c>
    </row>
    <row r="240" spans="1:27" x14ac:dyDescent="0.2">
      <c r="A240" s="4">
        <v>43862</v>
      </c>
      <c r="B240" s="17">
        <f>Unit*Inputs!B240</f>
        <v>0</v>
      </c>
      <c r="D240" s="10">
        <f t="shared" si="83"/>
        <v>0</v>
      </c>
      <c r="E240" s="14">
        <f>Inputs!D240</f>
        <v>0.92006338743058758</v>
      </c>
      <c r="F240" s="10">
        <f t="shared" si="84"/>
        <v>0</v>
      </c>
      <c r="G240" s="14">
        <f t="shared" si="86"/>
        <v>1</v>
      </c>
      <c r="H240" s="51">
        <f t="shared" si="87"/>
        <v>0.97653681027111605</v>
      </c>
      <c r="I240" s="109">
        <f t="shared" si="87"/>
        <v>0.97958145566323851</v>
      </c>
      <c r="J240" s="14">
        <f t="shared" si="76"/>
        <v>0.97958145566323851</v>
      </c>
      <c r="K240" s="10"/>
      <c r="L240" s="10"/>
      <c r="M240" s="30">
        <f>Trend!$V12</f>
        <v>0.01</v>
      </c>
      <c r="N240" s="30">
        <f>Trend!$V32</f>
        <v>0</v>
      </c>
      <c r="O240" s="10"/>
      <c r="P240" s="10"/>
      <c r="Q240" s="10">
        <f t="shared" si="80"/>
        <v>25.081595379979337</v>
      </c>
      <c r="R240" s="10">
        <f t="shared" si="81"/>
        <v>22.605465850964833</v>
      </c>
      <c r="S240" s="10">
        <f t="shared" si="85"/>
        <v>25.081595379979337</v>
      </c>
      <c r="T240" s="10">
        <f t="shared" si="82"/>
        <v>22.605465850964833</v>
      </c>
      <c r="U240" s="8">
        <f t="shared" si="79"/>
        <v>0</v>
      </c>
      <c r="AA240" s="29">
        <f t="shared" si="71"/>
        <v>9999</v>
      </c>
    </row>
    <row r="241" spans="1:27" x14ac:dyDescent="0.2">
      <c r="A241" s="4">
        <v>43891</v>
      </c>
      <c r="B241" s="17">
        <f>Unit*Inputs!B241</f>
        <v>0</v>
      </c>
      <c r="D241" s="10">
        <f t="shared" si="83"/>
        <v>0</v>
      </c>
      <c r="E241" s="14">
        <f>Inputs!D241</f>
        <v>1.0613450248965339</v>
      </c>
      <c r="F241" s="10">
        <f t="shared" si="84"/>
        <v>0</v>
      </c>
      <c r="G241" s="14">
        <f t="shared" si="86"/>
        <v>1</v>
      </c>
      <c r="H241" s="51">
        <f t="shared" si="87"/>
        <v>1.0014521922898212</v>
      </c>
      <c r="I241" s="109">
        <f t="shared" si="87"/>
        <v>0.99370598874264449</v>
      </c>
      <c r="J241" s="14">
        <f t="shared" si="76"/>
        <v>0.99370598874264449</v>
      </c>
      <c r="K241" s="10"/>
      <c r="L241" s="10"/>
      <c r="M241" s="30">
        <f>Trend!$V13</f>
        <v>0.01</v>
      </c>
      <c r="N241" s="30">
        <f>Trend!$V33</f>
        <v>0</v>
      </c>
      <c r="O241" s="10"/>
      <c r="P241" s="10"/>
      <c r="Q241" s="10">
        <f t="shared" si="80"/>
        <v>25.102496709462653</v>
      </c>
      <c r="R241" s="10">
        <f t="shared" si="81"/>
        <v>26.474722366637749</v>
      </c>
      <c r="S241" s="10">
        <f t="shared" si="85"/>
        <v>25.102496709462653</v>
      </c>
      <c r="T241" s="10">
        <f t="shared" si="82"/>
        <v>26.474722366637749</v>
      </c>
      <c r="U241" s="8">
        <f t="shared" si="79"/>
        <v>0</v>
      </c>
      <c r="AA241" s="29">
        <f t="shared" si="71"/>
        <v>9999</v>
      </c>
    </row>
    <row r="242" spans="1:27" x14ac:dyDescent="0.2">
      <c r="A242" s="4">
        <v>43922</v>
      </c>
      <c r="B242" s="17">
        <f>Unit*Inputs!B242</f>
        <v>0</v>
      </c>
      <c r="D242" s="10">
        <f t="shared" si="83"/>
        <v>0</v>
      </c>
      <c r="E242" s="14">
        <f>Inputs!D242</f>
        <v>1.0059521662667672</v>
      </c>
      <c r="F242" s="10">
        <f t="shared" si="84"/>
        <v>0</v>
      </c>
      <c r="G242" s="14">
        <f t="shared" si="86"/>
        <v>1</v>
      </c>
      <c r="H242" s="51">
        <f t="shared" si="87"/>
        <v>1.0000947701330221</v>
      </c>
      <c r="I242" s="109">
        <f t="shared" si="87"/>
        <v>0.97177157009376458</v>
      </c>
      <c r="J242" s="14">
        <f t="shared" si="76"/>
        <v>0.97177157009376458</v>
      </c>
      <c r="K242" s="10"/>
      <c r="L242" s="10"/>
      <c r="M242" s="30">
        <f>Trend!$V14</f>
        <v>0.01</v>
      </c>
      <c r="N242" s="30">
        <f>Trend!$V34</f>
        <v>0</v>
      </c>
      <c r="O242" s="10"/>
      <c r="P242" s="10"/>
      <c r="Q242" s="10">
        <f t="shared" si="80"/>
        <v>25.123415456720537</v>
      </c>
      <c r="R242" s="10">
        <f t="shared" si="81"/>
        <v>24.559538386473367</v>
      </c>
      <c r="S242" s="10">
        <f t="shared" si="85"/>
        <v>25.123415456720537</v>
      </c>
      <c r="T242" s="10">
        <f t="shared" si="82"/>
        <v>24.559538386473367</v>
      </c>
      <c r="U242" s="8">
        <f t="shared" si="79"/>
        <v>0</v>
      </c>
      <c r="AA242" s="29">
        <f t="shared" si="71"/>
        <v>9999</v>
      </c>
    </row>
    <row r="243" spans="1:27" x14ac:dyDescent="0.2">
      <c r="A243" s="4">
        <v>43952</v>
      </c>
      <c r="B243" s="17">
        <f>Unit*Inputs!B243</f>
        <v>0</v>
      </c>
      <c r="D243" s="10">
        <f t="shared" si="83"/>
        <v>0</v>
      </c>
      <c r="E243" s="14">
        <f>Inputs!D243</f>
        <v>0.95712873390188957</v>
      </c>
      <c r="F243" s="10">
        <f t="shared" si="84"/>
        <v>0</v>
      </c>
      <c r="G243" s="14">
        <f t="shared" si="86"/>
        <v>1</v>
      </c>
      <c r="H243" s="51">
        <f t="shared" si="87"/>
        <v>1.0106904669192065</v>
      </c>
      <c r="I243" s="109">
        <f t="shared" si="87"/>
        <v>0.97012576037196152</v>
      </c>
      <c r="J243" s="14">
        <f t="shared" si="76"/>
        <v>0.97012576037196152</v>
      </c>
      <c r="K243" s="10"/>
      <c r="L243" s="10"/>
      <c r="M243" s="30">
        <f>Trend!$V15</f>
        <v>0.01</v>
      </c>
      <c r="N243" s="30">
        <f>Trend!$V35</f>
        <v>0</v>
      </c>
      <c r="O243" s="10"/>
      <c r="P243" s="10"/>
      <c r="Q243" s="10">
        <f t="shared" si="80"/>
        <v>25.1443516362678</v>
      </c>
      <c r="R243" s="10">
        <f t="shared" si="81"/>
        <v>23.347416600095226</v>
      </c>
      <c r="S243" s="10">
        <f t="shared" si="85"/>
        <v>25.1443516362678</v>
      </c>
      <c r="T243" s="10">
        <f t="shared" si="82"/>
        <v>23.347416600095226</v>
      </c>
      <c r="U243" s="8">
        <f t="shared" si="79"/>
        <v>0</v>
      </c>
      <c r="AA243" s="29">
        <f t="shared" si="71"/>
        <v>9999</v>
      </c>
    </row>
    <row r="244" spans="1:27" x14ac:dyDescent="0.2">
      <c r="A244" s="4">
        <v>43983</v>
      </c>
      <c r="B244" s="17">
        <f>Unit*Inputs!B244</f>
        <v>0</v>
      </c>
      <c r="D244" s="10">
        <f t="shared" si="83"/>
        <v>0</v>
      </c>
      <c r="E244" s="14">
        <f>Inputs!D244</f>
        <v>1.0613450248965339</v>
      </c>
      <c r="F244" s="10">
        <f t="shared" si="84"/>
        <v>0</v>
      </c>
      <c r="G244" s="14">
        <f t="shared" si="86"/>
        <v>1</v>
      </c>
      <c r="H244" s="51">
        <f t="shared" si="87"/>
        <v>1.0343886689259887</v>
      </c>
      <c r="I244" s="109">
        <f t="shared" si="87"/>
        <v>1.0609701207787121</v>
      </c>
      <c r="J244" s="14">
        <f t="shared" si="76"/>
        <v>1.0609701207787121</v>
      </c>
      <c r="K244" s="10"/>
      <c r="L244" s="10"/>
      <c r="M244" s="30">
        <f>Trend!$V16</f>
        <v>0.01</v>
      </c>
      <c r="N244" s="30">
        <f>Trend!$V36</f>
        <v>0</v>
      </c>
      <c r="O244" s="10"/>
      <c r="P244" s="10"/>
      <c r="Q244" s="10">
        <f t="shared" si="80"/>
        <v>25.165305262631353</v>
      </c>
      <c r="R244" s="10">
        <f t="shared" si="81"/>
        <v>28.337526858207674</v>
      </c>
      <c r="S244" s="10">
        <f t="shared" si="85"/>
        <v>25.165305262631353</v>
      </c>
      <c r="T244" s="10">
        <f t="shared" si="82"/>
        <v>28.337526858207674</v>
      </c>
      <c r="U244" s="8">
        <f t="shared" si="79"/>
        <v>0</v>
      </c>
      <c r="AA244" s="29">
        <f t="shared" si="71"/>
        <v>9999</v>
      </c>
    </row>
    <row r="245" spans="1:27" x14ac:dyDescent="0.2">
      <c r="A245" s="4">
        <v>44013</v>
      </c>
      <c r="B245" s="17">
        <f>Unit*Inputs!B245</f>
        <v>0</v>
      </c>
      <c r="D245" s="10">
        <f t="shared" si="83"/>
        <v>0</v>
      </c>
      <c r="E245" s="14">
        <f>Inputs!D245</f>
        <v>1.065025795641783</v>
      </c>
      <c r="F245" s="10">
        <f t="shared" si="84"/>
        <v>0</v>
      </c>
      <c r="G245" s="14">
        <f t="shared" si="86"/>
        <v>1</v>
      </c>
      <c r="H245" s="51">
        <f t="shared" si="87"/>
        <v>0.96951797319619015</v>
      </c>
      <c r="I245" s="109">
        <f t="shared" si="87"/>
        <v>0.97991151618882011</v>
      </c>
      <c r="J245" s="14">
        <f t="shared" si="76"/>
        <v>0.97991151618882011</v>
      </c>
      <c r="K245" s="10"/>
      <c r="L245" s="10"/>
      <c r="M245" s="30">
        <f>Trend!$V17</f>
        <v>0.01</v>
      </c>
      <c r="N245" s="30">
        <f>Trend!$V37</f>
        <v>0</v>
      </c>
      <c r="O245" s="10"/>
      <c r="P245" s="10"/>
      <c r="Q245" s="10">
        <f t="shared" si="80"/>
        <v>25.186276350350209</v>
      </c>
      <c r="R245" s="10">
        <f t="shared" si="81"/>
        <v>26.285179836339484</v>
      </c>
      <c r="S245" s="10">
        <f t="shared" si="85"/>
        <v>25.186276350350209</v>
      </c>
      <c r="T245" s="10">
        <f t="shared" si="82"/>
        <v>26.285179836339484</v>
      </c>
      <c r="U245" s="8">
        <f t="shared" si="79"/>
        <v>0</v>
      </c>
      <c r="AA245" s="29">
        <f t="shared" si="71"/>
        <v>9999</v>
      </c>
    </row>
    <row r="246" spans="1:27" x14ac:dyDescent="0.2">
      <c r="A246" s="4">
        <v>44044</v>
      </c>
      <c r="B246" s="17">
        <f>Unit*Inputs!B246</f>
        <v>0</v>
      </c>
      <c r="D246" s="10">
        <f t="shared" si="83"/>
        <v>0</v>
      </c>
      <c r="E246" s="14">
        <f>Inputs!D246</f>
        <v>1.0127473317396405</v>
      </c>
      <c r="F246" s="10">
        <f t="shared" si="84"/>
        <v>0</v>
      </c>
      <c r="G246" s="14">
        <f t="shared" si="86"/>
        <v>1</v>
      </c>
      <c r="H246" s="51">
        <f t="shared" si="87"/>
        <v>0.89332480927924729</v>
      </c>
      <c r="I246" s="109">
        <f t="shared" si="87"/>
        <v>0.90234668939243579</v>
      </c>
      <c r="J246" s="14">
        <f t="shared" si="76"/>
        <v>0.90234668939243579</v>
      </c>
      <c r="K246" s="10"/>
      <c r="L246" s="10"/>
      <c r="M246" s="30">
        <f>Trend!$V18</f>
        <v>0.01</v>
      </c>
      <c r="N246" s="30">
        <f>Trend!$V38</f>
        <v>0</v>
      </c>
      <c r="O246" s="10"/>
      <c r="P246" s="10"/>
      <c r="Q246" s="10">
        <f t="shared" si="80"/>
        <v>25.207264913975497</v>
      </c>
      <c r="R246" s="10">
        <f t="shared" si="81"/>
        <v>23.035638925893451</v>
      </c>
      <c r="S246" s="10">
        <f t="shared" si="85"/>
        <v>25.207264913975497</v>
      </c>
      <c r="T246" s="10">
        <f t="shared" si="82"/>
        <v>23.035638925893451</v>
      </c>
      <c r="U246" s="8">
        <f t="shared" si="79"/>
        <v>0</v>
      </c>
      <c r="AA246" s="29">
        <f t="shared" si="71"/>
        <v>9999</v>
      </c>
    </row>
    <row r="247" spans="1:27" x14ac:dyDescent="0.2">
      <c r="A247" s="4">
        <v>44075</v>
      </c>
      <c r="B247" s="17">
        <f>Unit*Inputs!B247</f>
        <v>0</v>
      </c>
      <c r="D247" s="10">
        <f t="shared" si="83"/>
        <v>0</v>
      </c>
      <c r="E247" s="14">
        <f>Inputs!D247</f>
        <v>1.0123788262043265</v>
      </c>
      <c r="F247" s="10">
        <f t="shared" si="84"/>
        <v>0</v>
      </c>
      <c r="G247" s="14">
        <f t="shared" si="86"/>
        <v>1</v>
      </c>
      <c r="H247" s="51">
        <f t="shared" si="87"/>
        <v>1.0029809185046754</v>
      </c>
      <c r="I247" s="109">
        <f t="shared" si="87"/>
        <v>1.0333984495790649</v>
      </c>
      <c r="J247" s="14">
        <f t="shared" si="76"/>
        <v>1.0333984495790649</v>
      </c>
      <c r="K247" s="10"/>
      <c r="L247" s="10"/>
      <c r="M247" s="30">
        <f>Trend!$V19</f>
        <v>0.01</v>
      </c>
      <c r="N247" s="30">
        <f>Trend!$V39</f>
        <v>0</v>
      </c>
      <c r="O247" s="10"/>
      <c r="P247" s="10"/>
      <c r="Q247" s="10">
        <f t="shared" si="80"/>
        <v>25.228270968070476</v>
      </c>
      <c r="R247" s="10">
        <f t="shared" si="81"/>
        <v>26.393582700673548</v>
      </c>
      <c r="S247" s="10">
        <f t="shared" si="85"/>
        <v>25.228270968070476</v>
      </c>
      <c r="T247" s="10">
        <f t="shared" si="82"/>
        <v>26.393582700673548</v>
      </c>
      <c r="U247" s="8">
        <f t="shared" si="79"/>
        <v>0</v>
      </c>
      <c r="AA247" s="29">
        <f t="shared" si="71"/>
        <v>9999</v>
      </c>
    </row>
    <row r="248" spans="1:27" x14ac:dyDescent="0.2">
      <c r="A248" s="4">
        <v>44105</v>
      </c>
      <c r="B248" s="17">
        <f>Unit*Inputs!B248</f>
        <v>0</v>
      </c>
      <c r="D248" s="10">
        <f t="shared" si="83"/>
        <v>0</v>
      </c>
      <c r="E248" s="14">
        <f>Inputs!D248</f>
        <v>1.0460517513147514</v>
      </c>
      <c r="F248" s="10">
        <f t="shared" si="84"/>
        <v>0</v>
      </c>
      <c r="G248" s="14">
        <f t="shared" si="86"/>
        <v>1</v>
      </c>
      <c r="H248" s="51">
        <f t="shared" si="87"/>
        <v>1.0214433497938034</v>
      </c>
      <c r="I248" s="109">
        <f t="shared" si="87"/>
        <v>1.0238726376838623</v>
      </c>
      <c r="J248" s="14">
        <f t="shared" si="76"/>
        <v>1.0238726376838623</v>
      </c>
      <c r="K248" s="10"/>
      <c r="L248" s="10"/>
      <c r="M248" s="30">
        <f>Trend!$V20</f>
        <v>0.01</v>
      </c>
      <c r="N248" s="30">
        <f>Trend!$V40</f>
        <v>0</v>
      </c>
      <c r="O248" s="10"/>
      <c r="P248" s="10"/>
      <c r="Q248" s="10">
        <f t="shared" si="80"/>
        <v>25.24929452721053</v>
      </c>
      <c r="R248" s="10">
        <f t="shared" si="81"/>
        <v>27.042594507630938</v>
      </c>
      <c r="S248" s="10">
        <f t="shared" si="85"/>
        <v>25.24929452721053</v>
      </c>
      <c r="T248" s="10">
        <f t="shared" si="82"/>
        <v>27.042594507630938</v>
      </c>
      <c r="U248" s="8">
        <f t="shared" si="79"/>
        <v>0</v>
      </c>
      <c r="AA248" s="29">
        <f t="shared" si="71"/>
        <v>9999</v>
      </c>
    </row>
    <row r="249" spans="1:27" x14ac:dyDescent="0.2">
      <c r="A249" s="4">
        <v>44136</v>
      </c>
      <c r="B249" s="17">
        <f>Unit*Inputs!B249</f>
        <v>0</v>
      </c>
      <c r="D249" s="10">
        <f t="shared" si="83"/>
        <v>0</v>
      </c>
      <c r="E249" s="14">
        <f>Inputs!D249</f>
        <v>0.93297555210922178</v>
      </c>
      <c r="F249" s="10">
        <f t="shared" si="84"/>
        <v>0</v>
      </c>
      <c r="G249" s="14">
        <f t="shared" si="86"/>
        <v>1</v>
      </c>
      <c r="H249" s="51">
        <f t="shared" si="87"/>
        <v>1.0028846231230606</v>
      </c>
      <c r="I249" s="109">
        <f t="shared" si="87"/>
        <v>0.97050083018153965</v>
      </c>
      <c r="J249" s="14">
        <f t="shared" si="76"/>
        <v>0.97050083018153965</v>
      </c>
      <c r="K249" s="10"/>
      <c r="L249" s="10"/>
      <c r="M249" s="30">
        <f>Trend!$V21</f>
        <v>0.01</v>
      </c>
      <c r="N249" s="30">
        <f>Trend!$V41</f>
        <v>0</v>
      </c>
      <c r="O249" s="10"/>
      <c r="P249" s="10"/>
      <c r="Q249" s="10">
        <f t="shared" si="80"/>
        <v>25.270335605983202</v>
      </c>
      <c r="R249" s="10">
        <f t="shared" si="81"/>
        <v>22.881115030077666</v>
      </c>
      <c r="S249" s="10">
        <f t="shared" si="85"/>
        <v>25.270335605983202</v>
      </c>
      <c r="T249" s="10">
        <f t="shared" si="82"/>
        <v>22.881115030077666</v>
      </c>
      <c r="U249" s="8">
        <f t="shared" si="79"/>
        <v>0</v>
      </c>
      <c r="AA249" s="29">
        <f t="shared" si="71"/>
        <v>9999</v>
      </c>
    </row>
    <row r="250" spans="1:27" x14ac:dyDescent="0.2">
      <c r="A250" s="4">
        <v>44166</v>
      </c>
      <c r="B250" s="17">
        <f>Unit*Inputs!B250</f>
        <v>0</v>
      </c>
      <c r="D250" s="10">
        <f t="shared" si="83"/>
        <v>0</v>
      </c>
      <c r="E250" s="14">
        <f>Inputs!D250</f>
        <v>0.93455221969979096</v>
      </c>
      <c r="F250" s="10">
        <f t="shared" si="84"/>
        <v>0</v>
      </c>
      <c r="G250" s="14">
        <f t="shared" si="86"/>
        <v>1</v>
      </c>
      <c r="H250" s="51">
        <f t="shared" si="87"/>
        <v>1.0674868358820715</v>
      </c>
      <c r="I250" s="109">
        <f t="shared" si="87"/>
        <v>1.1153552822936641</v>
      </c>
      <c r="J250" s="14">
        <f t="shared" si="76"/>
        <v>1.1153552822936641</v>
      </c>
      <c r="K250" s="10"/>
      <c r="L250" s="10"/>
      <c r="M250" s="30">
        <f>Trend!$V22</f>
        <v>0.01</v>
      </c>
      <c r="N250" s="30">
        <f>Trend!$V42</f>
        <v>0</v>
      </c>
      <c r="O250" s="10"/>
      <c r="P250" s="10"/>
      <c r="Q250" s="10">
        <f t="shared" si="80"/>
        <v>25.291394218988184</v>
      </c>
      <c r="R250" s="10">
        <f t="shared" si="81"/>
        <v>26.362680894408239</v>
      </c>
      <c r="S250" s="10">
        <f t="shared" si="85"/>
        <v>25.291394218988184</v>
      </c>
      <c r="T250" s="10">
        <f t="shared" si="82"/>
        <v>26.362680894408239</v>
      </c>
      <c r="U250" s="8">
        <f t="shared" si="79"/>
        <v>0</v>
      </c>
      <c r="AA250" s="29">
        <f t="shared" si="71"/>
        <v>9999</v>
      </c>
    </row>
    <row r="251" spans="1:27" x14ac:dyDescent="0.2">
      <c r="A251" s="4">
        <v>44197</v>
      </c>
      <c r="B251" s="17"/>
      <c r="D251" s="10"/>
      <c r="E251" s="14"/>
      <c r="F251" s="10"/>
      <c r="G251" s="14"/>
      <c r="H251" s="14"/>
      <c r="I251" s="14"/>
      <c r="J251" s="14"/>
      <c r="K251" s="10"/>
      <c r="L251" s="10"/>
      <c r="M251" s="18"/>
      <c r="N251" s="18"/>
      <c r="O251" s="10"/>
      <c r="P251" s="10"/>
      <c r="Q251" s="10"/>
      <c r="R251" s="10"/>
      <c r="S251" s="10"/>
      <c r="T251" s="10"/>
      <c r="U251" s="10"/>
      <c r="AA251" s="29"/>
    </row>
    <row r="252" spans="1:27" x14ac:dyDescent="0.2">
      <c r="A252" s="2"/>
      <c r="O252" s="10"/>
      <c r="P252" s="10"/>
      <c r="Q252" s="10"/>
      <c r="R252" s="10"/>
      <c r="S252" s="10"/>
      <c r="T252" s="10"/>
      <c r="U252" s="10"/>
    </row>
    <row r="253" spans="1:27" hidden="1" x14ac:dyDescent="0.2">
      <c r="A253" s="2"/>
      <c r="O253" s="10"/>
      <c r="P253" s="10"/>
      <c r="Q253" s="10"/>
      <c r="R253" s="10"/>
      <c r="S253" s="10"/>
      <c r="T253" s="10"/>
      <c r="U253" s="10"/>
    </row>
    <row r="254" spans="1:27" hidden="1" x14ac:dyDescent="0.2">
      <c r="A254" s="2"/>
      <c r="O254" s="10"/>
      <c r="P254" s="10"/>
      <c r="Q254" s="10"/>
      <c r="R254" s="10"/>
      <c r="S254" s="10"/>
      <c r="T254" s="10"/>
      <c r="U254" s="10"/>
    </row>
    <row r="255" spans="1:27" hidden="1" x14ac:dyDescent="0.2">
      <c r="A255" s="2"/>
      <c r="O255" s="10"/>
      <c r="P255" s="10"/>
      <c r="Q255" s="10"/>
      <c r="R255" s="10"/>
      <c r="S255" s="10"/>
      <c r="T255" s="10"/>
      <c r="U255" s="10"/>
    </row>
    <row r="256" spans="1:27" hidden="1" x14ac:dyDescent="0.2">
      <c r="A256" s="2"/>
      <c r="O256" s="10"/>
      <c r="P256" s="10"/>
      <c r="Q256" s="10"/>
      <c r="R256" s="10"/>
      <c r="S256" s="10"/>
      <c r="T256" s="10"/>
      <c r="U256" s="10"/>
    </row>
    <row r="257" spans="1:21" hidden="1" x14ac:dyDescent="0.2">
      <c r="A257" s="2"/>
      <c r="O257" s="10"/>
      <c r="P257" s="10"/>
      <c r="Q257" s="10"/>
      <c r="R257" s="10"/>
      <c r="S257" s="10"/>
      <c r="T257" s="10"/>
      <c r="U257" s="10"/>
    </row>
    <row r="258" spans="1:21" hidden="1" x14ac:dyDescent="0.2">
      <c r="A258" s="2"/>
      <c r="O258" s="10"/>
      <c r="P258" s="10"/>
      <c r="Q258" s="10"/>
      <c r="R258" s="10"/>
      <c r="S258" s="10"/>
      <c r="T258" s="10"/>
      <c r="U258" s="10"/>
    </row>
    <row r="259" spans="1:21" hidden="1" x14ac:dyDescent="0.2">
      <c r="A259" s="2"/>
      <c r="O259" s="10"/>
      <c r="P259" s="10"/>
      <c r="Q259" s="10"/>
      <c r="R259" s="10"/>
      <c r="S259" s="10"/>
      <c r="T259" s="10"/>
      <c r="U259" s="10"/>
    </row>
    <row r="260" spans="1:21" hidden="1" x14ac:dyDescent="0.2">
      <c r="A260" s="2"/>
      <c r="O260" s="10"/>
      <c r="P260" s="10"/>
      <c r="Q260" s="10"/>
      <c r="R260" s="10"/>
      <c r="S260" s="10"/>
      <c r="T260" s="10"/>
      <c r="U260" s="10"/>
    </row>
    <row r="261" spans="1:21" hidden="1" x14ac:dyDescent="0.2">
      <c r="A261" s="2"/>
      <c r="O261" s="10"/>
      <c r="P261" s="10"/>
      <c r="Q261" s="10"/>
      <c r="R261" s="10"/>
      <c r="S261" s="10"/>
      <c r="T261" s="10"/>
      <c r="U261" s="10"/>
    </row>
    <row r="262" spans="1:21" hidden="1" x14ac:dyDescent="0.2">
      <c r="A262" s="2"/>
      <c r="O262" s="10"/>
      <c r="P262" s="10"/>
      <c r="Q262" s="10"/>
      <c r="R262" s="10"/>
      <c r="S262" s="10"/>
      <c r="T262" s="10"/>
      <c r="U262" s="10"/>
    </row>
    <row r="263" spans="1:21" hidden="1" x14ac:dyDescent="0.2">
      <c r="A263" s="2"/>
      <c r="O263" s="10"/>
      <c r="P263" s="10"/>
      <c r="Q263" s="10"/>
      <c r="R263" s="10"/>
      <c r="S263" s="10"/>
      <c r="T263" s="10"/>
      <c r="U263" s="10"/>
    </row>
    <row r="264" spans="1:21" hidden="1" x14ac:dyDescent="0.2">
      <c r="A264" s="2"/>
      <c r="O264" s="10"/>
      <c r="P264" s="10"/>
      <c r="Q264" s="10"/>
      <c r="R264" s="10"/>
      <c r="S264" s="10"/>
      <c r="T264" s="10"/>
      <c r="U264" s="10"/>
    </row>
    <row r="265" spans="1:21" hidden="1" x14ac:dyDescent="0.2">
      <c r="A265" s="2"/>
      <c r="O265" s="10"/>
      <c r="P265" s="10"/>
      <c r="Q265" s="10"/>
      <c r="R265" s="10"/>
      <c r="S265" s="10"/>
      <c r="T265" s="10"/>
      <c r="U265" s="10"/>
    </row>
    <row r="266" spans="1:21" hidden="1" x14ac:dyDescent="0.2">
      <c r="A266" s="2"/>
      <c r="O266" s="10"/>
      <c r="P266" s="10"/>
      <c r="Q266" s="10"/>
      <c r="R266" s="10"/>
      <c r="S266" s="10"/>
      <c r="T266" s="10"/>
      <c r="U266" s="10"/>
    </row>
    <row r="267" spans="1:21" hidden="1" x14ac:dyDescent="0.2">
      <c r="A267" s="2"/>
      <c r="O267" s="10"/>
      <c r="P267" s="10"/>
      <c r="Q267" s="10"/>
      <c r="R267" s="10"/>
      <c r="S267" s="10"/>
      <c r="T267" s="10"/>
      <c r="U267" s="10"/>
    </row>
    <row r="268" spans="1:21" hidden="1" x14ac:dyDescent="0.2">
      <c r="A268" s="2"/>
      <c r="O268" s="10"/>
      <c r="P268" s="10"/>
      <c r="Q268" s="10"/>
      <c r="R268" s="10"/>
      <c r="S268" s="10"/>
      <c r="T268" s="10"/>
      <c r="U268" s="10"/>
    </row>
    <row r="269" spans="1:21" hidden="1" x14ac:dyDescent="0.2">
      <c r="A269" s="2"/>
      <c r="O269" s="10"/>
      <c r="P269" s="10"/>
      <c r="Q269" s="10"/>
      <c r="R269" s="10"/>
      <c r="S269" s="10"/>
      <c r="T269" s="10"/>
      <c r="U269" s="10"/>
    </row>
    <row r="270" spans="1:21" hidden="1" x14ac:dyDescent="0.2">
      <c r="A270" s="2"/>
      <c r="O270" s="10"/>
      <c r="P270" s="10"/>
      <c r="Q270" s="10"/>
      <c r="R270" s="10"/>
      <c r="S270" s="10"/>
      <c r="T270" s="10"/>
      <c r="U270" s="10"/>
    </row>
    <row r="271" spans="1:21" hidden="1" x14ac:dyDescent="0.2">
      <c r="A271" s="2"/>
      <c r="O271" s="10"/>
      <c r="P271" s="10"/>
      <c r="Q271" s="10"/>
      <c r="R271" s="10"/>
      <c r="S271" s="10"/>
      <c r="T271" s="10"/>
      <c r="U271" s="10"/>
    </row>
    <row r="272" spans="1:21" hidden="1" x14ac:dyDescent="0.2">
      <c r="A272" s="2"/>
      <c r="O272" s="10"/>
      <c r="P272" s="10"/>
      <c r="Q272" s="10"/>
      <c r="R272" s="10"/>
      <c r="S272" s="10"/>
      <c r="T272" s="10"/>
      <c r="U272" s="10"/>
    </row>
    <row r="273" spans="1:27" hidden="1" x14ac:dyDescent="0.2">
      <c r="A273" s="2"/>
      <c r="O273" s="10"/>
      <c r="P273" s="10"/>
      <c r="Q273" s="10"/>
      <c r="R273" s="10"/>
      <c r="S273" s="10"/>
      <c r="T273" s="10"/>
      <c r="U273" s="10"/>
    </row>
    <row r="274" spans="1:27" hidden="1" x14ac:dyDescent="0.2">
      <c r="A274" s="2"/>
      <c r="O274" s="10"/>
      <c r="P274" s="10"/>
      <c r="Q274" s="10"/>
      <c r="R274" s="10"/>
      <c r="S274" s="10"/>
      <c r="T274" s="10"/>
      <c r="U274" s="10"/>
    </row>
    <row r="275" spans="1:27" hidden="1" x14ac:dyDescent="0.2">
      <c r="A275" s="2"/>
      <c r="O275" s="10"/>
      <c r="P275" s="10"/>
      <c r="Q275" s="10"/>
      <c r="R275" s="10"/>
      <c r="S275" s="10"/>
      <c r="T275" s="10"/>
      <c r="U275" s="10"/>
    </row>
    <row r="276" spans="1:27" hidden="1" x14ac:dyDescent="0.2">
      <c r="A276" s="2"/>
      <c r="O276" s="10"/>
      <c r="P276" s="10"/>
      <c r="Q276" s="10"/>
      <c r="R276" s="10"/>
      <c r="S276" s="10"/>
      <c r="T276" s="10"/>
      <c r="U276" s="10"/>
    </row>
    <row r="277" spans="1:27" hidden="1" x14ac:dyDescent="0.2">
      <c r="A277" s="2"/>
      <c r="O277" s="10"/>
      <c r="P277" s="10"/>
      <c r="Q277" s="10"/>
      <c r="R277" s="10"/>
      <c r="S277" s="10"/>
      <c r="T277" s="10"/>
      <c r="U277" s="10"/>
    </row>
    <row r="278" spans="1:27" hidden="1" x14ac:dyDescent="0.2">
      <c r="A278" s="2"/>
      <c r="O278" s="10"/>
      <c r="P278" s="10"/>
      <c r="Q278" s="10"/>
      <c r="R278" s="10"/>
      <c r="S278" s="10"/>
      <c r="T278" s="10"/>
      <c r="U278" s="10"/>
    </row>
    <row r="279" spans="1:27" hidden="1" x14ac:dyDescent="0.2">
      <c r="A279" s="2"/>
      <c r="O279" s="10"/>
      <c r="P279" s="10"/>
      <c r="Q279" s="10"/>
      <c r="R279" s="10"/>
      <c r="S279" s="10"/>
      <c r="T279" s="10"/>
      <c r="U279" s="10"/>
    </row>
    <row r="280" spans="1:27" hidden="1" x14ac:dyDescent="0.2">
      <c r="A280" s="2"/>
      <c r="O280" s="10"/>
      <c r="P280" s="10"/>
      <c r="Q280" s="10"/>
      <c r="R280" s="10"/>
      <c r="S280" s="10"/>
      <c r="T280" s="10"/>
      <c r="U280" s="10"/>
    </row>
    <row r="281" spans="1:27" hidden="1" x14ac:dyDescent="0.2">
      <c r="A281" s="2"/>
      <c r="O281" s="10"/>
      <c r="P281" s="10"/>
      <c r="Q281" s="10"/>
      <c r="R281" s="10"/>
      <c r="S281" s="10"/>
      <c r="T281" s="10"/>
      <c r="U281" s="10"/>
      <c r="AA281" s="10"/>
    </row>
    <row r="282" spans="1:27" hidden="1" x14ac:dyDescent="0.2">
      <c r="A282" s="2"/>
      <c r="O282" s="10"/>
      <c r="P282" s="10"/>
      <c r="Q282" s="10"/>
      <c r="R282" s="10"/>
      <c r="S282" s="10"/>
      <c r="T282" s="10"/>
      <c r="U282" s="10"/>
      <c r="AA282" s="10"/>
    </row>
    <row r="283" spans="1:27" hidden="1" x14ac:dyDescent="0.2">
      <c r="A283" s="2"/>
      <c r="O283" s="10"/>
      <c r="P283" s="10"/>
      <c r="Q283" s="10"/>
      <c r="R283" s="10"/>
      <c r="S283" s="10"/>
      <c r="T283" s="10"/>
      <c r="U283" s="10"/>
      <c r="AA283" s="10"/>
    </row>
    <row r="284" spans="1:27" hidden="1" x14ac:dyDescent="0.2">
      <c r="A284" s="2"/>
      <c r="O284" s="10"/>
      <c r="P284" s="10"/>
      <c r="Q284" s="10"/>
      <c r="R284" s="10"/>
      <c r="S284" s="10"/>
      <c r="T284" s="10"/>
      <c r="U284" s="10"/>
      <c r="AA284" s="10"/>
    </row>
    <row r="285" spans="1:27" hidden="1" x14ac:dyDescent="0.2">
      <c r="A285" s="2"/>
      <c r="O285" s="10"/>
      <c r="P285" s="10"/>
      <c r="Q285" s="10"/>
      <c r="R285" s="10"/>
      <c r="S285" s="10"/>
      <c r="T285" s="10"/>
      <c r="U285" s="10"/>
      <c r="AA285" s="10"/>
    </row>
    <row r="286" spans="1:27" hidden="1" x14ac:dyDescent="0.2">
      <c r="A286" s="2"/>
      <c r="O286" s="10"/>
      <c r="P286" s="10"/>
      <c r="Q286" s="10"/>
      <c r="R286" s="10"/>
      <c r="S286" s="10"/>
      <c r="T286" s="10"/>
      <c r="U286" s="10"/>
      <c r="AA286" s="10"/>
    </row>
    <row r="287" spans="1:27" hidden="1" x14ac:dyDescent="0.2">
      <c r="A287" s="2"/>
      <c r="O287" s="10"/>
      <c r="P287" s="10"/>
      <c r="Q287" s="10"/>
      <c r="R287" s="10"/>
      <c r="S287" s="10"/>
      <c r="T287" s="10"/>
      <c r="U287" s="10"/>
      <c r="AA287" s="10"/>
    </row>
    <row r="288" spans="1:27" hidden="1" x14ac:dyDescent="0.2">
      <c r="A288" s="2"/>
      <c r="O288" s="10"/>
      <c r="P288" s="10"/>
      <c r="Q288" s="10"/>
      <c r="R288" s="10"/>
      <c r="S288" s="10"/>
      <c r="T288" s="10"/>
      <c r="U288" s="10"/>
      <c r="AA288" s="10"/>
    </row>
    <row r="289" spans="1:27" hidden="1" x14ac:dyDescent="0.2">
      <c r="A289" s="2"/>
      <c r="O289" s="10"/>
      <c r="P289" s="10"/>
      <c r="Q289" s="10"/>
      <c r="R289" s="10"/>
      <c r="S289" s="10"/>
      <c r="T289" s="10"/>
      <c r="U289" s="10"/>
      <c r="AA289" s="10"/>
    </row>
    <row r="290" spans="1:27" hidden="1" x14ac:dyDescent="0.2">
      <c r="A290" s="2"/>
      <c r="O290" s="10"/>
      <c r="P290" s="10"/>
      <c r="Q290" s="10"/>
      <c r="R290" s="10"/>
      <c r="S290" s="10"/>
      <c r="T290" s="10"/>
      <c r="U290" s="10"/>
      <c r="AA290" s="10"/>
    </row>
    <row r="291" spans="1:27" hidden="1" x14ac:dyDescent="0.2">
      <c r="A291" s="2"/>
      <c r="O291" s="10"/>
      <c r="P291" s="10"/>
      <c r="Q291" s="10"/>
      <c r="R291" s="10"/>
      <c r="S291" s="10"/>
      <c r="T291" s="10"/>
      <c r="U291" s="10"/>
      <c r="AA291" s="10"/>
    </row>
    <row r="292" spans="1:27" hidden="1" x14ac:dyDescent="0.2">
      <c r="A292" s="2"/>
      <c r="O292" s="10"/>
      <c r="P292" s="10"/>
      <c r="Q292" s="10"/>
      <c r="R292" s="10"/>
      <c r="S292" s="10"/>
      <c r="T292" s="10"/>
      <c r="U292" s="10"/>
      <c r="AA292" s="10"/>
    </row>
    <row r="293" spans="1:27" hidden="1" x14ac:dyDescent="0.2">
      <c r="A293" s="2"/>
      <c r="O293" s="10"/>
      <c r="P293" s="10"/>
      <c r="Q293" s="10"/>
      <c r="R293" s="10"/>
      <c r="S293" s="10"/>
      <c r="T293" s="10"/>
      <c r="U293" s="10"/>
      <c r="AA293" s="10"/>
    </row>
    <row r="294" spans="1:27" hidden="1" x14ac:dyDescent="0.2">
      <c r="A294" s="2"/>
      <c r="O294" s="10"/>
      <c r="P294" s="10"/>
      <c r="Q294" s="10"/>
      <c r="R294" s="10"/>
      <c r="S294" s="10"/>
      <c r="T294" s="10"/>
      <c r="U294" s="10"/>
      <c r="AA294" s="10"/>
    </row>
    <row r="295" spans="1:27" hidden="1" x14ac:dyDescent="0.2">
      <c r="A295" s="2"/>
      <c r="O295" s="10"/>
      <c r="P295" s="10"/>
      <c r="Q295" s="10"/>
      <c r="R295" s="10"/>
      <c r="S295" s="10"/>
      <c r="T295" s="10"/>
      <c r="U295" s="10"/>
      <c r="AA295" s="10"/>
    </row>
    <row r="296" spans="1:27" hidden="1" x14ac:dyDescent="0.2">
      <c r="A296" s="2"/>
      <c r="O296" s="10"/>
      <c r="P296" s="10"/>
      <c r="Q296" s="10"/>
      <c r="R296" s="10"/>
      <c r="S296" s="10"/>
      <c r="T296" s="10"/>
      <c r="U296" s="10"/>
      <c r="AA296" s="10"/>
    </row>
    <row r="297" spans="1:27" hidden="1" x14ac:dyDescent="0.2">
      <c r="A297" s="2"/>
      <c r="O297" s="10"/>
      <c r="P297" s="10"/>
      <c r="Q297" s="10"/>
      <c r="R297" s="10"/>
      <c r="S297" s="10"/>
      <c r="T297" s="10"/>
      <c r="U297" s="10"/>
      <c r="AA297" s="10"/>
    </row>
    <row r="298" spans="1:27" hidden="1" x14ac:dyDescent="0.2">
      <c r="A298" s="2"/>
      <c r="O298" s="10"/>
      <c r="P298" s="10"/>
      <c r="Q298" s="10"/>
      <c r="R298" s="10"/>
      <c r="S298" s="10"/>
      <c r="T298" s="10"/>
      <c r="U298" s="10"/>
      <c r="AA298" s="10"/>
    </row>
    <row r="299" spans="1:27" x14ac:dyDescent="0.2">
      <c r="A299" s="2"/>
      <c r="O299" s="10"/>
      <c r="P299" s="10"/>
      <c r="Q299" s="10"/>
      <c r="R299" s="10"/>
      <c r="S299" s="10"/>
      <c r="T299" s="10"/>
      <c r="U299" s="10"/>
      <c r="AA299" s="10"/>
    </row>
    <row r="300" spans="1:27" x14ac:dyDescent="0.2">
      <c r="A300" s="2" t="s">
        <v>4</v>
      </c>
      <c r="O300" s="10"/>
      <c r="P300" s="10"/>
      <c r="Q300" s="10"/>
      <c r="R300" s="10"/>
      <c r="S300" s="10"/>
      <c r="T300" s="10"/>
      <c r="U300" s="10"/>
      <c r="AA300" s="10"/>
    </row>
    <row r="301" spans="1:27" x14ac:dyDescent="0.2">
      <c r="A301" s="6">
        <v>2001</v>
      </c>
      <c r="B301" s="31">
        <f>SUM(B11:B22)</f>
        <v>307.50925589300005</v>
      </c>
      <c r="C301" s="31">
        <f>SUM(C11:C22)</f>
        <v>0</v>
      </c>
      <c r="D301" s="31">
        <f>SUM(D11:D22)</f>
        <v>307.50925589300005</v>
      </c>
      <c r="E301" s="72">
        <f>AVERAGE(E11:E22)</f>
        <v>0.98324370784301485</v>
      </c>
      <c r="F301" s="31">
        <f>SUM(F11:F22)</f>
        <v>316.10856232223654</v>
      </c>
      <c r="G301" s="72">
        <f>AVERAGE(G11:G22)</f>
        <v>1</v>
      </c>
      <c r="H301" s="72">
        <f>AVERAGE(H11:H22)</f>
        <v>0.99999999999999989</v>
      </c>
      <c r="I301" s="72">
        <f>AVERAGE(I11:I22)</f>
        <v>1</v>
      </c>
      <c r="J301" s="72">
        <f>AVERAGE(J11:J22)</f>
        <v>1</v>
      </c>
      <c r="K301" s="31">
        <f>SUM(K11:K22)</f>
        <v>315.86163003297486</v>
      </c>
      <c r="L301" s="31">
        <f>SUM(L11:L22)</f>
        <v>315.43063985298602</v>
      </c>
      <c r="M301" s="73">
        <f>AVERAGE(M11:M22)</f>
        <v>0</v>
      </c>
      <c r="N301" s="18">
        <f t="shared" ref="N301:U301" si="88">SUM(N11:N22)</f>
        <v>0.19999999999999998</v>
      </c>
      <c r="O301" s="31">
        <f t="shared" si="88"/>
        <v>317.83990499999999</v>
      </c>
      <c r="P301" s="31">
        <f t="shared" si="88"/>
        <v>309.78834024420246</v>
      </c>
      <c r="Q301" s="31">
        <f t="shared" si="88"/>
        <v>0</v>
      </c>
      <c r="R301" s="31">
        <f t="shared" si="88"/>
        <v>0</v>
      </c>
      <c r="S301" s="31">
        <f t="shared" si="88"/>
        <v>317.83990499999999</v>
      </c>
      <c r="T301" s="31">
        <f t="shared" si="88"/>
        <v>307.50925589300005</v>
      </c>
      <c r="U301" s="31">
        <f t="shared" si="88"/>
        <v>2.2790843512024495</v>
      </c>
      <c r="AA301" s="10"/>
    </row>
    <row r="302" spans="1:27" x14ac:dyDescent="0.2">
      <c r="A302" s="6">
        <v>2002</v>
      </c>
      <c r="B302" s="31">
        <f>SUM(B23:B34)</f>
        <v>363.13590052100005</v>
      </c>
      <c r="C302" s="31">
        <f>SUM(C23:C34)</f>
        <v>0</v>
      </c>
      <c r="D302" s="31">
        <f>SUM(D23:D34)</f>
        <v>363.13590052100005</v>
      </c>
      <c r="E302" s="72">
        <f>AVERAGE(E23:E34)</f>
        <v>0.99672071291383502</v>
      </c>
      <c r="F302" s="31">
        <f>SUM(F23:F34)</f>
        <v>364.07299022663653</v>
      </c>
      <c r="G302" s="72">
        <f>AVERAGE(G23:G34)</f>
        <v>1</v>
      </c>
      <c r="H302" s="72">
        <f>AVERAGE(H23:H34)</f>
        <v>0.99999999999999989</v>
      </c>
      <c r="I302" s="72">
        <f>AVERAGE(I23:I34)</f>
        <v>1</v>
      </c>
      <c r="J302" s="72">
        <f>AVERAGE(J23:J34)</f>
        <v>1</v>
      </c>
      <c r="K302" s="31">
        <f>SUM(K23:K34)</f>
        <v>364.0892554865049</v>
      </c>
      <c r="L302" s="31">
        <f>SUM(L23:L34)</f>
        <v>364.37815929320845</v>
      </c>
      <c r="M302" s="73">
        <f>AVERAGE(M23:M34)</f>
        <v>-0.04</v>
      </c>
      <c r="N302" s="18">
        <f t="shared" ref="N302:U302" si="89">SUM(N23:N34)</f>
        <v>0.15923076923076918</v>
      </c>
      <c r="O302" s="31">
        <f t="shared" si="89"/>
        <v>364.06851953323155</v>
      </c>
      <c r="P302" s="31">
        <f t="shared" si="89"/>
        <v>363.03895326512691</v>
      </c>
      <c r="Q302" s="31">
        <f t="shared" si="89"/>
        <v>0</v>
      </c>
      <c r="R302" s="31">
        <f t="shared" si="89"/>
        <v>0</v>
      </c>
      <c r="S302" s="31">
        <f t="shared" si="89"/>
        <v>364.06851953323155</v>
      </c>
      <c r="T302" s="31">
        <f t="shared" si="89"/>
        <v>363.13590052100005</v>
      </c>
      <c r="U302" s="31">
        <f t="shared" si="89"/>
        <v>-9.6947255873086391E-2</v>
      </c>
      <c r="AA302" s="10"/>
    </row>
    <row r="303" spans="1:27" x14ac:dyDescent="0.2">
      <c r="A303" s="6">
        <v>2003</v>
      </c>
      <c r="B303" s="31">
        <f>SUM(B35:B46)</f>
        <v>352.39784936800004</v>
      </c>
      <c r="C303" s="31">
        <f>SUM(C35:C46)</f>
        <v>0</v>
      </c>
      <c r="D303" s="31">
        <f>SUM(D35:D46)</f>
        <v>352.39784936800004</v>
      </c>
      <c r="E303" s="72">
        <f>AVERAGE(E35:E46)</f>
        <v>1.0002946165896727</v>
      </c>
      <c r="F303" s="31">
        <f>SUM(F35:F46)</f>
        <v>351.8566150118304</v>
      </c>
      <c r="G303" s="72">
        <f>AVERAGE(G35:G46)</f>
        <v>1</v>
      </c>
      <c r="H303" s="72">
        <f>AVERAGE(H35:H46)</f>
        <v>0.99999999999999989</v>
      </c>
      <c r="I303" s="72">
        <f>AVERAGE(I35:I46)</f>
        <v>1</v>
      </c>
      <c r="J303" s="72">
        <f>AVERAGE(J35:J46)</f>
        <v>1</v>
      </c>
      <c r="K303" s="31">
        <f>SUM(K35:K46)</f>
        <v>351.82038975631326</v>
      </c>
      <c r="L303" s="31">
        <f>SUM(L35:L46)</f>
        <v>353.13893102250813</v>
      </c>
      <c r="M303" s="73">
        <f>AVERAGE(M35:M46)</f>
        <v>-7.9999999999999988E-2</v>
      </c>
      <c r="N303" s="18">
        <f t="shared" ref="N303:U303" si="90">SUM(N35:N46)</f>
        <v>5.763157894736836E-2</v>
      </c>
      <c r="O303" s="31">
        <f t="shared" si="90"/>
        <v>352.08542477182226</v>
      </c>
      <c r="P303" s="31">
        <f t="shared" si="90"/>
        <v>352.54386905313982</v>
      </c>
      <c r="Q303" s="31">
        <f t="shared" si="90"/>
        <v>0</v>
      </c>
      <c r="R303" s="31">
        <f t="shared" si="90"/>
        <v>0</v>
      </c>
      <c r="S303" s="31">
        <f t="shared" si="90"/>
        <v>352.08542477182226</v>
      </c>
      <c r="T303" s="31">
        <f t="shared" si="90"/>
        <v>352.39784936800004</v>
      </c>
      <c r="U303" s="31">
        <f t="shared" si="90"/>
        <v>0.146019685139823</v>
      </c>
    </row>
    <row r="304" spans="1:27" x14ac:dyDescent="0.2">
      <c r="A304" s="6">
        <v>2004</v>
      </c>
      <c r="B304" s="31">
        <f>SUM(B47:B58)</f>
        <v>369.63226289000005</v>
      </c>
      <c r="C304" s="31">
        <f t="shared" ref="C304:L304" si="91">SUM(C47:C58)</f>
        <v>0</v>
      </c>
      <c r="D304" s="31">
        <f t="shared" si="91"/>
        <v>369.63226289000005</v>
      </c>
      <c r="E304" s="72">
        <f>AVERAGE(E47:E58)</f>
        <v>1.0031799597764195</v>
      </c>
      <c r="F304" s="31">
        <f t="shared" si="91"/>
        <v>369.53414527800959</v>
      </c>
      <c r="G304" s="72">
        <f t="shared" ref="G304:J304" si="92">AVERAGE(G47:G58)</f>
        <v>1</v>
      </c>
      <c r="H304" s="72">
        <f t="shared" ref="H304" si="93">AVERAGE(H47:H58)</f>
        <v>0.99999999999999989</v>
      </c>
      <c r="I304" s="72">
        <f t="shared" si="92"/>
        <v>1</v>
      </c>
      <c r="J304" s="72">
        <f t="shared" si="92"/>
        <v>1</v>
      </c>
      <c r="K304" s="31">
        <f t="shared" si="91"/>
        <v>369.14615802755139</v>
      </c>
      <c r="L304" s="31">
        <f t="shared" si="91"/>
        <v>367.02288655750874</v>
      </c>
      <c r="M304" s="73">
        <f t="shared" ref="M304" si="94">AVERAGE(M47:M58)</f>
        <v>4.1666666666666664E-2</v>
      </c>
      <c r="N304" s="18">
        <f t="shared" ref="N304:O304" si="95">SUM(N47:N58)</f>
        <v>0.13</v>
      </c>
      <c r="O304" s="31">
        <f t="shared" si="95"/>
        <v>368.43510396979332</v>
      </c>
      <c r="P304" s="31">
        <f t="shared" ref="P304:T304" si="96">SUM(P47:P58)</f>
        <v>369.17723153558165</v>
      </c>
      <c r="Q304" s="31">
        <f t="shared" si="96"/>
        <v>0</v>
      </c>
      <c r="R304" s="31">
        <f t="shared" si="96"/>
        <v>0</v>
      </c>
      <c r="S304" s="31">
        <f t="shared" si="96"/>
        <v>368.43510396979332</v>
      </c>
      <c r="T304" s="31">
        <f t="shared" si="96"/>
        <v>369.63226289000005</v>
      </c>
      <c r="U304" s="31">
        <f t="shared" ref="U304" si="97">SUM(U47:U58)</f>
        <v>-0.45503135441830622</v>
      </c>
    </row>
    <row r="305" spans="1:21" x14ac:dyDescent="0.2">
      <c r="A305" s="6">
        <v>2005</v>
      </c>
      <c r="B305" s="31">
        <f>SUM(B59:B70)</f>
        <v>415.07793049200006</v>
      </c>
      <c r="C305" s="31">
        <f t="shared" ref="C305:L305" si="98">SUM(C59:C70)</f>
        <v>0</v>
      </c>
      <c r="D305" s="31">
        <f t="shared" si="98"/>
        <v>415.07793049200006</v>
      </c>
      <c r="E305" s="72">
        <f>AVERAGE(E59:E70)</f>
        <v>1.00278089747071</v>
      </c>
      <c r="F305" s="31">
        <f t="shared" si="98"/>
        <v>414.50852185037178</v>
      </c>
      <c r="G305" s="72">
        <f t="shared" ref="G305:J305" si="99">AVERAGE(G59:G70)</f>
        <v>1</v>
      </c>
      <c r="H305" s="72">
        <f t="shared" ref="H305" si="100">AVERAGE(H59:H70)</f>
        <v>0.99999999999999989</v>
      </c>
      <c r="I305" s="72">
        <f t="shared" si="99"/>
        <v>1</v>
      </c>
      <c r="J305" s="72">
        <f t="shared" si="99"/>
        <v>1</v>
      </c>
      <c r="K305" s="31">
        <f t="shared" si="98"/>
        <v>414.29657221230241</v>
      </c>
      <c r="L305" s="31">
        <f t="shared" si="98"/>
        <v>415.64670070284433</v>
      </c>
      <c r="M305" s="73">
        <f t="shared" ref="M305" si="101">AVERAGE(M59:M70)</f>
        <v>0.16833333333333336</v>
      </c>
      <c r="N305" s="18">
        <f t="shared" ref="N305:O305" si="102">SUM(N59:N70)</f>
        <v>-2.4999999999999994E-2</v>
      </c>
      <c r="O305" s="31">
        <f t="shared" si="102"/>
        <v>414.24129611877197</v>
      </c>
      <c r="P305" s="31">
        <f t="shared" ref="P305:T305" si="103">SUM(P59:P70)</f>
        <v>414.83460065669192</v>
      </c>
      <c r="Q305" s="31">
        <f t="shared" si="103"/>
        <v>0</v>
      </c>
      <c r="R305" s="31">
        <f t="shared" si="103"/>
        <v>0</v>
      </c>
      <c r="S305" s="31">
        <f t="shared" si="103"/>
        <v>414.24129611877197</v>
      </c>
      <c r="T305" s="31">
        <f t="shared" si="103"/>
        <v>415.07793049200006</v>
      </c>
      <c r="U305" s="31">
        <f t="shared" ref="U305" si="104">SUM(U59:U70)</f>
        <v>-0.24332983530810282</v>
      </c>
    </row>
    <row r="306" spans="1:21" x14ac:dyDescent="0.2">
      <c r="A306" s="6">
        <v>2006</v>
      </c>
      <c r="B306" s="31">
        <f>SUM(B71:B82)</f>
        <v>458.49489728199995</v>
      </c>
      <c r="C306" s="31">
        <f t="shared" ref="C306:L306" si="105">SUM(C71:C82)</f>
        <v>0</v>
      </c>
      <c r="D306" s="31">
        <f t="shared" si="105"/>
        <v>458.49489728199995</v>
      </c>
      <c r="E306" s="72">
        <f>AVERAGE(E71:E82)</f>
        <v>0.99757399441263195</v>
      </c>
      <c r="F306" s="31">
        <f t="shared" si="105"/>
        <v>459.89539642178619</v>
      </c>
      <c r="G306" s="72">
        <f t="shared" ref="G306:J306" si="106">AVERAGE(G71:G82)</f>
        <v>1</v>
      </c>
      <c r="H306" s="72">
        <f t="shared" ref="H306" si="107">AVERAGE(H71:H82)</f>
        <v>0.99999999999999989</v>
      </c>
      <c r="I306" s="72">
        <f t="shared" si="106"/>
        <v>1</v>
      </c>
      <c r="J306" s="72">
        <f t="shared" si="106"/>
        <v>1</v>
      </c>
      <c r="K306" s="31">
        <f t="shared" si="105"/>
        <v>459.9092736067845</v>
      </c>
      <c r="L306" s="31">
        <f t="shared" si="105"/>
        <v>459.26284797809029</v>
      </c>
      <c r="M306" s="73">
        <f t="shared" ref="M306" si="108">AVERAGE(M71:M82)</f>
        <v>0.11000000000000003</v>
      </c>
      <c r="N306" s="18">
        <f t="shared" ref="N306:O306" si="109">SUM(N71:N82)</f>
        <v>-0.08</v>
      </c>
      <c r="O306" s="31">
        <f t="shared" si="109"/>
        <v>458.73620509490229</v>
      </c>
      <c r="P306" s="31">
        <f t="shared" ref="P306:T306" si="110">SUM(P71:P82)</f>
        <v>457.14500340493493</v>
      </c>
      <c r="Q306" s="31">
        <f t="shared" si="110"/>
        <v>0</v>
      </c>
      <c r="R306" s="31">
        <f t="shared" si="110"/>
        <v>0</v>
      </c>
      <c r="S306" s="31">
        <f t="shared" si="110"/>
        <v>458.73620509490229</v>
      </c>
      <c r="T306" s="31">
        <f t="shared" si="110"/>
        <v>458.49489728199995</v>
      </c>
      <c r="U306" s="31">
        <f t="shared" ref="U306" si="111">SUM(U71:U82)</f>
        <v>-1.3498938770650994</v>
      </c>
    </row>
    <row r="307" spans="1:21" x14ac:dyDescent="0.2">
      <c r="A307" s="6">
        <v>2007</v>
      </c>
      <c r="B307" s="31">
        <f>SUM(B83:B94)</f>
        <v>532.02714118000006</v>
      </c>
      <c r="C307" s="31">
        <f t="shared" ref="C307:L307" si="112">SUM(C83:C94)</f>
        <v>0</v>
      </c>
      <c r="D307" s="31">
        <f t="shared" si="112"/>
        <v>532.02714118000006</v>
      </c>
      <c r="E307" s="72">
        <f>AVERAGE(E83:E94)</f>
        <v>0.99922854123356597</v>
      </c>
      <c r="F307" s="31">
        <f t="shared" si="112"/>
        <v>531.33698177366341</v>
      </c>
      <c r="G307" s="72">
        <f t="shared" ref="G307:J307" si="113">AVERAGE(G83:G94)</f>
        <v>1</v>
      </c>
      <c r="H307" s="72">
        <f t="shared" ref="H307" si="114">AVERAGE(H83:H94)</f>
        <v>0.99999999999999989</v>
      </c>
      <c r="I307" s="72">
        <f t="shared" si="113"/>
        <v>1</v>
      </c>
      <c r="J307" s="72">
        <f t="shared" si="113"/>
        <v>1</v>
      </c>
      <c r="K307" s="31">
        <f t="shared" si="112"/>
        <v>533.60489896121817</v>
      </c>
      <c r="L307" s="31">
        <f t="shared" si="112"/>
        <v>538.03867736638779</v>
      </c>
      <c r="M307" s="73">
        <f t="shared" ref="M307" si="115">AVERAGE(M83:M94)</f>
        <v>0.11000000000000003</v>
      </c>
      <c r="N307" s="18">
        <f t="shared" ref="N307:O307" si="116">SUM(N83:N94)</f>
        <v>0.14000000000000001</v>
      </c>
      <c r="O307" s="31">
        <f t="shared" si="116"/>
        <v>534.62819291124106</v>
      </c>
      <c r="P307" s="31">
        <f t="shared" ref="P307:T307" si="117">SUM(P83:P94)</f>
        <v>533.27624342580327</v>
      </c>
      <c r="Q307" s="31">
        <f t="shared" si="117"/>
        <v>0</v>
      </c>
      <c r="R307" s="31">
        <f t="shared" si="117"/>
        <v>0</v>
      </c>
      <c r="S307" s="31">
        <f t="shared" si="117"/>
        <v>534.62819291124106</v>
      </c>
      <c r="T307" s="31">
        <f t="shared" si="117"/>
        <v>532.02714118000006</v>
      </c>
      <c r="U307" s="31">
        <f t="shared" ref="U307" si="118">SUM(U83:U94)</f>
        <v>1.249102245803229</v>
      </c>
    </row>
    <row r="308" spans="1:21" x14ac:dyDescent="0.2">
      <c r="A308" s="6">
        <v>2008</v>
      </c>
      <c r="B308" s="31">
        <f>SUM(B95:B106)</f>
        <v>660.28697305000014</v>
      </c>
      <c r="C308" s="31">
        <f t="shared" ref="C308:L308" si="119">SUM(C95:C106)</f>
        <v>0</v>
      </c>
      <c r="D308" s="31">
        <f t="shared" si="119"/>
        <v>660.28697305000014</v>
      </c>
      <c r="E308" s="72">
        <f>AVERAGE(E95:E106)</f>
        <v>1.0033702987446251</v>
      </c>
      <c r="F308" s="31">
        <f t="shared" si="119"/>
        <v>656.30908042270403</v>
      </c>
      <c r="G308" s="72">
        <f t="shared" ref="G308:J308" si="120">AVERAGE(G95:G106)</f>
        <v>1</v>
      </c>
      <c r="H308" s="72">
        <f t="shared" ref="H308" si="121">AVERAGE(H95:H106)</f>
        <v>0.99999999999999989</v>
      </c>
      <c r="I308" s="72">
        <f t="shared" si="120"/>
        <v>1</v>
      </c>
      <c r="J308" s="72">
        <f t="shared" si="120"/>
        <v>1</v>
      </c>
      <c r="K308" s="31">
        <f t="shared" si="119"/>
        <v>654.92888056978757</v>
      </c>
      <c r="L308" s="31">
        <f t="shared" si="119"/>
        <v>649.87166135642474</v>
      </c>
      <c r="M308" s="73">
        <f t="shared" ref="M308" si="122">AVERAGE(M95:M106)</f>
        <v>9.2500000000000013E-2</v>
      </c>
      <c r="N308" s="18">
        <f t="shared" ref="N308:O308" si="123">SUM(N95:N106)</f>
        <v>7.4955752212389454E-2</v>
      </c>
      <c r="O308" s="31">
        <f t="shared" si="123"/>
        <v>652.85780524369659</v>
      </c>
      <c r="P308" s="31">
        <f t="shared" ref="P308:T308" si="124">SUM(P95:P106)</f>
        <v>656.95025901083761</v>
      </c>
      <c r="Q308" s="31">
        <f t="shared" si="124"/>
        <v>0</v>
      </c>
      <c r="R308" s="31">
        <f t="shared" si="124"/>
        <v>0</v>
      </c>
      <c r="S308" s="31">
        <f t="shared" si="124"/>
        <v>652.85780524369659</v>
      </c>
      <c r="T308" s="31">
        <f t="shared" si="124"/>
        <v>660.28697305000014</v>
      </c>
      <c r="U308" s="31">
        <f t="shared" ref="U308" si="125">SUM(U95:U106)</f>
        <v>-3.3367140391625156</v>
      </c>
    </row>
    <row r="309" spans="1:21" x14ac:dyDescent="0.2">
      <c r="A309" s="6">
        <v>2009</v>
      </c>
      <c r="B309" s="31">
        <f>SUM(B107:B118)</f>
        <v>549.3034462920001</v>
      </c>
      <c r="C309" s="31">
        <f t="shared" ref="C309:L309" si="126">SUM(C107:C118)</f>
        <v>0</v>
      </c>
      <c r="D309" s="31">
        <f t="shared" si="126"/>
        <v>549.3034462920001</v>
      </c>
      <c r="E309" s="72">
        <f>AVERAGE(E107:E118)</f>
        <v>0.99887649141701618</v>
      </c>
      <c r="F309" s="31">
        <f t="shared" si="126"/>
        <v>549.60752726926989</v>
      </c>
      <c r="G309" s="72">
        <f t="shared" ref="G309:J309" si="127">AVERAGE(G107:G118)</f>
        <v>1</v>
      </c>
      <c r="H309" s="72">
        <f t="shared" ref="H309" si="128">AVERAGE(H107:H118)</f>
        <v>0.99999999999999989</v>
      </c>
      <c r="I309" s="72">
        <f t="shared" si="127"/>
        <v>1</v>
      </c>
      <c r="J309" s="72">
        <f t="shared" si="127"/>
        <v>1</v>
      </c>
      <c r="K309" s="31">
        <f t="shared" si="126"/>
        <v>551.89901356848429</v>
      </c>
      <c r="L309" s="31">
        <f t="shared" si="126"/>
        <v>553.05251268597829</v>
      </c>
      <c r="M309" s="73">
        <f t="shared" ref="M309" si="129">AVERAGE(M107:M118)</f>
        <v>-9.9999999999999992E-2</v>
      </c>
      <c r="N309" s="18">
        <f t="shared" ref="N309:O309" si="130">SUM(N107:N118)</f>
        <v>-0.14000000000000001</v>
      </c>
      <c r="O309" s="31">
        <f t="shared" si="130"/>
        <v>553.98918080026885</v>
      </c>
      <c r="P309" s="31">
        <f t="shared" ref="P309:T309" si="131">SUM(P107:P118)</f>
        <v>551.65165289480581</v>
      </c>
      <c r="Q309" s="31">
        <f t="shared" si="131"/>
        <v>0</v>
      </c>
      <c r="R309" s="31">
        <f t="shared" si="131"/>
        <v>0</v>
      </c>
      <c r="S309" s="31">
        <f t="shared" si="131"/>
        <v>553.98918080026885</v>
      </c>
      <c r="T309" s="31">
        <f t="shared" si="131"/>
        <v>549.3034462920001</v>
      </c>
      <c r="U309" s="31">
        <f t="shared" ref="U309" si="132">SUM(U107:U118)</f>
        <v>2.3482066028058384</v>
      </c>
    </row>
    <row r="310" spans="1:21" x14ac:dyDescent="0.2">
      <c r="A310" s="6">
        <v>2010</v>
      </c>
      <c r="B310" s="31">
        <f>SUM(B119:B130)</f>
        <v>444.65272089900003</v>
      </c>
      <c r="C310" s="31">
        <f t="shared" ref="C310:L310" si="133">SUM(C119:C130)</f>
        <v>0</v>
      </c>
      <c r="D310" s="31">
        <f t="shared" si="133"/>
        <v>444.65272089900003</v>
      </c>
      <c r="E310" s="72">
        <f>AVERAGE(E119:E130)</f>
        <v>0.99939890992544178</v>
      </c>
      <c r="F310" s="31">
        <f t="shared" si="133"/>
        <v>445.52030795865636</v>
      </c>
      <c r="G310" s="72">
        <f t="shared" ref="G310:J310" si="134">AVERAGE(G119:G130)</f>
        <v>1</v>
      </c>
      <c r="H310" s="72">
        <f t="shared" ref="H310" si="135">AVERAGE(H119:H130)</f>
        <v>0.99999999999999989</v>
      </c>
      <c r="I310" s="72">
        <f t="shared" si="134"/>
        <v>1</v>
      </c>
      <c r="J310" s="72">
        <f t="shared" si="134"/>
        <v>1</v>
      </c>
      <c r="K310" s="31">
        <f t="shared" si="133"/>
        <v>446.82241325874327</v>
      </c>
      <c r="L310" s="31">
        <f t="shared" si="133"/>
        <v>447.30392851690954</v>
      </c>
      <c r="M310" s="73">
        <f t="shared" ref="M310" si="136">AVERAGE(M119:M130)</f>
        <v>-9.9999999999999992E-2</v>
      </c>
      <c r="N310" s="18">
        <f t="shared" ref="N310:O310" si="137">SUM(N119:N130)</f>
        <v>0.13928571428571435</v>
      </c>
      <c r="O310" s="31">
        <f t="shared" si="137"/>
        <v>448.48536670459055</v>
      </c>
      <c r="P310" s="31">
        <f t="shared" ref="P310:T310" si="138">SUM(P119:P130)</f>
        <v>446.78567196691557</v>
      </c>
      <c r="Q310" s="31">
        <f t="shared" si="138"/>
        <v>0</v>
      </c>
      <c r="R310" s="31">
        <f t="shared" si="138"/>
        <v>0</v>
      </c>
      <c r="S310" s="31">
        <f t="shared" si="138"/>
        <v>448.48536670459055</v>
      </c>
      <c r="T310" s="31">
        <f t="shared" si="138"/>
        <v>444.65272089900003</v>
      </c>
      <c r="U310" s="31">
        <f t="shared" ref="U310" si="139">SUM(U119:U130)</f>
        <v>2.1329510679156023</v>
      </c>
    </row>
    <row r="311" spans="1:21" x14ac:dyDescent="0.2">
      <c r="A311" s="6">
        <v>2011</v>
      </c>
      <c r="B311" s="31">
        <f>SUM(B131:B142)</f>
        <v>383.86749810199996</v>
      </c>
      <c r="C311" s="31">
        <f t="shared" ref="C311:L311" si="140">SUM(C131:C142)</f>
        <v>0</v>
      </c>
      <c r="D311" s="31">
        <f t="shared" si="140"/>
        <v>383.86749810199996</v>
      </c>
      <c r="E311" s="72">
        <f>AVERAGE(E131:E142)</f>
        <v>1.0019149348712435</v>
      </c>
      <c r="F311" s="31">
        <f t="shared" si="140"/>
        <v>381.20785123906785</v>
      </c>
      <c r="G311" s="72">
        <f t="shared" ref="G311:J311" si="141">AVERAGE(G131:G142)</f>
        <v>1</v>
      </c>
      <c r="H311" s="72">
        <f t="shared" ref="H311" si="142">AVERAGE(H131:H142)</f>
        <v>0.99999999999999989</v>
      </c>
      <c r="I311" s="72">
        <f t="shared" si="141"/>
        <v>1</v>
      </c>
      <c r="J311" s="72">
        <f t="shared" si="141"/>
        <v>1</v>
      </c>
      <c r="K311" s="31">
        <f t="shared" si="140"/>
        <v>383.44480383885991</v>
      </c>
      <c r="L311" s="31">
        <f t="shared" si="140"/>
        <v>382.2983277858134</v>
      </c>
      <c r="M311" s="73">
        <f t="shared" ref="M311" si="143">AVERAGE(M131:M142)</f>
        <v>-9.9999999999999992E-2</v>
      </c>
      <c r="N311" s="18">
        <f t="shared" ref="N311:O311" si="144">SUM(N131:N142)</f>
        <v>8.500000000000002E-2</v>
      </c>
      <c r="O311" s="31">
        <f t="shared" si="144"/>
        <v>383.95673276181395</v>
      </c>
      <c r="P311" s="31">
        <f t="shared" ref="P311:T311" si="145">SUM(P131:P142)</f>
        <v>384.45688207749896</v>
      </c>
      <c r="Q311" s="31">
        <f t="shared" si="145"/>
        <v>0</v>
      </c>
      <c r="R311" s="31">
        <f t="shared" si="145"/>
        <v>0</v>
      </c>
      <c r="S311" s="31">
        <f t="shared" si="145"/>
        <v>383.95673276181395</v>
      </c>
      <c r="T311" s="31">
        <f t="shared" si="145"/>
        <v>383.86749810199996</v>
      </c>
      <c r="U311" s="31">
        <f t="shared" ref="U311" si="146">SUM(U131:U142)</f>
        <v>0.58938397549888677</v>
      </c>
    </row>
    <row r="312" spans="1:21" x14ac:dyDescent="0.2">
      <c r="A312" s="6">
        <v>2012</v>
      </c>
      <c r="B312" s="31">
        <f>SUM(B143:B154)</f>
        <v>286.79550675199999</v>
      </c>
      <c r="C312" s="31">
        <f t="shared" ref="C312:L312" si="147">SUM(C143:C154)</f>
        <v>0</v>
      </c>
      <c r="D312" s="31">
        <f t="shared" si="147"/>
        <v>286.79550675199999</v>
      </c>
      <c r="E312" s="72">
        <f>AVERAGE(E143:E154)</f>
        <v>0.99872044198483023</v>
      </c>
      <c r="F312" s="31">
        <f t="shared" si="147"/>
        <v>287.85700569527461</v>
      </c>
      <c r="G312" s="72">
        <f t="shared" ref="G312:J312" si="148">AVERAGE(G143:G154)</f>
        <v>1</v>
      </c>
      <c r="H312" s="72">
        <f t="shared" ref="H312" si="149">AVERAGE(H143:H154)</f>
        <v>0.99999999999999989</v>
      </c>
      <c r="I312" s="72">
        <f t="shared" si="148"/>
        <v>1</v>
      </c>
      <c r="J312" s="72">
        <f t="shared" si="148"/>
        <v>1</v>
      </c>
      <c r="K312" s="31">
        <f t="shared" si="147"/>
        <v>288.14983367543743</v>
      </c>
      <c r="L312" s="31">
        <f t="shared" si="147"/>
        <v>288.27562876018146</v>
      </c>
      <c r="M312" s="73">
        <f t="shared" ref="M312" si="150">AVERAGE(M143:M154)</f>
        <v>-1.3333333333333334E-2</v>
      </c>
      <c r="N312" s="18">
        <f t="shared" ref="N312:O312" si="151">SUM(N143:N154)</f>
        <v>-9.9999999999999992E-2</v>
      </c>
      <c r="O312" s="31">
        <f t="shared" si="151"/>
        <v>287.59864891223151</v>
      </c>
      <c r="P312" s="31">
        <f t="shared" ref="P312:T312" si="152">SUM(P143:P154)</f>
        <v>286.59419390114346</v>
      </c>
      <c r="Q312" s="31">
        <f t="shared" si="152"/>
        <v>0</v>
      </c>
      <c r="R312" s="31">
        <f t="shared" si="152"/>
        <v>0</v>
      </c>
      <c r="S312" s="31">
        <f t="shared" si="152"/>
        <v>287.59864891223151</v>
      </c>
      <c r="T312" s="31">
        <f t="shared" si="152"/>
        <v>286.79550675199999</v>
      </c>
      <c r="U312" s="31">
        <f t="shared" ref="U312" si="153">SUM(U143:U154)</f>
        <v>-0.20131285085662753</v>
      </c>
    </row>
    <row r="313" spans="1:21" x14ac:dyDescent="0.2">
      <c r="A313" s="6">
        <v>2013</v>
      </c>
      <c r="B313" s="31">
        <f>SUM(B155:B166)</f>
        <v>260.65711061300004</v>
      </c>
      <c r="C313" s="31">
        <f t="shared" ref="C313:L313" si="154">SUM(C155:C166)</f>
        <v>0</v>
      </c>
      <c r="D313" s="31">
        <f t="shared" si="154"/>
        <v>260.65711061300004</v>
      </c>
      <c r="E313" s="72">
        <f>AVERAGE(E155:E166)</f>
        <v>0.99624734539116189</v>
      </c>
      <c r="F313" s="31">
        <f t="shared" si="154"/>
        <v>262.14061665552566</v>
      </c>
      <c r="G313" s="72">
        <f t="shared" ref="G313:J313" si="155">AVERAGE(G155:G166)</f>
        <v>1</v>
      </c>
      <c r="H313" s="72">
        <f t="shared" ref="H313" si="156">AVERAGE(H155:H166)</f>
        <v>0.99999999999999989</v>
      </c>
      <c r="I313" s="72">
        <f t="shared" si="155"/>
        <v>1</v>
      </c>
      <c r="J313" s="72">
        <f t="shared" si="155"/>
        <v>1</v>
      </c>
      <c r="K313" s="31">
        <f t="shared" si="154"/>
        <v>262.1189983310004</v>
      </c>
      <c r="L313" s="31">
        <f t="shared" si="154"/>
        <v>262.17876898981837</v>
      </c>
      <c r="M313" s="73">
        <f t="shared" ref="M313" si="157">AVERAGE(M155:M166)</f>
        <v>0</v>
      </c>
      <c r="N313" s="18">
        <f t="shared" ref="N313:O313" si="158">SUM(N155:N166)</f>
        <v>-0.06</v>
      </c>
      <c r="O313" s="31">
        <f t="shared" si="158"/>
        <v>262.30295007361457</v>
      </c>
      <c r="P313" s="31">
        <f t="shared" ref="P313:T313" si="159">SUM(P155:P166)</f>
        <v>260.94375435314947</v>
      </c>
      <c r="Q313" s="31">
        <f t="shared" si="159"/>
        <v>0</v>
      </c>
      <c r="R313" s="31">
        <f t="shared" si="159"/>
        <v>0</v>
      </c>
      <c r="S313" s="31">
        <f t="shared" si="159"/>
        <v>262.30295007361457</v>
      </c>
      <c r="T313" s="31">
        <f t="shared" si="159"/>
        <v>260.65711061300004</v>
      </c>
      <c r="U313" s="31">
        <f t="shared" ref="U313" si="160">SUM(U155:U166)</f>
        <v>0.28664374014944727</v>
      </c>
    </row>
    <row r="314" spans="1:21" x14ac:dyDescent="0.2">
      <c r="A314" s="6">
        <v>2014</v>
      </c>
      <c r="B314" s="31">
        <f>SUM(B167:B178)</f>
        <v>261.91524519500001</v>
      </c>
      <c r="C314" s="31">
        <f t="shared" ref="C314:L314" si="161">SUM(C167:C178)</f>
        <v>0</v>
      </c>
      <c r="D314" s="31">
        <f t="shared" si="161"/>
        <v>261.91524519500001</v>
      </c>
      <c r="E314" s="72">
        <f>AVERAGE(E167:E178)</f>
        <v>0.99971196790087313</v>
      </c>
      <c r="F314" s="31">
        <f t="shared" si="161"/>
        <v>262.16921125241925</v>
      </c>
      <c r="G314" s="72">
        <f t="shared" ref="G314:J314" si="162">AVERAGE(G167:G178)</f>
        <v>1</v>
      </c>
      <c r="H314" s="72">
        <f t="shared" ref="H314" si="163">AVERAGE(H167:H178)</f>
        <v>0.99999999999999989</v>
      </c>
      <c r="I314" s="72">
        <f t="shared" si="162"/>
        <v>1</v>
      </c>
      <c r="J314" s="72">
        <f t="shared" si="162"/>
        <v>1</v>
      </c>
      <c r="K314" s="31">
        <f t="shared" si="161"/>
        <v>261.62950647571074</v>
      </c>
      <c r="L314" s="31">
        <f t="shared" si="161"/>
        <v>261.51059841363679</v>
      </c>
      <c r="M314" s="73">
        <f t="shared" ref="M314" si="164">AVERAGE(M167:M178)</f>
        <v>2.5000000000000001E-3</v>
      </c>
      <c r="N314" s="18">
        <f t="shared" ref="N314:O314" si="165">SUM(N167:N178)</f>
        <v>0.17</v>
      </c>
      <c r="O314" s="31">
        <f t="shared" si="165"/>
        <v>262.52283661298014</v>
      </c>
      <c r="P314" s="31">
        <f t="shared" ref="P314:T314" si="166">SUM(P167:P178)</f>
        <v>262.43685522404974</v>
      </c>
      <c r="Q314" s="31">
        <f t="shared" si="166"/>
        <v>0</v>
      </c>
      <c r="R314" s="31">
        <f t="shared" si="166"/>
        <v>0</v>
      </c>
      <c r="S314" s="31">
        <f t="shared" si="166"/>
        <v>262.52283661298014</v>
      </c>
      <c r="T314" s="31">
        <f t="shared" si="166"/>
        <v>261.91524519500001</v>
      </c>
      <c r="U314" s="31">
        <f t="shared" ref="U314" si="167">SUM(U167:U178)</f>
        <v>0.5216100290497323</v>
      </c>
    </row>
    <row r="315" spans="1:21" x14ac:dyDescent="0.2">
      <c r="A315" s="6">
        <v>2015</v>
      </c>
      <c r="B315" s="31">
        <f>SUM(B179:B190)</f>
        <v>299.08608349999997</v>
      </c>
      <c r="C315" s="31">
        <f t="shared" ref="C315:L315" si="168">SUM(C179:C190)</f>
        <v>0</v>
      </c>
      <c r="D315" s="31">
        <f t="shared" si="168"/>
        <v>299.08608349999997</v>
      </c>
      <c r="E315" s="72">
        <f>AVERAGE(E179:E190)</f>
        <v>0.99887649141701618</v>
      </c>
      <c r="F315" s="31">
        <f t="shared" si="168"/>
        <v>299.49947220499985</v>
      </c>
      <c r="G315" s="72">
        <f t="shared" ref="G315:J315" si="169">AVERAGE(G179:G190)</f>
        <v>1</v>
      </c>
      <c r="H315" s="72">
        <f t="shared" ref="H315" si="170">AVERAGE(H179:H190)</f>
        <v>0.99999999999999989</v>
      </c>
      <c r="I315" s="72">
        <f t="shared" si="169"/>
        <v>1</v>
      </c>
      <c r="J315" s="72">
        <f t="shared" si="169"/>
        <v>1</v>
      </c>
      <c r="K315" s="31">
        <f t="shared" si="168"/>
        <v>299.80115752521044</v>
      </c>
      <c r="L315" s="31">
        <f t="shared" si="168"/>
        <v>301.68937615223655</v>
      </c>
      <c r="M315" s="73">
        <f t="shared" ref="M315" si="171">AVERAGE(M179:M190)</f>
        <v>9.9999999999999985E-3</v>
      </c>
      <c r="N315" s="18">
        <f t="shared" ref="N315:O315" si="172">SUM(N179:N190)</f>
        <v>0.12</v>
      </c>
      <c r="O315" s="31">
        <f t="shared" si="172"/>
        <v>299.42255462589424</v>
      </c>
      <c r="P315" s="31">
        <f t="shared" ref="P315:T315" si="173">SUM(P179:P190)</f>
        <v>298.5784698351822</v>
      </c>
      <c r="Q315" s="31">
        <f t="shared" si="173"/>
        <v>0</v>
      </c>
      <c r="R315" s="31">
        <f t="shared" si="173"/>
        <v>0</v>
      </c>
      <c r="S315" s="31">
        <f t="shared" si="173"/>
        <v>299.42255462589424</v>
      </c>
      <c r="T315" s="31">
        <f t="shared" si="173"/>
        <v>299.08608349999997</v>
      </c>
      <c r="U315" s="31">
        <f t="shared" ref="U315" si="174">SUM(U179:U190)</f>
        <v>-0.5076136648178462</v>
      </c>
    </row>
    <row r="316" spans="1:21" x14ac:dyDescent="0.2">
      <c r="A316" s="6">
        <v>2016</v>
      </c>
      <c r="B316" s="31">
        <f>SUM(B191:B202)</f>
        <v>316.49474769400001</v>
      </c>
      <c r="C316" s="31">
        <f t="shared" ref="C316:L316" si="175">SUM(C191:C202)</f>
        <v>0</v>
      </c>
      <c r="D316" s="31">
        <f t="shared" si="175"/>
        <v>316.49474769400001</v>
      </c>
      <c r="E316" s="72">
        <f>AVERAGE(E191:E202)</f>
        <v>1.0014883642616645</v>
      </c>
      <c r="F316" s="31">
        <f t="shared" si="175"/>
        <v>316.72195272534691</v>
      </c>
      <c r="G316" s="72">
        <f t="shared" ref="G316:J316" si="176">AVERAGE(G191:G202)</f>
        <v>1</v>
      </c>
      <c r="H316" s="72">
        <f t="shared" ref="H316" si="177">AVERAGE(H191:H202)</f>
        <v>0.99999999999999989</v>
      </c>
      <c r="I316" s="72">
        <f t="shared" si="176"/>
        <v>1</v>
      </c>
      <c r="J316" s="72">
        <f t="shared" si="176"/>
        <v>1</v>
      </c>
      <c r="K316" s="31">
        <f t="shared" si="175"/>
        <v>317.03718016566228</v>
      </c>
      <c r="L316" s="31">
        <f t="shared" si="175"/>
        <v>314.72064349827082</v>
      </c>
      <c r="M316" s="73">
        <f t="shared" ref="M316" si="178">AVERAGE(M191:M202)</f>
        <v>9.9999999999999985E-3</v>
      </c>
      <c r="N316" s="18">
        <f t="shared" ref="N316:O316" si="179">SUM(N191:N202)</f>
        <v>-4.5327868852458986E-2</v>
      </c>
      <c r="O316" s="31">
        <f t="shared" si="179"/>
        <v>316.49268138645095</v>
      </c>
      <c r="P316" s="31">
        <f t="shared" ref="P316:T316" si="180">SUM(P191:P202)</f>
        <v>315.90807708443668</v>
      </c>
      <c r="Q316" s="31">
        <f t="shared" si="180"/>
        <v>0</v>
      </c>
      <c r="R316" s="31">
        <f t="shared" si="180"/>
        <v>0</v>
      </c>
      <c r="S316" s="31">
        <f t="shared" si="180"/>
        <v>316.49268138645095</v>
      </c>
      <c r="T316" s="31">
        <f t="shared" si="180"/>
        <v>316.49474769400001</v>
      </c>
      <c r="U316" s="31">
        <f t="shared" ref="U316" si="181">SUM(U191:U202)</f>
        <v>-0.58667060956325301</v>
      </c>
    </row>
    <row r="317" spans="1:21" x14ac:dyDescent="0.2">
      <c r="A317" s="6">
        <v>2017</v>
      </c>
      <c r="B317" s="31">
        <f>SUM(B203:B214)</f>
        <v>21.876244125000003</v>
      </c>
      <c r="C317" s="31">
        <f t="shared" ref="C317:L317" si="182">SUM(C203:C214)</f>
        <v>0</v>
      </c>
      <c r="D317" s="31">
        <f t="shared" si="182"/>
        <v>21.876244125000003</v>
      </c>
      <c r="E317" s="72">
        <f>AVERAGE(E203:E214)</f>
        <v>0.99757399441263195</v>
      </c>
      <c r="F317" s="31">
        <f t="shared" si="182"/>
        <v>22.08006799679152</v>
      </c>
      <c r="G317" s="72">
        <f t="shared" ref="G317:J317" si="183">AVERAGE(G203:G214)</f>
        <v>1</v>
      </c>
      <c r="H317" s="72">
        <f t="shared" ref="H317" si="184">AVERAGE(H203:H214)</f>
        <v>0.99999999999999989</v>
      </c>
      <c r="I317" s="72">
        <f t="shared" si="183"/>
        <v>1</v>
      </c>
      <c r="J317" s="72">
        <f t="shared" si="183"/>
        <v>1</v>
      </c>
      <c r="K317" s="31">
        <f t="shared" si="182"/>
        <v>22.114130413311397</v>
      </c>
      <c r="L317" s="31">
        <f t="shared" si="182"/>
        <v>22.89462650715992</v>
      </c>
      <c r="M317" s="73">
        <f t="shared" ref="M317" si="185">AVERAGE(M203:M214)</f>
        <v>9.9999999999999985E-3</v>
      </c>
      <c r="N317" s="18">
        <f t="shared" ref="N317:O317" si="186">SUM(N203:N214)</f>
        <v>4.9999999999999989E-2</v>
      </c>
      <c r="O317" s="31">
        <f t="shared" si="186"/>
        <v>23.497931721415352</v>
      </c>
      <c r="P317" s="31">
        <f t="shared" ref="P317:T317" si="187">SUM(P203:P214)</f>
        <v>23.245159595370673</v>
      </c>
      <c r="Q317" s="31">
        <f t="shared" si="187"/>
        <v>282.41042156962334</v>
      </c>
      <c r="R317" s="31">
        <f t="shared" si="187"/>
        <v>281.66202784102376</v>
      </c>
      <c r="S317" s="31">
        <f t="shared" si="187"/>
        <v>305.90835329103868</v>
      </c>
      <c r="T317" s="31">
        <f t="shared" si="187"/>
        <v>303.53827196602379</v>
      </c>
      <c r="U317" s="31">
        <f t="shared" ref="U317" si="188">SUM(U203:U214)</f>
        <v>1.3689154703706699</v>
      </c>
    </row>
    <row r="318" spans="1:21" x14ac:dyDescent="0.2">
      <c r="A318" s="6">
        <v>2018</v>
      </c>
      <c r="B318" s="31">
        <f>SUM(B215:B226)</f>
        <v>0</v>
      </c>
      <c r="C318" s="31">
        <f t="shared" ref="C318:L318" si="189">SUM(C215:C226)</f>
        <v>0</v>
      </c>
      <c r="D318" s="31">
        <f t="shared" si="189"/>
        <v>0</v>
      </c>
      <c r="E318" s="72">
        <f>AVERAGE(E215:E226)</f>
        <v>0.99922854123356597</v>
      </c>
      <c r="F318" s="31">
        <f t="shared" si="189"/>
        <v>0</v>
      </c>
      <c r="G318" s="72">
        <f t="shared" ref="G318:J318" si="190">AVERAGE(G215:G226)</f>
        <v>1</v>
      </c>
      <c r="H318" s="72">
        <f t="shared" ref="H318" si="191">AVERAGE(H215:H226)</f>
        <v>0.99999999999999989</v>
      </c>
      <c r="I318" s="72">
        <f t="shared" si="190"/>
        <v>1</v>
      </c>
      <c r="J318" s="72">
        <f t="shared" si="190"/>
        <v>1</v>
      </c>
      <c r="K318" s="31">
        <f t="shared" si="189"/>
        <v>0</v>
      </c>
      <c r="L318" s="31">
        <f t="shared" si="189"/>
        <v>0</v>
      </c>
      <c r="M318" s="73">
        <f t="shared" ref="M318" si="192">AVERAGE(M215:M226)</f>
        <v>9.9999999999999985E-3</v>
      </c>
      <c r="N318" s="18">
        <f t="shared" ref="N318:O318" si="193">SUM(N215:N226)</f>
        <v>0</v>
      </c>
      <c r="O318" s="31">
        <f t="shared" si="193"/>
        <v>0</v>
      </c>
      <c r="P318" s="31">
        <f t="shared" ref="P318:T318" si="194">SUM(P215:P226)</f>
        <v>0</v>
      </c>
      <c r="Q318" s="31">
        <f t="shared" si="194"/>
        <v>296.13098594582033</v>
      </c>
      <c r="R318" s="31">
        <f t="shared" si="194"/>
        <v>295.2833602130259</v>
      </c>
      <c r="S318" s="31">
        <f t="shared" si="194"/>
        <v>296.13098594582033</v>
      </c>
      <c r="T318" s="31">
        <f t="shared" si="194"/>
        <v>295.2833602130259</v>
      </c>
      <c r="U318" s="31">
        <f t="shared" ref="U318" si="195">SUM(U215:U226)</f>
        <v>0</v>
      </c>
    </row>
    <row r="319" spans="1:21" x14ac:dyDescent="0.2">
      <c r="A319" s="6">
        <v>2019</v>
      </c>
      <c r="B319" s="31">
        <f>SUM(B227:B238)</f>
        <v>0</v>
      </c>
      <c r="C319" s="31">
        <f t="shared" ref="C319:L319" si="196">SUM(C227:C238)</f>
        <v>0</v>
      </c>
      <c r="D319" s="31">
        <f t="shared" si="196"/>
        <v>0</v>
      </c>
      <c r="E319" s="72">
        <f>AVERAGE(E227:E238)</f>
        <v>0.99624734539116189</v>
      </c>
      <c r="F319" s="31">
        <f t="shared" si="196"/>
        <v>0</v>
      </c>
      <c r="G319" s="72">
        <f t="shared" ref="G319:J319" si="197">AVERAGE(G227:G238)</f>
        <v>1</v>
      </c>
      <c r="H319" s="72">
        <f t="shared" ref="H319" si="198">AVERAGE(H227:H238)</f>
        <v>0.99999999999999989</v>
      </c>
      <c r="I319" s="72">
        <f t="shared" si="197"/>
        <v>1</v>
      </c>
      <c r="J319" s="72">
        <f t="shared" si="197"/>
        <v>1</v>
      </c>
      <c r="K319" s="31">
        <f t="shared" si="196"/>
        <v>0</v>
      </c>
      <c r="L319" s="31">
        <f t="shared" si="196"/>
        <v>0</v>
      </c>
      <c r="M319" s="73">
        <f t="shared" ref="M319" si="199">AVERAGE(M227:M238)</f>
        <v>9.9999999999999985E-3</v>
      </c>
      <c r="N319" s="18">
        <f t="shared" ref="N319:O319" si="200">SUM(N227:N238)</f>
        <v>0</v>
      </c>
      <c r="O319" s="31">
        <f t="shared" si="200"/>
        <v>0</v>
      </c>
      <c r="P319" s="31">
        <f t="shared" ref="P319:T319" si="201">SUM(P227:P238)</f>
        <v>0</v>
      </c>
      <c r="Q319" s="31">
        <f t="shared" si="201"/>
        <v>299.10590624811431</v>
      </c>
      <c r="R319" s="31">
        <f t="shared" si="201"/>
        <v>297.53294974894783</v>
      </c>
      <c r="S319" s="31">
        <f t="shared" si="201"/>
        <v>299.10590624811431</v>
      </c>
      <c r="T319" s="31">
        <f t="shared" si="201"/>
        <v>297.53294974894783</v>
      </c>
      <c r="U319" s="31">
        <f t="shared" ref="U319" si="202">SUM(U227:U238)</f>
        <v>0</v>
      </c>
    </row>
    <row r="320" spans="1:21" x14ac:dyDescent="0.2">
      <c r="A320" s="6">
        <v>2020</v>
      </c>
      <c r="B320" s="31">
        <f>SUM(B239:B250)</f>
        <v>0</v>
      </c>
      <c r="C320" s="31">
        <f t="shared" ref="C320:L320" si="203">SUM(C239:C250)</f>
        <v>0</v>
      </c>
      <c r="D320" s="31">
        <f t="shared" si="203"/>
        <v>0</v>
      </c>
      <c r="E320" s="72">
        <f>AVERAGE(E239:E250)</f>
        <v>1.0035627515723415</v>
      </c>
      <c r="F320" s="31">
        <f t="shared" si="203"/>
        <v>0</v>
      </c>
      <c r="G320" s="72">
        <f t="shared" ref="G320:J320" si="204">AVERAGE(G239:G250)</f>
        <v>1</v>
      </c>
      <c r="H320" s="72">
        <f t="shared" ref="H320" si="205">AVERAGE(H239:H250)</f>
        <v>0.99999999999999989</v>
      </c>
      <c r="I320" s="72">
        <f t="shared" si="204"/>
        <v>1</v>
      </c>
      <c r="J320" s="72">
        <f t="shared" si="204"/>
        <v>1</v>
      </c>
      <c r="K320" s="31">
        <f t="shared" si="203"/>
        <v>0</v>
      </c>
      <c r="L320" s="31">
        <f t="shared" si="203"/>
        <v>0</v>
      </c>
      <c r="M320" s="73">
        <f t="shared" ref="M320" si="206">AVERAGE(M239:M250)</f>
        <v>9.9999999999999985E-3</v>
      </c>
      <c r="N320" s="18">
        <f t="shared" ref="N320:O320" si="207">SUM(N239:N250)</f>
        <v>0</v>
      </c>
      <c r="O320" s="31">
        <f t="shared" si="207"/>
        <v>0</v>
      </c>
      <c r="P320" s="31">
        <f t="shared" ref="P320:T320" si="208">SUM(P239:P250)</f>
        <v>0</v>
      </c>
      <c r="Q320" s="31">
        <f t="shared" si="208"/>
        <v>302.11071248340761</v>
      </c>
      <c r="R320" s="31">
        <f t="shared" si="208"/>
        <v>303.17798627506357</v>
      </c>
      <c r="S320" s="31">
        <f t="shared" si="208"/>
        <v>302.11071248340761</v>
      </c>
      <c r="T320" s="31">
        <f t="shared" si="208"/>
        <v>303.17798627506357</v>
      </c>
      <c r="U320" s="31">
        <f t="shared" ref="U320" si="209">SUM(U239:U250)</f>
        <v>0</v>
      </c>
    </row>
  </sheetData>
  <mergeCells count="6">
    <mergeCell ref="S7:V7"/>
    <mergeCell ref="G9:J9"/>
    <mergeCell ref="B7:F7"/>
    <mergeCell ref="G7:L7"/>
    <mergeCell ref="M7:P7"/>
    <mergeCell ref="Q7:R7"/>
  </mergeCells>
  <conditionalFormatting sqref="A9:H9 A7:B7 G7:H7 M7 W7:Y7 K9:Y9 A2:H2 K2:P2 A1:Y1 I8:Y8 W2:Y2 A3:Y6 A321:XFD1048576 W10:Y320 Z1:XFD9 Z303:XFD320 Z10:Z302 AB10:XFD302 A8:G8 A10:U320">
    <cfRule type="cellIs" dxfId="124" priority="91" operator="lessThan">
      <formula>0</formula>
    </cfRule>
    <cfRule type="cellIs" dxfId="123" priority="92" operator="equal">
      <formula>0</formula>
    </cfRule>
  </conditionalFormatting>
  <conditionalFormatting sqref="M11:N250 M301:N320">
    <cfRule type="cellIs" dxfId="122" priority="90" operator="equal">
      <formula>0</formula>
    </cfRule>
  </conditionalFormatting>
  <conditionalFormatting sqref="M250:N250">
    <cfRule type="cellIs" dxfId="121" priority="89" operator="equal">
      <formula>0</formula>
    </cfRule>
  </conditionalFormatting>
  <conditionalFormatting sqref="M11:M250">
    <cfRule type="cellIs" dxfId="120" priority="88" operator="equal">
      <formula>0</formula>
    </cfRule>
  </conditionalFormatting>
  <conditionalFormatting sqref="S7:T7">
    <cfRule type="cellIs" dxfId="119" priority="82" operator="lessThan">
      <formula>0</formula>
    </cfRule>
    <cfRule type="cellIs" dxfId="118" priority="83" operator="equal">
      <formula>0</formula>
    </cfRule>
  </conditionalFormatting>
  <conditionalFormatting sqref="Q7">
    <cfRule type="cellIs" dxfId="117" priority="80" operator="lessThan">
      <formula>0</formula>
    </cfRule>
    <cfRule type="cellIs" dxfId="116" priority="81" operator="equal">
      <formula>0</formula>
    </cfRule>
  </conditionalFormatting>
  <conditionalFormatting sqref="Q2:V2">
    <cfRule type="cellIs" dxfId="115" priority="78" operator="lessThan">
      <formula>0</formula>
    </cfRule>
    <cfRule type="cellIs" dxfId="114" priority="79" operator="equal">
      <formula>0</formula>
    </cfRule>
  </conditionalFormatting>
  <conditionalFormatting sqref="M251:N251">
    <cfRule type="cellIs" dxfId="113" priority="77" operator="equal">
      <formula>0</formula>
    </cfRule>
  </conditionalFormatting>
  <conditionalFormatting sqref="M251:N251">
    <cfRule type="cellIs" dxfId="112" priority="76" operator="equal">
      <formula>0</formula>
    </cfRule>
  </conditionalFormatting>
  <conditionalFormatting sqref="N11:N250">
    <cfRule type="cellIs" dxfId="111" priority="12" operator="equal">
      <formula>0</formula>
    </cfRule>
  </conditionalFormatting>
  <conditionalFormatting sqref="AA281:AA302">
    <cfRule type="cellIs" dxfId="110" priority="11" operator="equal">
      <formula>0</formula>
    </cfRule>
  </conditionalFormatting>
  <conditionalFormatting sqref="AA11:AA251">
    <cfRule type="cellIs" dxfId="109" priority="10" operator="equal">
      <formula>0</formula>
    </cfRule>
  </conditionalFormatting>
  <conditionalFormatting sqref="AA11:AA251">
    <cfRule type="cellIs" dxfId="108" priority="9" operator="equal">
      <formula>0</formula>
    </cfRule>
  </conditionalFormatting>
  <conditionalFormatting sqref="I8">
    <cfRule type="cellIs" dxfId="107" priority="1" operator="lessThan">
      <formula>0</formula>
    </cfRule>
    <cfRule type="cellIs" dxfId="106" priority="2" operator="equal">
      <formula>0</formula>
    </cfRule>
  </conditionalFormatting>
  <conditionalFormatting sqref="H8">
    <cfRule type="cellIs" dxfId="105" priority="5" operator="lessThan">
      <formula>0</formula>
    </cfRule>
    <cfRule type="cellIs" dxfId="104" priority="6" operator="equal">
      <formula>0</formula>
    </cfRule>
  </conditionalFormatting>
  <conditionalFormatting sqref="H8">
    <cfRule type="cellIs" dxfId="103" priority="3" operator="lessThan">
      <formula>0</formula>
    </cfRule>
    <cfRule type="cellIs" dxfId="102" priority="4" operator="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276"/>
  <sheetViews>
    <sheetView tabSelected="1" zoomScale="75" zoomScaleNormal="75" workbookViewId="0">
      <pane xSplit="2" ySplit="10" topLeftCell="O11" activePane="bottomRight" state="frozen"/>
      <selection pane="topRight" activeCell="C1" sqref="C1"/>
      <selection pane="bottomLeft" activeCell="A11" sqref="A11"/>
      <selection pane="bottomRight" activeCell="S26" sqref="S26"/>
    </sheetView>
  </sheetViews>
  <sheetFormatPr defaultRowHeight="11.25" x14ac:dyDescent="0.2"/>
  <cols>
    <col min="1" max="1" width="7.33203125" style="1" customWidth="1"/>
    <col min="2" max="2" width="0.1640625" style="1" customWidth="1"/>
    <col min="3" max="14" width="7.33203125" style="1" hidden="1" customWidth="1"/>
    <col min="15" max="18" width="7.33203125" style="1" customWidth="1"/>
    <col min="19" max="19" width="6.83203125" style="1" customWidth="1"/>
    <col min="20" max="23" width="6.83203125" style="1" hidden="1" customWidth="1"/>
    <col min="24" max="24" width="1.83203125" style="1" customWidth="1"/>
    <col min="25" max="29" width="7.83203125" style="1" customWidth="1"/>
    <col min="30" max="36" width="9.33203125" style="1" customWidth="1"/>
    <col min="37" max="42" width="0.1640625" style="1" customWidth="1"/>
    <col min="43" max="43" width="1.83203125" style="1" customWidth="1"/>
    <col min="44" max="52" width="0" style="1" hidden="1" customWidth="1"/>
    <col min="53" max="53" width="5.5" style="1" bestFit="1" customWidth="1"/>
    <col min="54" max="54" width="6.83203125" style="1" hidden="1" customWidth="1"/>
    <col min="55" max="74" width="6.83203125" style="1" customWidth="1"/>
    <col min="75" max="16384" width="9.33203125" style="1"/>
  </cols>
  <sheetData>
    <row r="1" spans="1:49" ht="23.25" x14ac:dyDescent="0.35">
      <c r="A1" s="22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Y1" s="74" t="s">
        <v>94</v>
      </c>
      <c r="AE1" s="75" t="str">
        <f>IF(AG1=1," None ",IF(AG1=2," Initial ",IF(AG1=3," Final ",0)))</f>
        <v xml:space="preserve"> Final </v>
      </c>
      <c r="AG1" s="76">
        <v>3</v>
      </c>
    </row>
    <row r="2" spans="1:49" hidden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49" hidden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49" hidden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49" hidden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49" hidden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49" hidden="1" x14ac:dyDescent="0.2">
      <c r="A7" s="59"/>
      <c r="B7" s="59"/>
      <c r="C7" s="59" t="s">
        <v>67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49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Y8" s="56" t="s">
        <v>93</v>
      </c>
    </row>
    <row r="9" spans="1:49" ht="12.75" x14ac:dyDescent="0.2">
      <c r="A9" s="59"/>
      <c r="B9" s="19" t="s">
        <v>12</v>
      </c>
      <c r="C9" s="1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49" x14ac:dyDescent="0.2">
      <c r="A10" s="59"/>
      <c r="B10" s="88"/>
      <c r="C10" s="60">
        <v>2001</v>
      </c>
      <c r="D10" s="60">
        <v>2002</v>
      </c>
      <c r="E10" s="60">
        <v>2003</v>
      </c>
      <c r="F10" s="60">
        <v>2004</v>
      </c>
      <c r="G10" s="60">
        <v>2005</v>
      </c>
      <c r="H10" s="60">
        <v>2006</v>
      </c>
      <c r="I10" s="60">
        <v>2007</v>
      </c>
      <c r="J10" s="60">
        <v>2008</v>
      </c>
      <c r="K10" s="60">
        <v>2009</v>
      </c>
      <c r="L10" s="60">
        <v>2010</v>
      </c>
      <c r="M10" s="60">
        <v>2011</v>
      </c>
      <c r="N10" s="60">
        <v>2012</v>
      </c>
      <c r="O10" s="60">
        <v>2013</v>
      </c>
      <c r="P10" s="60">
        <v>2014</v>
      </c>
      <c r="Q10" s="60">
        <v>2015</v>
      </c>
      <c r="R10" s="60">
        <v>2016</v>
      </c>
      <c r="S10" s="60">
        <v>2017</v>
      </c>
      <c r="T10" s="12">
        <v>2018</v>
      </c>
      <c r="U10" s="12">
        <v>2019</v>
      </c>
      <c r="V10" s="12">
        <v>2020</v>
      </c>
    </row>
    <row r="11" spans="1:49" x14ac:dyDescent="0.2">
      <c r="A11" s="59" t="s">
        <v>27</v>
      </c>
      <c r="B11" s="88"/>
      <c r="C11" s="82">
        <v>0</v>
      </c>
      <c r="D11" s="82">
        <f t="shared" ref="D11" si="0">C22</f>
        <v>0</v>
      </c>
      <c r="E11" s="82">
        <f t="shared" ref="E11" si="1">D22</f>
        <v>-0.08</v>
      </c>
      <c r="F11" s="82">
        <v>0</v>
      </c>
      <c r="G11" s="82">
        <f t="shared" ref="G11" si="2">F22</f>
        <v>0.25</v>
      </c>
      <c r="H11" s="82">
        <f t="shared" ref="H11" si="3">G22</f>
        <v>0.11</v>
      </c>
      <c r="I11" s="82">
        <f t="shared" ref="I11" si="4">H22</f>
        <v>0.11</v>
      </c>
      <c r="J11" s="82">
        <f t="shared" ref="J11" si="5">I22</f>
        <v>0.11</v>
      </c>
      <c r="K11" s="82">
        <f t="shared" ref="K11" si="6">J22</f>
        <v>-0.1</v>
      </c>
      <c r="L11" s="82">
        <f t="shared" ref="L11" si="7">K22</f>
        <v>-0.1</v>
      </c>
      <c r="M11" s="82">
        <f t="shared" ref="M11" si="8">L22</f>
        <v>-0.1</v>
      </c>
      <c r="N11" s="82">
        <v>-0.02</v>
      </c>
      <c r="O11" s="82">
        <f t="shared" ref="O11" si="9">N22</f>
        <v>0</v>
      </c>
      <c r="P11" s="82">
        <f t="shared" ref="P11" si="10">O22</f>
        <v>0</v>
      </c>
      <c r="Q11" s="82">
        <f t="shared" ref="Q11" si="11">P22</f>
        <v>0.01</v>
      </c>
      <c r="R11" s="82">
        <f t="shared" ref="R11" si="12">Q22</f>
        <v>0.01</v>
      </c>
      <c r="S11" s="82">
        <f t="shared" ref="S11" si="13">R22</f>
        <v>0.01</v>
      </c>
      <c r="T11" s="15">
        <f t="shared" ref="T11" si="14">S22</f>
        <v>0.01</v>
      </c>
      <c r="U11" s="15">
        <f t="shared" ref="U11" si="15">T22</f>
        <v>0.01</v>
      </c>
      <c r="V11" s="15">
        <f t="shared" ref="V11" si="16">U22</f>
        <v>0.01</v>
      </c>
      <c r="W11" s="15"/>
      <c r="X11" s="1" t="s">
        <v>58</v>
      </c>
      <c r="Y11" s="1" t="s">
        <v>58</v>
      </c>
      <c r="AW11" s="15"/>
    </row>
    <row r="12" spans="1:49" x14ac:dyDescent="0.2">
      <c r="A12" s="59" t="s">
        <v>28</v>
      </c>
      <c r="B12" s="88"/>
      <c r="C12" s="82">
        <f>C11</f>
        <v>0</v>
      </c>
      <c r="D12" s="82">
        <f t="shared" ref="D12" si="17">D11</f>
        <v>0</v>
      </c>
      <c r="E12" s="82">
        <f t="shared" ref="E12" si="18">E11</f>
        <v>-0.08</v>
      </c>
      <c r="F12" s="82">
        <f t="shared" ref="F12:V12" si="19">F11</f>
        <v>0</v>
      </c>
      <c r="G12" s="82">
        <f t="shared" si="19"/>
        <v>0.25</v>
      </c>
      <c r="H12" s="82">
        <f t="shared" si="19"/>
        <v>0.11</v>
      </c>
      <c r="I12" s="82">
        <f t="shared" si="19"/>
        <v>0.11</v>
      </c>
      <c r="J12" s="82">
        <f t="shared" si="19"/>
        <v>0.11</v>
      </c>
      <c r="K12" s="82">
        <f t="shared" si="19"/>
        <v>-0.1</v>
      </c>
      <c r="L12" s="82">
        <f t="shared" si="19"/>
        <v>-0.1</v>
      </c>
      <c r="M12" s="82">
        <f t="shared" si="19"/>
        <v>-0.1</v>
      </c>
      <c r="N12" s="82">
        <f t="shared" si="19"/>
        <v>-0.02</v>
      </c>
      <c r="O12" s="82">
        <f t="shared" si="19"/>
        <v>0</v>
      </c>
      <c r="P12" s="82">
        <f t="shared" si="19"/>
        <v>0</v>
      </c>
      <c r="Q12" s="82">
        <f t="shared" si="19"/>
        <v>0.01</v>
      </c>
      <c r="R12" s="82">
        <f t="shared" si="19"/>
        <v>0.01</v>
      </c>
      <c r="S12" s="82">
        <f t="shared" si="19"/>
        <v>0.01</v>
      </c>
      <c r="T12" s="15">
        <f t="shared" si="19"/>
        <v>0.01</v>
      </c>
      <c r="U12" s="15">
        <f t="shared" si="19"/>
        <v>0.01</v>
      </c>
      <c r="V12" s="15">
        <f t="shared" si="19"/>
        <v>0.01</v>
      </c>
      <c r="W12" s="15"/>
    </row>
    <row r="13" spans="1:49" x14ac:dyDescent="0.2">
      <c r="A13" s="59" t="s">
        <v>29</v>
      </c>
      <c r="B13" s="88"/>
      <c r="C13" s="82">
        <f t="shared" ref="C13:D22" si="20">C12</f>
        <v>0</v>
      </c>
      <c r="D13" s="82">
        <f t="shared" si="20"/>
        <v>0</v>
      </c>
      <c r="E13" s="82">
        <f t="shared" ref="E13:F13" si="21">E12</f>
        <v>-0.08</v>
      </c>
      <c r="F13" s="82">
        <f t="shared" si="21"/>
        <v>0</v>
      </c>
      <c r="G13" s="82">
        <f t="shared" ref="G13:V13" si="22">G12</f>
        <v>0.25</v>
      </c>
      <c r="H13" s="82">
        <f t="shared" si="22"/>
        <v>0.11</v>
      </c>
      <c r="I13" s="82">
        <f t="shared" si="22"/>
        <v>0.11</v>
      </c>
      <c r="J13" s="82">
        <f t="shared" si="22"/>
        <v>0.11</v>
      </c>
      <c r="K13" s="82">
        <f t="shared" si="22"/>
        <v>-0.1</v>
      </c>
      <c r="L13" s="82">
        <f t="shared" si="22"/>
        <v>-0.1</v>
      </c>
      <c r="M13" s="82">
        <f t="shared" si="22"/>
        <v>-0.1</v>
      </c>
      <c r="N13" s="82">
        <f t="shared" si="22"/>
        <v>-0.02</v>
      </c>
      <c r="O13" s="82">
        <f t="shared" si="22"/>
        <v>0</v>
      </c>
      <c r="P13" s="82">
        <f t="shared" si="22"/>
        <v>0</v>
      </c>
      <c r="Q13" s="82">
        <f t="shared" si="22"/>
        <v>0.01</v>
      </c>
      <c r="R13" s="82">
        <f t="shared" si="22"/>
        <v>0.01</v>
      </c>
      <c r="S13" s="82">
        <f t="shared" si="22"/>
        <v>0.01</v>
      </c>
      <c r="T13" s="15">
        <f t="shared" si="22"/>
        <v>0.01</v>
      </c>
      <c r="U13" s="15">
        <f t="shared" si="22"/>
        <v>0.01</v>
      </c>
      <c r="V13" s="15">
        <f t="shared" si="22"/>
        <v>0.01</v>
      </c>
      <c r="W13" s="15"/>
    </row>
    <row r="14" spans="1:49" x14ac:dyDescent="0.2">
      <c r="A14" s="59" t="s">
        <v>30</v>
      </c>
      <c r="B14" s="88"/>
      <c r="C14" s="82">
        <f t="shared" si="20"/>
        <v>0</v>
      </c>
      <c r="D14" s="82">
        <f t="shared" ref="D14:F14" si="23">D13</f>
        <v>0</v>
      </c>
      <c r="E14" s="82">
        <f t="shared" si="23"/>
        <v>-0.08</v>
      </c>
      <c r="F14" s="82">
        <f t="shared" si="23"/>
        <v>0</v>
      </c>
      <c r="G14" s="82">
        <f t="shared" ref="G14:V14" si="24">G13</f>
        <v>0.25</v>
      </c>
      <c r="H14" s="82">
        <f t="shared" si="24"/>
        <v>0.11</v>
      </c>
      <c r="I14" s="82">
        <f t="shared" si="24"/>
        <v>0.11</v>
      </c>
      <c r="J14" s="82">
        <f t="shared" si="24"/>
        <v>0.11</v>
      </c>
      <c r="K14" s="82">
        <f t="shared" si="24"/>
        <v>-0.1</v>
      </c>
      <c r="L14" s="82">
        <f t="shared" si="24"/>
        <v>-0.1</v>
      </c>
      <c r="M14" s="82">
        <f t="shared" si="24"/>
        <v>-0.1</v>
      </c>
      <c r="N14" s="82">
        <f t="shared" si="24"/>
        <v>-0.02</v>
      </c>
      <c r="O14" s="82">
        <f t="shared" si="24"/>
        <v>0</v>
      </c>
      <c r="P14" s="82">
        <f t="shared" si="24"/>
        <v>0</v>
      </c>
      <c r="Q14" s="82">
        <f t="shared" si="24"/>
        <v>0.01</v>
      </c>
      <c r="R14" s="82">
        <f t="shared" si="24"/>
        <v>0.01</v>
      </c>
      <c r="S14" s="82">
        <f t="shared" si="24"/>
        <v>0.01</v>
      </c>
      <c r="T14" s="15">
        <f t="shared" si="24"/>
        <v>0.01</v>
      </c>
      <c r="U14" s="15">
        <f t="shared" si="24"/>
        <v>0.01</v>
      </c>
      <c r="V14" s="15">
        <f t="shared" si="24"/>
        <v>0.01</v>
      </c>
      <c r="W14" s="15"/>
    </row>
    <row r="15" spans="1:49" x14ac:dyDescent="0.2">
      <c r="A15" s="59" t="s">
        <v>31</v>
      </c>
      <c r="B15" s="88"/>
      <c r="C15" s="82">
        <f t="shared" si="20"/>
        <v>0</v>
      </c>
      <c r="D15" s="82">
        <f t="shared" ref="D15:F15" si="25">D14</f>
        <v>0</v>
      </c>
      <c r="E15" s="82">
        <f t="shared" si="25"/>
        <v>-0.08</v>
      </c>
      <c r="F15" s="82">
        <f t="shared" si="25"/>
        <v>0</v>
      </c>
      <c r="G15" s="82">
        <f t="shared" ref="G15:V15" si="26">G14</f>
        <v>0.25</v>
      </c>
      <c r="H15" s="82">
        <f t="shared" si="26"/>
        <v>0.11</v>
      </c>
      <c r="I15" s="82">
        <f t="shared" si="26"/>
        <v>0.11</v>
      </c>
      <c r="J15" s="82">
        <f t="shared" si="26"/>
        <v>0.11</v>
      </c>
      <c r="K15" s="82">
        <f t="shared" si="26"/>
        <v>-0.1</v>
      </c>
      <c r="L15" s="82">
        <f t="shared" si="26"/>
        <v>-0.1</v>
      </c>
      <c r="M15" s="82">
        <f t="shared" si="26"/>
        <v>-0.1</v>
      </c>
      <c r="N15" s="82">
        <f t="shared" si="26"/>
        <v>-0.02</v>
      </c>
      <c r="O15" s="82">
        <f t="shared" si="26"/>
        <v>0</v>
      </c>
      <c r="P15" s="82">
        <f t="shared" si="26"/>
        <v>0</v>
      </c>
      <c r="Q15" s="82">
        <f t="shared" si="26"/>
        <v>0.01</v>
      </c>
      <c r="R15" s="82">
        <f t="shared" si="26"/>
        <v>0.01</v>
      </c>
      <c r="S15" s="82">
        <f t="shared" si="26"/>
        <v>0.01</v>
      </c>
      <c r="T15" s="15">
        <f t="shared" si="26"/>
        <v>0.01</v>
      </c>
      <c r="U15" s="15">
        <f t="shared" si="26"/>
        <v>0.01</v>
      </c>
      <c r="V15" s="15">
        <f t="shared" si="26"/>
        <v>0.01</v>
      </c>
      <c r="W15" s="15"/>
    </row>
    <row r="16" spans="1:49" x14ac:dyDescent="0.2">
      <c r="A16" s="59" t="s">
        <v>32</v>
      </c>
      <c r="B16" s="88"/>
      <c r="C16" s="82">
        <f t="shared" si="20"/>
        <v>0</v>
      </c>
      <c r="D16" s="82">
        <f t="shared" ref="D16:F16" si="27">D15</f>
        <v>0</v>
      </c>
      <c r="E16" s="82">
        <f t="shared" si="27"/>
        <v>-0.08</v>
      </c>
      <c r="F16" s="82">
        <f t="shared" si="27"/>
        <v>0</v>
      </c>
      <c r="G16" s="103">
        <v>0.11</v>
      </c>
      <c r="H16" s="82">
        <f t="shared" ref="H16:V16" si="28">H15</f>
        <v>0.11</v>
      </c>
      <c r="I16" s="82">
        <f t="shared" si="28"/>
        <v>0.11</v>
      </c>
      <c r="J16" s="82">
        <f t="shared" si="28"/>
        <v>0.11</v>
      </c>
      <c r="K16" s="82">
        <f t="shared" si="28"/>
        <v>-0.1</v>
      </c>
      <c r="L16" s="82">
        <f t="shared" si="28"/>
        <v>-0.1</v>
      </c>
      <c r="M16" s="82">
        <f t="shared" si="28"/>
        <v>-0.1</v>
      </c>
      <c r="N16" s="82">
        <f t="shared" si="28"/>
        <v>-0.02</v>
      </c>
      <c r="O16" s="82">
        <f t="shared" si="28"/>
        <v>0</v>
      </c>
      <c r="P16" s="82">
        <f t="shared" si="28"/>
        <v>0</v>
      </c>
      <c r="Q16" s="82">
        <f t="shared" si="28"/>
        <v>0.01</v>
      </c>
      <c r="R16" s="82">
        <f t="shared" si="28"/>
        <v>0.01</v>
      </c>
      <c r="S16" s="82">
        <f t="shared" si="28"/>
        <v>0.01</v>
      </c>
      <c r="T16" s="15">
        <f t="shared" si="28"/>
        <v>0.01</v>
      </c>
      <c r="U16" s="15">
        <f t="shared" si="28"/>
        <v>0.01</v>
      </c>
      <c r="V16" s="15">
        <f t="shared" si="28"/>
        <v>0.01</v>
      </c>
      <c r="W16" s="15"/>
    </row>
    <row r="17" spans="1:23" x14ac:dyDescent="0.2">
      <c r="A17" s="59" t="s">
        <v>33</v>
      </c>
      <c r="B17" s="88"/>
      <c r="C17" s="82">
        <f t="shared" si="20"/>
        <v>0</v>
      </c>
      <c r="D17" s="82">
        <v>-0.08</v>
      </c>
      <c r="E17" s="82">
        <f t="shared" ref="E17:F17" si="29">E16</f>
        <v>-0.08</v>
      </c>
      <c r="F17" s="82">
        <f t="shared" si="29"/>
        <v>0</v>
      </c>
      <c r="G17" s="82">
        <f t="shared" ref="G17:V18" si="30">G16</f>
        <v>0.11</v>
      </c>
      <c r="H17" s="82">
        <f t="shared" si="30"/>
        <v>0.11</v>
      </c>
      <c r="I17" s="82">
        <f t="shared" si="30"/>
        <v>0.11</v>
      </c>
      <c r="J17" s="82">
        <f t="shared" si="30"/>
        <v>0.11</v>
      </c>
      <c r="K17" s="82">
        <f t="shared" si="30"/>
        <v>-0.1</v>
      </c>
      <c r="L17" s="82">
        <f t="shared" si="30"/>
        <v>-0.1</v>
      </c>
      <c r="M17" s="82">
        <f t="shared" si="30"/>
        <v>-0.1</v>
      </c>
      <c r="N17" s="82">
        <f t="shared" si="30"/>
        <v>-0.02</v>
      </c>
      <c r="O17" s="82">
        <f t="shared" si="30"/>
        <v>0</v>
      </c>
      <c r="P17" s="82">
        <f t="shared" si="30"/>
        <v>0</v>
      </c>
      <c r="Q17" s="82">
        <f t="shared" si="30"/>
        <v>0.01</v>
      </c>
      <c r="R17" s="82">
        <f t="shared" si="30"/>
        <v>0.01</v>
      </c>
      <c r="S17" s="82">
        <f t="shared" si="30"/>
        <v>0.01</v>
      </c>
      <c r="T17" s="15">
        <f t="shared" si="30"/>
        <v>0.01</v>
      </c>
      <c r="U17" s="15">
        <f t="shared" si="30"/>
        <v>0.01</v>
      </c>
      <c r="V17" s="15">
        <f t="shared" si="30"/>
        <v>0.01</v>
      </c>
      <c r="W17" s="15"/>
    </row>
    <row r="18" spans="1:23" x14ac:dyDescent="0.2">
      <c r="A18" s="59" t="s">
        <v>34</v>
      </c>
      <c r="B18" s="88"/>
      <c r="C18" s="82">
        <f t="shared" si="20"/>
        <v>0</v>
      </c>
      <c r="D18" s="82">
        <f t="shared" si="20"/>
        <v>-0.08</v>
      </c>
      <c r="E18" s="82">
        <f t="shared" ref="E18:F18" si="31">E17</f>
        <v>-0.08</v>
      </c>
      <c r="F18" s="82">
        <f t="shared" si="31"/>
        <v>0</v>
      </c>
      <c r="G18" s="82">
        <f t="shared" ref="G18:V19" si="32">G17</f>
        <v>0.11</v>
      </c>
      <c r="H18" s="82">
        <f t="shared" si="32"/>
        <v>0.11</v>
      </c>
      <c r="I18" s="82">
        <f t="shared" si="32"/>
        <v>0.11</v>
      </c>
      <c r="J18" s="82">
        <f t="shared" si="32"/>
        <v>0.11</v>
      </c>
      <c r="K18" s="82">
        <f t="shared" si="32"/>
        <v>-0.1</v>
      </c>
      <c r="L18" s="82">
        <f t="shared" si="32"/>
        <v>-0.1</v>
      </c>
      <c r="M18" s="82">
        <f t="shared" si="32"/>
        <v>-0.1</v>
      </c>
      <c r="N18" s="82">
        <f t="shared" si="32"/>
        <v>-0.02</v>
      </c>
      <c r="O18" s="82">
        <f t="shared" si="32"/>
        <v>0</v>
      </c>
      <c r="P18" s="82">
        <f t="shared" si="32"/>
        <v>0</v>
      </c>
      <c r="Q18" s="82">
        <f t="shared" si="32"/>
        <v>0.01</v>
      </c>
      <c r="R18" s="82">
        <f t="shared" si="30"/>
        <v>0.01</v>
      </c>
      <c r="S18" s="82">
        <f t="shared" si="32"/>
        <v>0.01</v>
      </c>
      <c r="T18" s="15">
        <f t="shared" si="32"/>
        <v>0.01</v>
      </c>
      <c r="U18" s="15">
        <f t="shared" si="32"/>
        <v>0.01</v>
      </c>
      <c r="V18" s="15">
        <f t="shared" si="32"/>
        <v>0.01</v>
      </c>
      <c r="W18" s="15"/>
    </row>
    <row r="19" spans="1:23" x14ac:dyDescent="0.2">
      <c r="A19" s="59" t="s">
        <v>35</v>
      </c>
      <c r="B19" s="88"/>
      <c r="C19" s="82">
        <f t="shared" si="20"/>
        <v>0</v>
      </c>
      <c r="D19" s="82">
        <f t="shared" si="20"/>
        <v>-0.08</v>
      </c>
      <c r="E19" s="82">
        <f t="shared" ref="E19:F19" si="33">E18</f>
        <v>-0.08</v>
      </c>
      <c r="F19" s="82">
        <f t="shared" si="33"/>
        <v>0</v>
      </c>
      <c r="G19" s="82">
        <f t="shared" ref="G19:V20" si="34">G18</f>
        <v>0.11</v>
      </c>
      <c r="H19" s="82">
        <f t="shared" si="34"/>
        <v>0.11</v>
      </c>
      <c r="I19" s="82">
        <f t="shared" si="34"/>
        <v>0.11</v>
      </c>
      <c r="J19" s="82">
        <f t="shared" si="34"/>
        <v>0.11</v>
      </c>
      <c r="K19" s="82">
        <f t="shared" si="34"/>
        <v>-0.1</v>
      </c>
      <c r="L19" s="82">
        <f t="shared" si="32"/>
        <v>-0.1</v>
      </c>
      <c r="M19" s="82">
        <f t="shared" si="34"/>
        <v>-0.1</v>
      </c>
      <c r="N19" s="82">
        <v>0</v>
      </c>
      <c r="O19" s="82">
        <f t="shared" si="34"/>
        <v>0</v>
      </c>
      <c r="P19" s="82">
        <f t="shared" si="34"/>
        <v>0</v>
      </c>
      <c r="Q19" s="82">
        <f t="shared" si="34"/>
        <v>0.01</v>
      </c>
      <c r="R19" s="82">
        <f t="shared" si="34"/>
        <v>0.01</v>
      </c>
      <c r="S19" s="82">
        <f t="shared" si="34"/>
        <v>0.01</v>
      </c>
      <c r="T19" s="15">
        <f t="shared" si="34"/>
        <v>0.01</v>
      </c>
      <c r="U19" s="15">
        <f t="shared" si="34"/>
        <v>0.01</v>
      </c>
      <c r="V19" s="15">
        <f t="shared" si="34"/>
        <v>0.01</v>
      </c>
      <c r="W19" s="15"/>
    </row>
    <row r="20" spans="1:23" x14ac:dyDescent="0.2">
      <c r="A20" s="59" t="s">
        <v>36</v>
      </c>
      <c r="B20" s="88"/>
      <c r="C20" s="82">
        <f t="shared" si="20"/>
        <v>0</v>
      </c>
      <c r="D20" s="82">
        <f t="shared" ref="D20:F20" si="35">D19</f>
        <v>-0.08</v>
      </c>
      <c r="E20" s="82">
        <f t="shared" si="35"/>
        <v>-0.08</v>
      </c>
      <c r="F20" s="82">
        <f t="shared" si="35"/>
        <v>0</v>
      </c>
      <c r="G20" s="82">
        <f t="shared" ref="G20:V20" si="36">G19</f>
        <v>0.11</v>
      </c>
      <c r="H20" s="82">
        <f t="shared" si="36"/>
        <v>0.11</v>
      </c>
      <c r="I20" s="82">
        <f t="shared" si="36"/>
        <v>0.11</v>
      </c>
      <c r="J20" s="82">
        <f t="shared" si="36"/>
        <v>0.11</v>
      </c>
      <c r="K20" s="82">
        <f t="shared" si="36"/>
        <v>-0.1</v>
      </c>
      <c r="L20" s="82">
        <f t="shared" si="36"/>
        <v>-0.1</v>
      </c>
      <c r="M20" s="82">
        <f t="shared" si="36"/>
        <v>-0.1</v>
      </c>
      <c r="N20" s="82">
        <f t="shared" si="36"/>
        <v>0</v>
      </c>
      <c r="O20" s="82">
        <f t="shared" si="36"/>
        <v>0</v>
      </c>
      <c r="P20" s="82">
        <v>0.01</v>
      </c>
      <c r="Q20" s="82">
        <f t="shared" si="36"/>
        <v>0.01</v>
      </c>
      <c r="R20" s="82">
        <f t="shared" si="34"/>
        <v>0.01</v>
      </c>
      <c r="S20" s="82">
        <f t="shared" si="36"/>
        <v>0.01</v>
      </c>
      <c r="T20" s="15">
        <f t="shared" si="36"/>
        <v>0.01</v>
      </c>
      <c r="U20" s="15">
        <f t="shared" si="36"/>
        <v>0.01</v>
      </c>
      <c r="V20" s="15">
        <f t="shared" si="36"/>
        <v>0.01</v>
      </c>
      <c r="W20" s="15"/>
    </row>
    <row r="21" spans="1:23" x14ac:dyDescent="0.2">
      <c r="A21" s="59" t="s">
        <v>37</v>
      </c>
      <c r="B21" s="88"/>
      <c r="C21" s="82">
        <f t="shared" si="20"/>
        <v>0</v>
      </c>
      <c r="D21" s="82">
        <f t="shared" ref="D21:E21" si="37">D20</f>
        <v>-0.08</v>
      </c>
      <c r="E21" s="82">
        <f t="shared" si="37"/>
        <v>-0.08</v>
      </c>
      <c r="F21" s="103">
        <v>0.25</v>
      </c>
      <c r="G21" s="82">
        <f t="shared" ref="G21:V21" si="38">G20</f>
        <v>0.11</v>
      </c>
      <c r="H21" s="82">
        <f t="shared" si="38"/>
        <v>0.11</v>
      </c>
      <c r="I21" s="82">
        <f t="shared" si="38"/>
        <v>0.11</v>
      </c>
      <c r="J21" s="82">
        <f t="shared" si="38"/>
        <v>0.11</v>
      </c>
      <c r="K21" s="82">
        <f t="shared" si="38"/>
        <v>-0.1</v>
      </c>
      <c r="L21" s="82">
        <f t="shared" si="38"/>
        <v>-0.1</v>
      </c>
      <c r="M21" s="82">
        <f t="shared" si="38"/>
        <v>-0.1</v>
      </c>
      <c r="N21" s="82">
        <f t="shared" si="38"/>
        <v>0</v>
      </c>
      <c r="O21" s="82">
        <f t="shared" si="38"/>
        <v>0</v>
      </c>
      <c r="P21" s="82">
        <f t="shared" si="38"/>
        <v>0.01</v>
      </c>
      <c r="Q21" s="82">
        <f t="shared" si="38"/>
        <v>0.01</v>
      </c>
      <c r="R21" s="82">
        <f t="shared" si="38"/>
        <v>0.01</v>
      </c>
      <c r="S21" s="82">
        <f t="shared" si="38"/>
        <v>0.01</v>
      </c>
      <c r="T21" s="15">
        <f t="shared" si="38"/>
        <v>0.01</v>
      </c>
      <c r="U21" s="15">
        <f t="shared" si="38"/>
        <v>0.01</v>
      </c>
      <c r="V21" s="15">
        <f t="shared" si="38"/>
        <v>0.01</v>
      </c>
      <c r="W21" s="15"/>
    </row>
    <row r="22" spans="1:23" x14ac:dyDescent="0.2">
      <c r="A22" s="59" t="s">
        <v>38</v>
      </c>
      <c r="B22" s="88"/>
      <c r="C22" s="82">
        <f t="shared" si="20"/>
        <v>0</v>
      </c>
      <c r="D22" s="82">
        <f t="shared" ref="D22:F22" si="39">D21</f>
        <v>-0.08</v>
      </c>
      <c r="E22" s="82">
        <f t="shared" si="39"/>
        <v>-0.08</v>
      </c>
      <c r="F22" s="82">
        <f t="shared" si="39"/>
        <v>0.25</v>
      </c>
      <c r="G22" s="82">
        <f t="shared" ref="G22:V22" si="40">G21</f>
        <v>0.11</v>
      </c>
      <c r="H22" s="82">
        <f t="shared" si="40"/>
        <v>0.11</v>
      </c>
      <c r="I22" s="82">
        <f t="shared" si="40"/>
        <v>0.11</v>
      </c>
      <c r="J22" s="103">
        <v>-0.1</v>
      </c>
      <c r="K22" s="82">
        <f t="shared" si="40"/>
        <v>-0.1</v>
      </c>
      <c r="L22" s="82">
        <f t="shared" si="40"/>
        <v>-0.1</v>
      </c>
      <c r="M22" s="82">
        <f t="shared" si="40"/>
        <v>-0.1</v>
      </c>
      <c r="N22" s="82">
        <f t="shared" si="40"/>
        <v>0</v>
      </c>
      <c r="O22" s="82">
        <f t="shared" si="40"/>
        <v>0</v>
      </c>
      <c r="P22" s="82">
        <f t="shared" si="40"/>
        <v>0.01</v>
      </c>
      <c r="Q22" s="82">
        <f t="shared" si="40"/>
        <v>0.01</v>
      </c>
      <c r="R22" s="82">
        <f t="shared" si="40"/>
        <v>0.01</v>
      </c>
      <c r="S22" s="82">
        <f t="shared" si="40"/>
        <v>0.01</v>
      </c>
      <c r="T22" s="15">
        <f t="shared" si="40"/>
        <v>0.01</v>
      </c>
      <c r="U22" s="15">
        <f t="shared" si="40"/>
        <v>0.01</v>
      </c>
      <c r="V22" s="15">
        <f t="shared" si="40"/>
        <v>0.01</v>
      </c>
      <c r="W22" s="15"/>
    </row>
    <row r="23" spans="1:23" x14ac:dyDescent="0.2">
      <c r="A23" s="59"/>
      <c r="B23" s="8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23" x14ac:dyDescent="0.2">
      <c r="A24" s="77" t="s">
        <v>39</v>
      </c>
      <c r="B24" s="8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23" x14ac:dyDescent="0.2">
      <c r="A25" s="78">
        <v>25.5</v>
      </c>
      <c r="B25" s="8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23" x14ac:dyDescent="0.2">
      <c r="A26" s="59"/>
      <c r="B26" s="8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23" hidden="1" x14ac:dyDescent="0.2">
      <c r="A27" s="59"/>
      <c r="B27" s="8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23" hidden="1" x14ac:dyDescent="0.2">
      <c r="A28" s="59"/>
      <c r="B28" s="8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23" ht="12.75" x14ac:dyDescent="0.2">
      <c r="A29" s="59"/>
      <c r="B29" s="19" t="s">
        <v>66</v>
      </c>
      <c r="C29" s="1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23" x14ac:dyDescent="0.2">
      <c r="A30" s="59"/>
      <c r="B30" s="88"/>
      <c r="C30" s="60">
        <f>C$10</f>
        <v>2001</v>
      </c>
      <c r="D30" s="60">
        <f t="shared" ref="D30:V30" si="41">D$10</f>
        <v>2002</v>
      </c>
      <c r="E30" s="60">
        <f t="shared" si="41"/>
        <v>2003</v>
      </c>
      <c r="F30" s="60">
        <f t="shared" si="41"/>
        <v>2004</v>
      </c>
      <c r="G30" s="60">
        <f t="shared" si="41"/>
        <v>2005</v>
      </c>
      <c r="H30" s="60">
        <f t="shared" si="41"/>
        <v>2006</v>
      </c>
      <c r="I30" s="60">
        <f t="shared" si="41"/>
        <v>2007</v>
      </c>
      <c r="J30" s="60">
        <f t="shared" si="41"/>
        <v>2008</v>
      </c>
      <c r="K30" s="60">
        <f t="shared" si="41"/>
        <v>2009</v>
      </c>
      <c r="L30" s="60">
        <f t="shared" si="41"/>
        <v>2010</v>
      </c>
      <c r="M30" s="60">
        <f t="shared" si="41"/>
        <v>2011</v>
      </c>
      <c r="N30" s="60">
        <f t="shared" si="41"/>
        <v>2012</v>
      </c>
      <c r="O30" s="60">
        <f t="shared" si="41"/>
        <v>2013</v>
      </c>
      <c r="P30" s="60">
        <f t="shared" si="41"/>
        <v>2014</v>
      </c>
      <c r="Q30" s="60">
        <f t="shared" si="41"/>
        <v>2015</v>
      </c>
      <c r="R30" s="60">
        <f t="shared" si="41"/>
        <v>2016</v>
      </c>
      <c r="S30" s="60">
        <f t="shared" si="41"/>
        <v>2017</v>
      </c>
      <c r="T30" s="12">
        <f t="shared" si="41"/>
        <v>2018</v>
      </c>
      <c r="U30" s="12">
        <f t="shared" si="41"/>
        <v>2019</v>
      </c>
      <c r="V30" s="12">
        <f t="shared" si="41"/>
        <v>2020</v>
      </c>
      <c r="W30" s="12"/>
    </row>
    <row r="31" spans="1:23" x14ac:dyDescent="0.2">
      <c r="A31" s="59" t="s">
        <v>27</v>
      </c>
      <c r="B31" s="88"/>
      <c r="C31" s="80"/>
      <c r="D31" s="80"/>
      <c r="E31" s="80"/>
      <c r="F31" s="80">
        <v>0.125</v>
      </c>
      <c r="G31" s="80"/>
      <c r="H31" s="80"/>
      <c r="I31" s="80"/>
      <c r="J31" s="80">
        <v>0.13</v>
      </c>
      <c r="K31" s="80"/>
      <c r="L31" s="80"/>
      <c r="M31" s="80"/>
      <c r="N31" s="80"/>
      <c r="O31" s="80"/>
      <c r="P31" s="80"/>
      <c r="Q31" s="80"/>
      <c r="R31" s="80">
        <v>0.2</v>
      </c>
      <c r="S31" s="80"/>
      <c r="T31" s="21"/>
      <c r="U31" s="21"/>
      <c r="V31" s="21"/>
      <c r="W31" s="21"/>
    </row>
    <row r="32" spans="1:23" x14ac:dyDescent="0.2">
      <c r="A32" s="59" t="s">
        <v>28</v>
      </c>
      <c r="B32" s="88"/>
      <c r="C32" s="80"/>
      <c r="D32" s="80"/>
      <c r="E32" s="80"/>
      <c r="F32" s="80"/>
      <c r="G32" s="80"/>
      <c r="H32" s="80"/>
      <c r="I32" s="80">
        <v>0.05</v>
      </c>
      <c r="J32" s="80"/>
      <c r="K32" s="80">
        <v>0.19</v>
      </c>
      <c r="L32" s="80"/>
      <c r="M32" s="80"/>
      <c r="N32" s="80"/>
      <c r="O32" s="80"/>
      <c r="P32" s="80">
        <v>0.08</v>
      </c>
      <c r="Q32" s="80"/>
      <c r="R32" s="80"/>
      <c r="S32" s="80">
        <v>0.15</v>
      </c>
      <c r="T32" s="21"/>
      <c r="U32" s="21"/>
      <c r="V32" s="21"/>
      <c r="W32" s="21"/>
    </row>
    <row r="33" spans="1:23" x14ac:dyDescent="0.2">
      <c r="A33" s="59" t="s">
        <v>29</v>
      </c>
      <c r="B33" s="88"/>
      <c r="C33" s="80"/>
      <c r="D33" s="80"/>
      <c r="E33" s="80">
        <f>1/(1+D42)-1</f>
        <v>5.2631578947368363E-2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>
        <v>-0.1</v>
      </c>
      <c r="S33" s="80"/>
      <c r="T33" s="21"/>
      <c r="U33" s="21"/>
      <c r="V33" s="21"/>
      <c r="W33" s="21"/>
    </row>
    <row r="34" spans="1:23" x14ac:dyDescent="0.2">
      <c r="A34" s="59" t="s">
        <v>30</v>
      </c>
      <c r="B34" s="88"/>
      <c r="C34" s="80"/>
      <c r="D34" s="80"/>
      <c r="E34" s="80"/>
      <c r="F34" s="80"/>
      <c r="G34" s="80"/>
      <c r="H34" s="80"/>
      <c r="I34" s="80"/>
      <c r="J34" s="80">
        <f>1/(1+J31)-1</f>
        <v>-0.11504424778761058</v>
      </c>
      <c r="K34" s="80"/>
      <c r="L34" s="80">
        <v>0.15</v>
      </c>
      <c r="M34" s="80">
        <v>-7.4999999999999997E-2</v>
      </c>
      <c r="N34" s="80"/>
      <c r="O34" s="80"/>
      <c r="P34" s="80"/>
      <c r="Q34" s="80">
        <v>-0.06</v>
      </c>
      <c r="R34" s="80">
        <v>-6.5000000000000002E-2</v>
      </c>
      <c r="S34" s="80"/>
      <c r="T34" s="21"/>
      <c r="U34" s="21"/>
      <c r="V34" s="21"/>
      <c r="W34" s="21"/>
    </row>
    <row r="35" spans="1:23" x14ac:dyDescent="0.2">
      <c r="A35" s="59" t="s">
        <v>31</v>
      </c>
      <c r="B35" s="88"/>
      <c r="C35" s="80">
        <v>-0.05</v>
      </c>
      <c r="D35" s="80"/>
      <c r="E35" s="80">
        <v>0.06</v>
      </c>
      <c r="F35" s="80"/>
      <c r="G35" s="80">
        <v>-0.125</v>
      </c>
      <c r="H35" s="80"/>
      <c r="I35" s="80"/>
      <c r="J35" s="80"/>
      <c r="K35" s="80"/>
      <c r="L35" s="80">
        <v>0.4</v>
      </c>
      <c r="M35" s="80"/>
      <c r="N35" s="80"/>
      <c r="O35" s="80"/>
      <c r="P35" s="80">
        <v>-0.12</v>
      </c>
      <c r="Q35" s="80"/>
      <c r="R35" s="80"/>
      <c r="S35" s="80"/>
      <c r="T35" s="21"/>
      <c r="U35" s="21"/>
      <c r="V35" s="21"/>
      <c r="W35" s="21"/>
    </row>
    <row r="36" spans="1:23" x14ac:dyDescent="0.2">
      <c r="A36" s="59" t="s">
        <v>32</v>
      </c>
      <c r="B36" s="88"/>
      <c r="C36" s="80"/>
      <c r="D36" s="80">
        <v>0.14000000000000001</v>
      </c>
      <c r="E36" s="80"/>
      <c r="F36" s="80">
        <v>-0.1</v>
      </c>
      <c r="G36" s="80"/>
      <c r="H36" s="80"/>
      <c r="I36" s="80"/>
      <c r="J36" s="80"/>
      <c r="K36" s="80">
        <v>-0.22</v>
      </c>
      <c r="L36" s="80">
        <f>1/(1+L35)-1</f>
        <v>-0.2857142857142857</v>
      </c>
      <c r="M36" s="80"/>
      <c r="N36" s="80"/>
      <c r="O36" s="80">
        <v>0.09</v>
      </c>
      <c r="P36" s="80"/>
      <c r="Q36" s="80"/>
      <c r="R36" s="80"/>
      <c r="S36" s="80"/>
      <c r="T36" s="21"/>
      <c r="U36" s="21"/>
      <c r="V36" s="21"/>
      <c r="W36" s="21"/>
    </row>
    <row r="37" spans="1:23" x14ac:dyDescent="0.2">
      <c r="A37" s="59" t="s">
        <v>33</v>
      </c>
      <c r="B37" s="88"/>
      <c r="C37" s="80"/>
      <c r="D37" s="80">
        <v>0.3</v>
      </c>
      <c r="E37" s="80"/>
      <c r="F37" s="80"/>
      <c r="G37" s="80"/>
      <c r="H37" s="80"/>
      <c r="I37" s="80">
        <v>0.15</v>
      </c>
      <c r="J37" s="80">
        <v>0.14000000000000001</v>
      </c>
      <c r="K37" s="80"/>
      <c r="L37" s="80"/>
      <c r="M37" s="80"/>
      <c r="N37" s="80"/>
      <c r="O37" s="80">
        <v>-0.15</v>
      </c>
      <c r="P37" s="80"/>
      <c r="Q37" s="80"/>
      <c r="R37" s="80">
        <v>-0.12</v>
      </c>
      <c r="S37" s="80">
        <v>-0.1</v>
      </c>
      <c r="T37" s="21"/>
      <c r="U37" s="21"/>
      <c r="V37" s="21"/>
      <c r="W37" s="21"/>
    </row>
    <row r="38" spans="1:23" x14ac:dyDescent="0.2">
      <c r="A38" s="59" t="s">
        <v>34</v>
      </c>
      <c r="B38" s="88"/>
      <c r="C38" s="80"/>
      <c r="D38" s="80">
        <f>1/(1+D37)-1</f>
        <v>-0.23076923076923084</v>
      </c>
      <c r="E38" s="80">
        <v>-5.5E-2</v>
      </c>
      <c r="F38" s="80"/>
      <c r="G38" s="80"/>
      <c r="H38" s="80">
        <v>-0.08</v>
      </c>
      <c r="I38" s="80">
        <v>0.24</v>
      </c>
      <c r="J38" s="80"/>
      <c r="K38" s="80"/>
      <c r="L38" s="80">
        <v>-0.125</v>
      </c>
      <c r="M38" s="80">
        <v>0.7</v>
      </c>
      <c r="N38" s="80">
        <v>-0.12</v>
      </c>
      <c r="O38" s="80"/>
      <c r="P38" s="80"/>
      <c r="Q38" s="80">
        <v>0.32</v>
      </c>
      <c r="R38" s="80"/>
      <c r="S38" s="80"/>
      <c r="T38" s="21"/>
      <c r="U38" s="21"/>
      <c r="V38" s="21"/>
      <c r="W38" s="21"/>
    </row>
    <row r="39" spans="1:23" x14ac:dyDescent="0.2">
      <c r="A39" s="59" t="s">
        <v>35</v>
      </c>
      <c r="B39" s="88"/>
      <c r="C39" s="80">
        <v>0.47</v>
      </c>
      <c r="D39" s="80"/>
      <c r="E39" s="80"/>
      <c r="F39" s="80"/>
      <c r="G39" s="80">
        <v>0.1</v>
      </c>
      <c r="H39" s="80"/>
      <c r="I39" s="80">
        <v>-0.3</v>
      </c>
      <c r="J39" s="80">
        <v>0.27</v>
      </c>
      <c r="K39" s="80"/>
      <c r="L39" s="80"/>
      <c r="M39" s="80">
        <v>-0.28999999999999998</v>
      </c>
      <c r="N39" s="80"/>
      <c r="O39" s="80"/>
      <c r="P39" s="80">
        <v>0.11</v>
      </c>
      <c r="Q39" s="80">
        <v>-0.14000000000000001</v>
      </c>
      <c r="R39" s="80"/>
      <c r="S39" s="80"/>
      <c r="T39" s="21"/>
      <c r="U39" s="21"/>
      <c r="V39" s="21"/>
      <c r="W39" s="21"/>
    </row>
    <row r="40" spans="1:23" x14ac:dyDescent="0.2">
      <c r="A40" s="59" t="s">
        <v>36</v>
      </c>
      <c r="B40" s="88"/>
      <c r="C40" s="80">
        <v>-0.22</v>
      </c>
      <c r="D40" s="80"/>
      <c r="E40" s="80"/>
      <c r="F40" s="80">
        <v>0.105</v>
      </c>
      <c r="G40" s="80"/>
      <c r="H40" s="80"/>
      <c r="I40" s="80"/>
      <c r="J40" s="80"/>
      <c r="K40" s="80"/>
      <c r="L40" s="80"/>
      <c r="M40" s="80"/>
      <c r="N40" s="80"/>
      <c r="O40" s="80"/>
      <c r="P40" s="80">
        <v>0.1</v>
      </c>
      <c r="Q40" s="80"/>
      <c r="R40" s="80"/>
      <c r="S40" s="80"/>
      <c r="T40" s="21"/>
      <c r="U40" s="21"/>
      <c r="V40" s="21"/>
      <c r="W40" s="21"/>
    </row>
    <row r="41" spans="1:23" x14ac:dyDescent="0.2">
      <c r="A41" s="59" t="s">
        <v>37</v>
      </c>
      <c r="B41" s="88"/>
      <c r="C41" s="80"/>
      <c r="D41" s="80"/>
      <c r="E41" s="80"/>
      <c r="F41" s="80"/>
      <c r="G41" s="80"/>
      <c r="H41" s="80"/>
      <c r="I41" s="80"/>
      <c r="J41" s="80">
        <v>-0.18</v>
      </c>
      <c r="K41" s="80">
        <v>-0.11</v>
      </c>
      <c r="L41" s="80"/>
      <c r="M41" s="80">
        <v>-0.13</v>
      </c>
      <c r="N41" s="80"/>
      <c r="O41" s="80"/>
      <c r="P41" s="80"/>
      <c r="Q41" s="80"/>
      <c r="R41" s="80">
        <v>0.22</v>
      </c>
      <c r="S41" s="80"/>
      <c r="T41" s="21"/>
      <c r="U41" s="21"/>
      <c r="V41" s="21"/>
      <c r="W41" s="21"/>
    </row>
    <row r="42" spans="1:23" x14ac:dyDescent="0.2">
      <c r="A42" s="59" t="s">
        <v>38</v>
      </c>
      <c r="B42" s="88"/>
      <c r="C42" s="80"/>
      <c r="D42" s="80">
        <v>-0.05</v>
      </c>
      <c r="E42" s="80"/>
      <c r="F42" s="80"/>
      <c r="G42" s="80"/>
      <c r="H42" s="80"/>
      <c r="I42" s="80"/>
      <c r="J42" s="80">
        <v>-0.17</v>
      </c>
      <c r="K42" s="80"/>
      <c r="L42" s="80"/>
      <c r="M42" s="80">
        <v>-0.12</v>
      </c>
      <c r="N42" s="80">
        <v>0.02</v>
      </c>
      <c r="O42" s="80"/>
      <c r="P42" s="80"/>
      <c r="Q42" s="80"/>
      <c r="R42" s="80">
        <f>1/(1+R41)-1</f>
        <v>-0.18032786885245899</v>
      </c>
      <c r="S42" s="80"/>
      <c r="T42" s="21"/>
      <c r="U42" s="21"/>
      <c r="V42" s="21"/>
      <c r="W42" s="21"/>
    </row>
    <row r="43" spans="1:23" x14ac:dyDescent="0.2">
      <c r="A43" s="59"/>
      <c r="B43" s="8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23" hidden="1" x14ac:dyDescent="0.2">
      <c r="A44" s="59"/>
      <c r="B44" s="8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23" hidden="1" x14ac:dyDescent="0.2">
      <c r="A45" s="59"/>
      <c r="B45" s="8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23" hidden="1" x14ac:dyDescent="0.2">
      <c r="A46" s="59"/>
      <c r="B46" s="8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23" hidden="1" x14ac:dyDescent="0.2">
      <c r="A47" s="59"/>
      <c r="B47" s="8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23" hidden="1" x14ac:dyDescent="0.2">
      <c r="A48" s="59"/>
      <c r="B48" s="8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44" ht="12.75" x14ac:dyDescent="0.2">
      <c r="A49" s="59"/>
      <c r="B49" s="19" t="s">
        <v>96</v>
      </c>
      <c r="C49" s="1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44" x14ac:dyDescent="0.2">
      <c r="A50" s="59"/>
      <c r="B50" s="59"/>
      <c r="C50" s="60">
        <f>C$10</f>
        <v>2001</v>
      </c>
      <c r="D50" s="60">
        <f t="shared" ref="D50:W50" si="42">D$10</f>
        <v>2002</v>
      </c>
      <c r="E50" s="60">
        <f t="shared" si="42"/>
        <v>2003</v>
      </c>
      <c r="F50" s="60">
        <f t="shared" si="42"/>
        <v>2004</v>
      </c>
      <c r="G50" s="60">
        <f t="shared" si="42"/>
        <v>2005</v>
      </c>
      <c r="H50" s="60">
        <f t="shared" si="42"/>
        <v>2006</v>
      </c>
      <c r="I50" s="60">
        <f t="shared" si="42"/>
        <v>2007</v>
      </c>
      <c r="J50" s="60">
        <f t="shared" si="42"/>
        <v>2008</v>
      </c>
      <c r="K50" s="60">
        <f t="shared" si="42"/>
        <v>2009</v>
      </c>
      <c r="L50" s="60">
        <f t="shared" si="42"/>
        <v>2010</v>
      </c>
      <c r="M50" s="60">
        <f t="shared" si="42"/>
        <v>2011</v>
      </c>
      <c r="N50" s="60">
        <f t="shared" si="42"/>
        <v>2012</v>
      </c>
      <c r="O50" s="60">
        <f t="shared" si="42"/>
        <v>2013</v>
      </c>
      <c r="P50" s="60">
        <f t="shared" si="42"/>
        <v>2014</v>
      </c>
      <c r="Q50" s="60">
        <f t="shared" si="42"/>
        <v>2015</v>
      </c>
      <c r="R50" s="60">
        <f t="shared" si="42"/>
        <v>2016</v>
      </c>
      <c r="S50" s="60">
        <f t="shared" si="42"/>
        <v>2017</v>
      </c>
      <c r="T50" s="12">
        <f t="shared" si="42"/>
        <v>2018</v>
      </c>
      <c r="U50" s="12">
        <f t="shared" si="42"/>
        <v>2019</v>
      </c>
      <c r="V50" s="12">
        <f t="shared" si="42"/>
        <v>2020</v>
      </c>
      <c r="W50" s="12">
        <f t="shared" si="42"/>
        <v>0</v>
      </c>
    </row>
    <row r="51" spans="1:44" x14ac:dyDescent="0.2">
      <c r="A51" s="59" t="s">
        <v>40</v>
      </c>
      <c r="B51" s="59"/>
      <c r="C51" s="81">
        <f>Calc!$D301</f>
        <v>307.50925589300005</v>
      </c>
      <c r="D51" s="81">
        <f>Calc!$D302</f>
        <v>363.13590052100005</v>
      </c>
      <c r="E51" s="81">
        <f>Calc!$D303</f>
        <v>352.39784936800004</v>
      </c>
      <c r="F51" s="81">
        <f>Calc!$D304</f>
        <v>369.63226289000005</v>
      </c>
      <c r="G51" s="81">
        <f>Calc!$D305</f>
        <v>415.07793049200006</v>
      </c>
      <c r="H51" s="81">
        <f>Calc!$D306</f>
        <v>458.49489728199995</v>
      </c>
      <c r="I51" s="81">
        <f>Calc!$D307</f>
        <v>532.02714118000006</v>
      </c>
      <c r="J51" s="81">
        <f>Calc!$D308</f>
        <v>660.28697305000014</v>
      </c>
      <c r="K51" s="81">
        <f>Calc!$D309</f>
        <v>549.3034462920001</v>
      </c>
      <c r="L51" s="81">
        <f>Calc!$D310</f>
        <v>444.65272089900003</v>
      </c>
      <c r="M51" s="81">
        <f>Calc!$D311</f>
        <v>383.86749810199996</v>
      </c>
      <c r="N51" s="81">
        <f>Calc!$D312</f>
        <v>286.79550675199999</v>
      </c>
      <c r="O51" s="81">
        <f>Calc!$D313</f>
        <v>260.65711061300004</v>
      </c>
      <c r="P51" s="81">
        <f>Calc!$D314</f>
        <v>261.91524519500001</v>
      </c>
      <c r="Q51" s="81">
        <f>Calc!$D315</f>
        <v>299.08608349999997</v>
      </c>
      <c r="R51" s="81">
        <f>Calc!$D316</f>
        <v>316.49474769400001</v>
      </c>
      <c r="S51" s="81">
        <f>Calc!$D317</f>
        <v>21.876244125000003</v>
      </c>
      <c r="T51" s="20">
        <f>Calc!$D318</f>
        <v>0</v>
      </c>
      <c r="U51" s="20">
        <f>Calc!$D319</f>
        <v>0</v>
      </c>
      <c r="V51" s="20">
        <f>Calc!$D320</f>
        <v>0</v>
      </c>
    </row>
    <row r="52" spans="1:44" x14ac:dyDescent="0.2">
      <c r="A52" s="59" t="s">
        <v>41</v>
      </c>
      <c r="B52" s="59"/>
      <c r="C52" s="81">
        <f>Calc!$P301</f>
        <v>309.78834024420246</v>
      </c>
      <c r="D52" s="81">
        <f>Calc!$P302</f>
        <v>363.03895326512691</v>
      </c>
      <c r="E52" s="81">
        <f>Calc!$P303</f>
        <v>352.54386905313982</v>
      </c>
      <c r="F52" s="81">
        <f>Calc!$P304</f>
        <v>369.17723153558165</v>
      </c>
      <c r="G52" s="81">
        <f>Calc!$P305</f>
        <v>414.83460065669192</v>
      </c>
      <c r="H52" s="81">
        <f>Calc!$P306</f>
        <v>457.14500340493493</v>
      </c>
      <c r="I52" s="81">
        <f>Calc!$P307</f>
        <v>533.27624342580327</v>
      </c>
      <c r="J52" s="81">
        <f>Calc!$P308</f>
        <v>656.95025901083761</v>
      </c>
      <c r="K52" s="81">
        <f>Calc!$P309</f>
        <v>551.65165289480581</v>
      </c>
      <c r="L52" s="81">
        <f>Calc!$P310</f>
        <v>446.78567196691557</v>
      </c>
      <c r="M52" s="81">
        <f>Calc!$P311</f>
        <v>384.45688207749896</v>
      </c>
      <c r="N52" s="81">
        <f>Calc!$P312</f>
        <v>286.59419390114346</v>
      </c>
      <c r="O52" s="81">
        <f>Calc!$P313</f>
        <v>260.94375435314947</v>
      </c>
      <c r="P52" s="81">
        <f>Calc!$P314</f>
        <v>262.43685522404974</v>
      </c>
      <c r="Q52" s="81">
        <f>Calc!$P315+Calc!$R315</f>
        <v>298.5784698351822</v>
      </c>
      <c r="R52" s="81">
        <f>Calc!$P316+Calc!$R316</f>
        <v>315.90807708443668</v>
      </c>
      <c r="S52" s="81">
        <f>Calc!$P317+Calc!$R317</f>
        <v>304.90718743639445</v>
      </c>
      <c r="T52" s="20">
        <f>Calc!$P318+Calc!$R318</f>
        <v>295.2833602130259</v>
      </c>
      <c r="U52" s="20">
        <f>Calc!$P319+Calc!$R319</f>
        <v>297.53294974894783</v>
      </c>
      <c r="V52" s="20">
        <f>Calc!$P320+Calc!$R320</f>
        <v>303.17798627506357</v>
      </c>
    </row>
    <row r="53" spans="1:44" x14ac:dyDescent="0.2">
      <c r="A53" s="59" t="s">
        <v>42</v>
      </c>
      <c r="B53" s="59"/>
      <c r="C53" s="81">
        <f>C52-C51</f>
        <v>2.2790843512024139</v>
      </c>
      <c r="D53" s="81">
        <f t="shared" ref="D53:W53" si="43">D52-D51</f>
        <v>-9.6947255873146787E-2</v>
      </c>
      <c r="E53" s="81">
        <f t="shared" si="43"/>
        <v>0.14601968513977681</v>
      </c>
      <c r="F53" s="81">
        <f t="shared" si="43"/>
        <v>-0.45503135441839504</v>
      </c>
      <c r="G53" s="81">
        <f t="shared" si="43"/>
        <v>-0.24332983530814545</v>
      </c>
      <c r="H53" s="81">
        <f t="shared" si="43"/>
        <v>-1.3498938770650284</v>
      </c>
      <c r="I53" s="81">
        <f t="shared" si="43"/>
        <v>1.2491022458032148</v>
      </c>
      <c r="J53" s="81">
        <f t="shared" si="43"/>
        <v>-3.3367140391625298</v>
      </c>
      <c r="K53" s="81">
        <f t="shared" si="43"/>
        <v>2.3482066028057034</v>
      </c>
      <c r="L53" s="81">
        <f t="shared" si="43"/>
        <v>2.1329510679155419</v>
      </c>
      <c r="M53" s="81">
        <f t="shared" si="43"/>
        <v>0.58938397549900401</v>
      </c>
      <c r="N53" s="81">
        <f t="shared" si="43"/>
        <v>-0.20131285085653872</v>
      </c>
      <c r="O53" s="81">
        <f t="shared" si="43"/>
        <v>0.2866437401494295</v>
      </c>
      <c r="P53" s="81">
        <f t="shared" si="43"/>
        <v>0.5216100290497252</v>
      </c>
      <c r="Q53" s="81">
        <f t="shared" si="43"/>
        <v>-0.50761366481776804</v>
      </c>
      <c r="R53" s="81">
        <f t="shared" si="43"/>
        <v>-0.58667060956332762</v>
      </c>
      <c r="S53" s="81"/>
      <c r="T53" s="20"/>
      <c r="U53" s="20"/>
      <c r="V53" s="20"/>
      <c r="W53" s="20">
        <f t="shared" si="43"/>
        <v>0</v>
      </c>
      <c r="AR53" s="20"/>
    </row>
    <row r="54" spans="1:44" x14ac:dyDescent="0.2">
      <c r="A54" s="59" t="s">
        <v>43</v>
      </c>
      <c r="B54" s="59"/>
      <c r="C54" s="80">
        <f>IF(C51=0,0,C53/C51)</f>
        <v>7.4114333390843919E-3</v>
      </c>
      <c r="D54" s="80">
        <f t="shared" ref="D54:W54" si="44">IF(D51=0,0,D53/D51)</f>
        <v>-2.6697238068187191E-4</v>
      </c>
      <c r="E54" s="80">
        <f t="shared" si="44"/>
        <v>4.1436031860481702E-4</v>
      </c>
      <c r="F54" s="80">
        <f t="shared" si="44"/>
        <v>-1.2310379804530459E-3</v>
      </c>
      <c r="G54" s="80">
        <f t="shared" si="44"/>
        <v>-5.8622686833704162E-4</v>
      </c>
      <c r="H54" s="80">
        <f t="shared" si="44"/>
        <v>-2.944185169927351E-3</v>
      </c>
      <c r="I54" s="80">
        <f t="shared" si="44"/>
        <v>2.3478167730931749E-3</v>
      </c>
      <c r="J54" s="80">
        <f t="shared" si="44"/>
        <v>-5.0534300620070803E-3</v>
      </c>
      <c r="K54" s="80">
        <f t="shared" si="44"/>
        <v>4.2748805212436949E-3</v>
      </c>
      <c r="L54" s="80">
        <f t="shared" si="44"/>
        <v>4.7968919735903916E-3</v>
      </c>
      <c r="M54" s="80">
        <f t="shared" si="44"/>
        <v>1.5353838978636189E-3</v>
      </c>
      <c r="N54" s="80">
        <f t="shared" si="44"/>
        <v>-7.0193865007313208E-4</v>
      </c>
      <c r="O54" s="80">
        <f t="shared" si="44"/>
        <v>1.099696607068633E-3</v>
      </c>
      <c r="P54" s="80">
        <f t="shared" si="44"/>
        <v>1.9915222142238356E-3</v>
      </c>
      <c r="Q54" s="80">
        <f t="shared" si="44"/>
        <v>-1.6972159281953621E-3</v>
      </c>
      <c r="R54" s="80">
        <f t="shared" si="44"/>
        <v>-1.8536503807341049E-3</v>
      </c>
      <c r="S54" s="83"/>
      <c r="T54" s="16"/>
      <c r="U54" s="16"/>
      <c r="V54" s="16"/>
      <c r="W54" s="16">
        <f t="shared" si="44"/>
        <v>0</v>
      </c>
      <c r="Y54" s="1" t="s">
        <v>58</v>
      </c>
      <c r="AR54" s="32"/>
    </row>
    <row r="55" spans="1:44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44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84"/>
      <c r="Q56" s="85" t="s">
        <v>45</v>
      </c>
      <c r="R56" s="86"/>
      <c r="S56" s="59"/>
    </row>
    <row r="57" spans="1:44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 t="s">
        <v>90</v>
      </c>
      <c r="R57" s="60" t="s">
        <v>44</v>
      </c>
      <c r="S57" s="59"/>
    </row>
    <row r="58" spans="1:44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 t="s">
        <v>40</v>
      </c>
      <c r="Q58" s="87">
        <f>SUM(C51:R51)</f>
        <v>6261.3345697230006</v>
      </c>
      <c r="R58" s="81">
        <f>Calc!$D317</f>
        <v>21.876244125000003</v>
      </c>
      <c r="S58" s="59"/>
    </row>
    <row r="59" spans="1:44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 t="s">
        <v>41</v>
      </c>
      <c r="Q59" s="87">
        <f>SUM(C52:R52)</f>
        <v>6264.1100579335007</v>
      </c>
      <c r="R59" s="81">
        <f>Calc!$P317</f>
        <v>23.245159595370673</v>
      </c>
      <c r="S59" s="59"/>
    </row>
    <row r="60" spans="1:44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 t="s">
        <v>42</v>
      </c>
      <c r="Q60" s="87">
        <f>Q59-Q58</f>
        <v>2.7754882105000434</v>
      </c>
      <c r="R60" s="81">
        <f>R59-R58</f>
        <v>1.3689154703706699</v>
      </c>
      <c r="S60" s="59"/>
    </row>
    <row r="61" spans="1:44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 t="s">
        <v>43</v>
      </c>
      <c r="Q61" s="80">
        <f>IF(Q58=0,0,Q60/Q58)</f>
        <v>4.4327422206777716E-4</v>
      </c>
      <c r="R61" s="80">
        <f>IF(R58=0,0,R60/R58)</f>
        <v>6.2575433998118712E-2</v>
      </c>
      <c r="S61" s="59"/>
    </row>
    <row r="62" spans="1:44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44" hidden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44" hidden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23" hidden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23" hidden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23" hidden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23" hidden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23" ht="12.75" hidden="1" x14ac:dyDescent="0.2">
      <c r="A69" s="59"/>
      <c r="B69" s="59"/>
      <c r="C69" s="79" t="s">
        <v>46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23" hidden="1" x14ac:dyDescent="0.2">
      <c r="A70" s="59"/>
      <c r="B70" s="59"/>
      <c r="C70" s="60">
        <f>C$10</f>
        <v>2001</v>
      </c>
      <c r="D70" s="60">
        <f t="shared" ref="D70:W70" si="45">D$10</f>
        <v>2002</v>
      </c>
      <c r="E70" s="60">
        <f t="shared" si="45"/>
        <v>2003</v>
      </c>
      <c r="F70" s="60">
        <f t="shared" si="45"/>
        <v>2004</v>
      </c>
      <c r="G70" s="60">
        <f t="shared" si="45"/>
        <v>2005</v>
      </c>
      <c r="H70" s="60">
        <f t="shared" si="45"/>
        <v>2006</v>
      </c>
      <c r="I70" s="60">
        <f t="shared" si="45"/>
        <v>2007</v>
      </c>
      <c r="J70" s="60">
        <f t="shared" si="45"/>
        <v>2008</v>
      </c>
      <c r="K70" s="60">
        <f t="shared" si="45"/>
        <v>2009</v>
      </c>
      <c r="L70" s="60">
        <f t="shared" si="45"/>
        <v>2010</v>
      </c>
      <c r="M70" s="60">
        <f t="shared" si="45"/>
        <v>2011</v>
      </c>
      <c r="N70" s="60">
        <f t="shared" si="45"/>
        <v>2012</v>
      </c>
      <c r="O70" s="60">
        <f t="shared" si="45"/>
        <v>2013</v>
      </c>
      <c r="P70" s="60">
        <f t="shared" si="45"/>
        <v>2014</v>
      </c>
      <c r="Q70" s="60">
        <f t="shared" si="45"/>
        <v>2015</v>
      </c>
      <c r="R70" s="60">
        <f t="shared" si="45"/>
        <v>2016</v>
      </c>
      <c r="S70" s="60">
        <f t="shared" si="45"/>
        <v>2017</v>
      </c>
      <c r="T70" s="12">
        <f t="shared" si="45"/>
        <v>2018</v>
      </c>
      <c r="U70" s="12">
        <f t="shared" si="45"/>
        <v>2019</v>
      </c>
      <c r="V70" s="12">
        <f t="shared" si="45"/>
        <v>2020</v>
      </c>
      <c r="W70" s="12">
        <f t="shared" si="45"/>
        <v>0</v>
      </c>
    </row>
    <row r="71" spans="1:23" hidden="1" x14ac:dyDescent="0.2">
      <c r="A71" s="59" t="s">
        <v>27</v>
      </c>
      <c r="B71" s="5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21"/>
      <c r="U71" s="21"/>
      <c r="V71" s="21"/>
      <c r="W71" s="21"/>
    </row>
    <row r="72" spans="1:23" hidden="1" x14ac:dyDescent="0.2">
      <c r="A72" s="59" t="s">
        <v>28</v>
      </c>
      <c r="B72" s="5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21"/>
      <c r="U72" s="21"/>
      <c r="V72" s="21"/>
      <c r="W72" s="21"/>
    </row>
    <row r="73" spans="1:23" hidden="1" x14ac:dyDescent="0.2">
      <c r="A73" s="59" t="s">
        <v>29</v>
      </c>
      <c r="B73" s="5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21"/>
      <c r="U73" s="21"/>
      <c r="V73" s="21"/>
      <c r="W73" s="21"/>
    </row>
    <row r="74" spans="1:23" hidden="1" x14ac:dyDescent="0.2">
      <c r="A74" s="59" t="s">
        <v>30</v>
      </c>
      <c r="B74" s="5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21"/>
      <c r="U74" s="21"/>
      <c r="V74" s="21"/>
      <c r="W74" s="21"/>
    </row>
    <row r="75" spans="1:23" hidden="1" x14ac:dyDescent="0.2">
      <c r="A75" s="59" t="s">
        <v>31</v>
      </c>
      <c r="B75" s="5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21"/>
      <c r="U75" s="21"/>
      <c r="V75" s="21"/>
      <c r="W75" s="21"/>
    </row>
    <row r="76" spans="1:23" hidden="1" x14ac:dyDescent="0.2">
      <c r="A76" s="59" t="s">
        <v>32</v>
      </c>
      <c r="B76" s="5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21"/>
      <c r="U76" s="21"/>
      <c r="V76" s="21"/>
      <c r="W76" s="21"/>
    </row>
    <row r="77" spans="1:23" hidden="1" x14ac:dyDescent="0.2">
      <c r="A77" s="59" t="s">
        <v>33</v>
      </c>
      <c r="B77" s="5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1"/>
      <c r="U77" s="21"/>
      <c r="V77" s="21"/>
      <c r="W77" s="21"/>
    </row>
    <row r="78" spans="1:23" hidden="1" x14ac:dyDescent="0.2">
      <c r="A78" s="59" t="s">
        <v>34</v>
      </c>
      <c r="B78" s="5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1"/>
      <c r="U78" s="21"/>
      <c r="V78" s="21"/>
      <c r="W78" s="21"/>
    </row>
    <row r="79" spans="1:23" hidden="1" x14ac:dyDescent="0.2">
      <c r="A79" s="59" t="s">
        <v>35</v>
      </c>
      <c r="B79" s="5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1"/>
      <c r="U79" s="21"/>
      <c r="V79" s="21"/>
      <c r="W79" s="21"/>
    </row>
    <row r="80" spans="1:23" hidden="1" x14ac:dyDescent="0.2">
      <c r="A80" s="59" t="s">
        <v>36</v>
      </c>
      <c r="B80" s="5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1"/>
      <c r="U80" s="21"/>
      <c r="V80" s="21"/>
      <c r="W80" s="21"/>
    </row>
    <row r="81" spans="1:23" hidden="1" x14ac:dyDescent="0.2">
      <c r="A81" s="59" t="s">
        <v>37</v>
      </c>
      <c r="B81" s="5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1"/>
      <c r="U81" s="21"/>
      <c r="V81" s="21"/>
      <c r="W81" s="21"/>
    </row>
    <row r="82" spans="1:23" hidden="1" x14ac:dyDescent="0.2">
      <c r="A82" s="59" t="s">
        <v>38</v>
      </c>
      <c r="B82" s="5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21"/>
      <c r="U82" s="21"/>
      <c r="V82" s="21"/>
      <c r="W82" s="21"/>
    </row>
    <row r="83" spans="1:23" hidden="1" x14ac:dyDescent="0.2"/>
    <row r="84" spans="1:23" hidden="1" x14ac:dyDescent="0.2"/>
    <row r="85" spans="1:23" hidden="1" x14ac:dyDescent="0.2"/>
    <row r="86" spans="1:23" hidden="1" x14ac:dyDescent="0.2"/>
    <row r="87" spans="1:23" hidden="1" x14ac:dyDescent="0.2"/>
    <row r="88" spans="1:23" hidden="1" x14ac:dyDescent="0.2"/>
    <row r="89" spans="1:23" hidden="1" x14ac:dyDescent="0.2"/>
    <row r="90" spans="1:23" hidden="1" x14ac:dyDescent="0.2"/>
    <row r="91" spans="1:23" hidden="1" x14ac:dyDescent="0.2"/>
    <row r="92" spans="1:23" hidden="1" x14ac:dyDescent="0.2"/>
    <row r="93" spans="1:23" hidden="1" x14ac:dyDescent="0.2"/>
    <row r="94" spans="1:23" hidden="1" x14ac:dyDescent="0.2"/>
    <row r="95" spans="1:23" hidden="1" x14ac:dyDescent="0.2"/>
    <row r="96" spans="1:23" hidden="1" x14ac:dyDescent="0.2"/>
    <row r="97" spans="1:23" ht="18" x14ac:dyDescent="0.25">
      <c r="A97" s="11" t="s">
        <v>9</v>
      </c>
    </row>
    <row r="99" spans="1:23" ht="12.75" x14ac:dyDescent="0.2">
      <c r="C99" s="19" t="s">
        <v>8</v>
      </c>
    </row>
    <row r="100" spans="1:23" x14ac:dyDescent="0.2">
      <c r="C100" s="12">
        <f>C$10</f>
        <v>2001</v>
      </c>
      <c r="D100" s="12">
        <f t="shared" ref="D100:W100" si="46">D$10</f>
        <v>2002</v>
      </c>
      <c r="E100" s="12">
        <f t="shared" si="46"/>
        <v>2003</v>
      </c>
      <c r="F100" s="12">
        <f t="shared" si="46"/>
        <v>2004</v>
      </c>
      <c r="G100" s="12">
        <f t="shared" si="46"/>
        <v>2005</v>
      </c>
      <c r="H100" s="12">
        <f t="shared" si="46"/>
        <v>2006</v>
      </c>
      <c r="I100" s="12">
        <f t="shared" si="46"/>
        <v>2007</v>
      </c>
      <c r="J100" s="12">
        <f t="shared" si="46"/>
        <v>2008</v>
      </c>
      <c r="K100" s="12">
        <f t="shared" si="46"/>
        <v>2009</v>
      </c>
      <c r="L100" s="12">
        <f t="shared" si="46"/>
        <v>2010</v>
      </c>
      <c r="M100" s="12">
        <f t="shared" si="46"/>
        <v>2011</v>
      </c>
      <c r="N100" s="12">
        <f t="shared" si="46"/>
        <v>2012</v>
      </c>
      <c r="O100" s="12">
        <f t="shared" si="46"/>
        <v>2013</v>
      </c>
      <c r="P100" s="12">
        <f t="shared" si="46"/>
        <v>2014</v>
      </c>
      <c r="Q100" s="12">
        <f t="shared" si="46"/>
        <v>2015</v>
      </c>
      <c r="R100" s="12">
        <f t="shared" si="46"/>
        <v>2016</v>
      </c>
      <c r="S100" s="12">
        <f t="shared" si="46"/>
        <v>2017</v>
      </c>
      <c r="T100" s="12">
        <f t="shared" si="46"/>
        <v>2018</v>
      </c>
      <c r="U100" s="12">
        <f t="shared" si="46"/>
        <v>2019</v>
      </c>
      <c r="V100" s="12">
        <f t="shared" si="46"/>
        <v>2020</v>
      </c>
      <c r="W100" s="12">
        <f t="shared" si="46"/>
        <v>0</v>
      </c>
    </row>
    <row r="101" spans="1:23" x14ac:dyDescent="0.2">
      <c r="A101" s="1" t="s">
        <v>27</v>
      </c>
      <c r="C101" s="20">
        <f>Calc!$F11</f>
        <v>26.521467749820097</v>
      </c>
      <c r="D101" s="20">
        <f>Calc!$F23</f>
        <v>29.067967512972189</v>
      </c>
      <c r="E101" s="20">
        <f>Calc!$F35</f>
        <v>29.944701890219193</v>
      </c>
      <c r="F101" s="20">
        <f>Calc!$F47</f>
        <v>34.167681881958011</v>
      </c>
      <c r="G101" s="20">
        <f>Calc!$F59</f>
        <v>33.167362815985747</v>
      </c>
      <c r="H101" s="20">
        <f>Calc!$F71</f>
        <v>39.50244762719602</v>
      </c>
      <c r="I101" s="20">
        <f>Calc!$F83</f>
        <v>38.356918942499526</v>
      </c>
      <c r="J101" s="20">
        <f>Calc!$F95</f>
        <v>58.126829376938339</v>
      </c>
      <c r="K101" s="20">
        <f>Calc!$F107</f>
        <v>46.479583052936512</v>
      </c>
      <c r="L101" s="20">
        <f>Calc!$F119</f>
        <v>35.645240117732278</v>
      </c>
      <c r="M101" s="20">
        <f>Calc!$F131</f>
        <v>33.165356699646317</v>
      </c>
      <c r="N101" s="20">
        <f>Calc!$F143</f>
        <v>24.574210908238605</v>
      </c>
      <c r="O101" s="20">
        <f>Calc!$F155</f>
        <v>22.014803793562049</v>
      </c>
      <c r="P101" s="20">
        <f>Calc!$F167</f>
        <v>20.705710826954626</v>
      </c>
      <c r="Q101" s="20">
        <f>Calc!$F179</f>
        <v>24.470670796849188</v>
      </c>
      <c r="R101" s="20">
        <f>Calc!$F191</f>
        <v>31.241563249983447</v>
      </c>
      <c r="S101" s="20">
        <f>Calc!$F203</f>
        <v>22.08006799679152</v>
      </c>
      <c r="T101" s="23">
        <f>Calc!$F215</f>
        <v>0</v>
      </c>
      <c r="U101" s="23">
        <f>Calc!$F227</f>
        <v>0</v>
      </c>
      <c r="V101" s="23">
        <f>Calc!$F239</f>
        <v>0</v>
      </c>
    </row>
    <row r="102" spans="1:23" x14ac:dyDescent="0.2">
      <c r="A102" s="1" t="s">
        <v>28</v>
      </c>
      <c r="C102" s="20">
        <f>Calc!$F12</f>
        <v>23.468990466731167</v>
      </c>
      <c r="D102" s="20">
        <f>Calc!$F24</f>
        <v>28.4856036048891</v>
      </c>
      <c r="E102" s="20">
        <f>Calc!$F36</f>
        <v>27.549008725047862</v>
      </c>
      <c r="F102" s="20">
        <f>Calc!$F48</f>
        <v>30.617568826220765</v>
      </c>
      <c r="G102" s="20">
        <f>Calc!$F60</f>
        <v>33.00687459114846</v>
      </c>
      <c r="H102" s="20">
        <f>Calc!$F72</f>
        <v>37.485405340729258</v>
      </c>
      <c r="I102" s="20">
        <f>Calc!$F84</f>
        <v>40.006799820384067</v>
      </c>
      <c r="J102" s="20">
        <f>Calc!$F96</f>
        <v>47.060756814549542</v>
      </c>
      <c r="K102" s="20">
        <f>Calc!$F108</f>
        <v>54.677842030525667</v>
      </c>
      <c r="L102" s="20">
        <f>Calc!$F120</f>
        <v>35.518452404960435</v>
      </c>
      <c r="M102" s="20">
        <f>Calc!$F132</f>
        <v>31.838829587390805</v>
      </c>
      <c r="N102" s="20">
        <f>Calc!$F144</f>
        <v>24.452048701366078</v>
      </c>
      <c r="O102" s="20">
        <f>Calc!$F156</f>
        <v>22.256574531442144</v>
      </c>
      <c r="P102" s="20">
        <f>Calc!$F168</f>
        <v>22.149761983151915</v>
      </c>
      <c r="Q102" s="20">
        <f>Calc!$F180</f>
        <v>23.214217392833007</v>
      </c>
      <c r="R102" s="20">
        <f>Calc!$F192</f>
        <v>30.930883017342143</v>
      </c>
      <c r="S102" s="20">
        <f>Calc!$F204</f>
        <v>0</v>
      </c>
      <c r="T102" s="23">
        <f>Calc!$F216</f>
        <v>0</v>
      </c>
      <c r="U102" s="23">
        <f>Calc!$F228</f>
        <v>0</v>
      </c>
      <c r="V102" s="23">
        <f>Calc!$F240</f>
        <v>0</v>
      </c>
    </row>
    <row r="103" spans="1:23" x14ac:dyDescent="0.2">
      <c r="A103" s="1" t="s">
        <v>29</v>
      </c>
      <c r="C103" s="20">
        <f>Calc!$F13</f>
        <v>26.24039978642163</v>
      </c>
      <c r="D103" s="20">
        <f>Calc!$F25</f>
        <v>27.817240189890441</v>
      </c>
      <c r="E103" s="20">
        <f>Calc!$F37</f>
        <v>29.890323579451056</v>
      </c>
      <c r="F103" s="20">
        <f>Calc!$F49</f>
        <v>30.705123732972886</v>
      </c>
      <c r="G103" s="20">
        <f>Calc!$F61</f>
        <v>35.604060067670268</v>
      </c>
      <c r="H103" s="20">
        <f>Calc!$F73</f>
        <v>35.879028399756066</v>
      </c>
      <c r="I103" s="20">
        <f>Calc!$F85</f>
        <v>43.916415011202922</v>
      </c>
      <c r="J103" s="20">
        <f>Calc!$F97</f>
        <v>55.745283047500799</v>
      </c>
      <c r="K103" s="20">
        <f>Calc!$F109</f>
        <v>61.774069672952507</v>
      </c>
      <c r="L103" s="20">
        <f>Calc!$F121</f>
        <v>33.187242152949459</v>
      </c>
      <c r="M103" s="20">
        <f>Calc!$F133</f>
        <v>31.968681501356528</v>
      </c>
      <c r="N103" s="20">
        <f>Calc!$F145</f>
        <v>24.834903839595576</v>
      </c>
      <c r="O103" s="20">
        <f>Calc!$F157</f>
        <v>22.393259803156958</v>
      </c>
      <c r="P103" s="20">
        <f>Calc!$F169</f>
        <v>22.081590255672136</v>
      </c>
      <c r="Q103" s="20">
        <f>Calc!$F181</f>
        <v>24.118300801933106</v>
      </c>
      <c r="R103" s="20">
        <f>Calc!$F193</f>
        <v>28.397886502366827</v>
      </c>
      <c r="S103" s="20">
        <f>Calc!$F205</f>
        <v>0</v>
      </c>
      <c r="T103" s="23">
        <f>Calc!$F217</f>
        <v>0</v>
      </c>
      <c r="U103" s="23">
        <f>Calc!$F229</f>
        <v>0</v>
      </c>
      <c r="V103" s="23">
        <f>Calc!$F241</f>
        <v>0</v>
      </c>
    </row>
    <row r="104" spans="1:23" x14ac:dyDescent="0.2">
      <c r="A104" s="1" t="s">
        <v>30</v>
      </c>
      <c r="C104" s="20">
        <f>Calc!$F14</f>
        <v>26.810297150818137</v>
      </c>
      <c r="D104" s="20">
        <f>Calc!$F26</f>
        <v>27.250154240615434</v>
      </c>
      <c r="E104" s="20">
        <f>Calc!$F38</f>
        <v>29.627482902713044</v>
      </c>
      <c r="F104" s="20">
        <f>Calc!$F50</f>
        <v>31.952369928943021</v>
      </c>
      <c r="G104" s="20">
        <f>Calc!$F62</f>
        <v>35.858093245584421</v>
      </c>
      <c r="H104" s="20">
        <f>Calc!$F74</f>
        <v>37.18368040291638</v>
      </c>
      <c r="I104" s="20">
        <f>Calc!$F86</f>
        <v>40.216498149196639</v>
      </c>
      <c r="J104" s="20">
        <f>Calc!$F98</f>
        <v>43.96195282161235</v>
      </c>
      <c r="K104" s="20">
        <f>Calc!$F110</f>
        <v>53.533630068965913</v>
      </c>
      <c r="L104" s="20">
        <f>Calc!$F122</f>
        <v>41.021551936724293</v>
      </c>
      <c r="M104" s="20">
        <f>Calc!$F134</f>
        <v>27.815948384437657</v>
      </c>
      <c r="N104" s="20">
        <f>Calc!$F146</f>
        <v>24.576307270952842</v>
      </c>
      <c r="O104" s="20">
        <f>Calc!$F158</f>
        <v>22.171667937180352</v>
      </c>
      <c r="P104" s="20">
        <f>Calc!$F170</f>
        <v>21.797820254282488</v>
      </c>
      <c r="Q104" s="20">
        <f>Calc!$F182</f>
        <v>22.583055865611925</v>
      </c>
      <c r="R104" s="20">
        <f>Calc!$F194</f>
        <v>25.747727075361411</v>
      </c>
      <c r="S104" s="20">
        <f>Calc!$F206</f>
        <v>0</v>
      </c>
      <c r="T104" s="23">
        <f>Calc!$F218</f>
        <v>0</v>
      </c>
      <c r="U104" s="23">
        <f>Calc!$F230</f>
        <v>0</v>
      </c>
      <c r="V104" s="23">
        <f>Calc!$F242</f>
        <v>0</v>
      </c>
    </row>
    <row r="105" spans="1:23" x14ac:dyDescent="0.2">
      <c r="A105" s="1" t="s">
        <v>31</v>
      </c>
      <c r="C105" s="20">
        <f>Calc!$F15</f>
        <v>23.184535240673629</v>
      </c>
      <c r="D105" s="20">
        <f>Calc!$F27</f>
        <v>25.643104037431328</v>
      </c>
      <c r="E105" s="20">
        <f>Calc!$F39</f>
        <v>31.015001068183413</v>
      </c>
      <c r="F105" s="20">
        <f>Calc!$F51</f>
        <v>31.523674377627977</v>
      </c>
      <c r="G105" s="20">
        <f>Calc!$F63</f>
        <v>32.189951315395753</v>
      </c>
      <c r="H105" s="20">
        <f>Calc!$F75</f>
        <v>41.522922760915236</v>
      </c>
      <c r="I105" s="20">
        <f>Calc!$F87</f>
        <v>41.34903005735886</v>
      </c>
      <c r="J105" s="20">
        <f>Calc!$F99</f>
        <v>42.545357812683271</v>
      </c>
      <c r="K105" s="20">
        <f>Calc!$F111</f>
        <v>52.613219586156433</v>
      </c>
      <c r="L105" s="20">
        <f>Calc!$F123</f>
        <v>54.430380483397457</v>
      </c>
      <c r="M105" s="20">
        <f>Calc!$F135</f>
        <v>28.550907612019682</v>
      </c>
      <c r="N105" s="20">
        <f>Calc!$F147</f>
        <v>26.406830069029098</v>
      </c>
      <c r="O105" s="20">
        <f>Calc!$F159</f>
        <v>21.888815471152508</v>
      </c>
      <c r="P105" s="20">
        <f>Calc!$F171</f>
        <v>19.376042460834125</v>
      </c>
      <c r="Q105" s="20">
        <f>Calc!$F183</f>
        <v>21.84373168776176</v>
      </c>
      <c r="R105" s="20">
        <f>Calc!$F195</f>
        <v>25.619567243563534</v>
      </c>
      <c r="S105" s="20">
        <f>Calc!$F207</f>
        <v>0</v>
      </c>
      <c r="T105" s="23">
        <f>Calc!$F219</f>
        <v>0</v>
      </c>
      <c r="U105" s="23">
        <f>Calc!$F231</f>
        <v>0</v>
      </c>
      <c r="V105" s="23">
        <f>Calc!$F243</f>
        <v>0</v>
      </c>
    </row>
    <row r="106" spans="1:23" x14ac:dyDescent="0.2">
      <c r="A106" s="1" t="s">
        <v>32</v>
      </c>
      <c r="C106" s="20">
        <f>Calc!$F16</f>
        <v>24.294161233378528</v>
      </c>
      <c r="D106" s="20">
        <f>Calc!$F28</f>
        <v>32.804603722305224</v>
      </c>
      <c r="E106" s="20">
        <f>Calc!$F40</f>
        <v>31.490297571126519</v>
      </c>
      <c r="F106" s="20">
        <f>Calc!$F52</f>
        <v>27.154533809682775</v>
      </c>
      <c r="G106" s="20">
        <f>Calc!$F64</f>
        <v>32.085219080420003</v>
      </c>
      <c r="H106" s="20">
        <f>Calc!$F76</f>
        <v>41.462166753480552</v>
      </c>
      <c r="I106" s="20">
        <f>Calc!$F88</f>
        <v>45.063034451043841</v>
      </c>
      <c r="J106" s="20">
        <f>Calc!$F100</f>
        <v>50.546366125761594</v>
      </c>
      <c r="K106" s="20">
        <f>Calc!$F112</f>
        <v>43.719505452549221</v>
      </c>
      <c r="L106" s="20">
        <f>Calc!$F124</f>
        <v>43.566078975113705</v>
      </c>
      <c r="M106" s="20">
        <f>Calc!$F136</f>
        <v>30.027517228762125</v>
      </c>
      <c r="N106" s="20">
        <f>Calc!$F148</f>
        <v>26.366695685943348</v>
      </c>
      <c r="O106" s="20">
        <f>Calc!$F160</f>
        <v>26.001247095736943</v>
      </c>
      <c r="P106" s="20">
        <f>Calc!$F172</f>
        <v>21.097452255241215</v>
      </c>
      <c r="Q106" s="20">
        <f>Calc!$F184</f>
        <v>24.579005306538367</v>
      </c>
      <c r="R106" s="20">
        <f>Calc!$F196</f>
        <v>28.353644766338029</v>
      </c>
      <c r="S106" s="20">
        <f>Calc!$F208</f>
        <v>0</v>
      </c>
      <c r="T106" s="23">
        <f>Calc!$F220</f>
        <v>0</v>
      </c>
      <c r="U106" s="23">
        <f>Calc!$F232</f>
        <v>0</v>
      </c>
      <c r="V106" s="23">
        <f>Calc!$F244</f>
        <v>0</v>
      </c>
    </row>
    <row r="107" spans="1:23" x14ac:dyDescent="0.2">
      <c r="A107" s="1" t="s">
        <v>33</v>
      </c>
      <c r="C107" s="20">
        <f>Calc!$F17</f>
        <v>24.893974449684521</v>
      </c>
      <c r="D107" s="20">
        <f>Calc!$F29</f>
        <v>40.533534748131146</v>
      </c>
      <c r="E107" s="20">
        <f>Calc!$F41</f>
        <v>30.188496180710043</v>
      </c>
      <c r="F107" s="20">
        <f>Calc!$F53</f>
        <v>29.335777105833657</v>
      </c>
      <c r="G107" s="20">
        <f>Calc!$F65</f>
        <v>31.561655469039639</v>
      </c>
      <c r="H107" s="20">
        <f>Calc!$F77</f>
        <v>38.662468222101616</v>
      </c>
      <c r="I107" s="20">
        <f>Calc!$F89</f>
        <v>49.026926587456252</v>
      </c>
      <c r="J107" s="20">
        <f>Calc!$F101</f>
        <v>60.513909385031859</v>
      </c>
      <c r="K107" s="20">
        <f>Calc!$F113</f>
        <v>38.400570446610793</v>
      </c>
      <c r="L107" s="20">
        <f>Calc!$F125</f>
        <v>36.568606198455193</v>
      </c>
      <c r="M107" s="20">
        <f>Calc!$F137</f>
        <v>27.272457306576197</v>
      </c>
      <c r="N107" s="20">
        <f>Calc!$F149</f>
        <v>24.5417619956072</v>
      </c>
      <c r="O107" s="20">
        <f>Calc!$F161</f>
        <v>20.489127049877784</v>
      </c>
      <c r="P107" s="20">
        <f>Calc!$F173</f>
        <v>19.204157679569828</v>
      </c>
      <c r="Q107" s="20">
        <f>Calc!$F185</f>
        <v>22.983789475492838</v>
      </c>
      <c r="R107" s="20">
        <f>Calc!$F197</f>
        <v>23.230901648084735</v>
      </c>
      <c r="S107" s="20">
        <f>Calc!$F209</f>
        <v>0</v>
      </c>
      <c r="T107" s="23">
        <f>Calc!$F221</f>
        <v>0</v>
      </c>
      <c r="U107" s="23">
        <f>Calc!$F233</f>
        <v>0</v>
      </c>
      <c r="V107" s="23">
        <f>Calc!$F245</f>
        <v>0</v>
      </c>
    </row>
    <row r="108" spans="1:23" x14ac:dyDescent="0.2">
      <c r="A108" s="1" t="s">
        <v>34</v>
      </c>
      <c r="C108" s="20">
        <f>Calc!$F18</f>
        <v>21.214461298512163</v>
      </c>
      <c r="D108" s="20">
        <f>Calc!$F30</f>
        <v>27.810834356000825</v>
      </c>
      <c r="E108" s="20">
        <f>Calc!$F42</f>
        <v>24.936697486711072</v>
      </c>
      <c r="F108" s="20">
        <f>Calc!$F54</f>
        <v>25.95223068399633</v>
      </c>
      <c r="G108" s="20">
        <f>Calc!$F66</f>
        <v>30.657609013015907</v>
      </c>
      <c r="H108" s="20">
        <f>Calc!$F78</f>
        <v>33.303574844321609</v>
      </c>
      <c r="I108" s="20">
        <f>Calc!$F90</f>
        <v>55.05965654438117</v>
      </c>
      <c r="J108" s="20">
        <f>Calc!$F102</f>
        <v>44.312133357002999</v>
      </c>
      <c r="K108" s="20">
        <f>Calc!$F114</f>
        <v>41.16092960165571</v>
      </c>
      <c r="L108" s="20">
        <f>Calc!$F126</f>
        <v>32.049269052084185</v>
      </c>
      <c r="M108" s="20">
        <f>Calc!$F138</f>
        <v>43.624931376991213</v>
      </c>
      <c r="N108" s="20">
        <f>Calc!$F150</f>
        <v>20.069118709437966</v>
      </c>
      <c r="O108" s="20">
        <f>Calc!$F162</f>
        <v>18.931297298834235</v>
      </c>
      <c r="P108" s="20">
        <f>Calc!$F174</f>
        <v>17.640162019977691</v>
      </c>
      <c r="Q108" s="20">
        <f>Calc!$F186</f>
        <v>27.461329482080355</v>
      </c>
      <c r="R108" s="20">
        <f>Calc!$F198</f>
        <v>21.150100568730121</v>
      </c>
      <c r="S108" s="20">
        <f>Calc!$F210</f>
        <v>0</v>
      </c>
      <c r="T108" s="23">
        <f>Calc!$F222</f>
        <v>0</v>
      </c>
      <c r="U108" s="23">
        <f>Calc!$F234</f>
        <v>0</v>
      </c>
      <c r="V108" s="23">
        <f>Calc!$F246</f>
        <v>0</v>
      </c>
    </row>
    <row r="109" spans="1:23" x14ac:dyDescent="0.2">
      <c r="A109" s="1" t="s">
        <v>35</v>
      </c>
      <c r="C109" s="20">
        <f>Calc!$F19</f>
        <v>35.17001173665362</v>
      </c>
      <c r="D109" s="20">
        <f>Calc!$F31</f>
        <v>29.215494147663684</v>
      </c>
      <c r="E109" s="20">
        <f>Calc!$F43</f>
        <v>29.768830395529346</v>
      </c>
      <c r="F109" s="20">
        <f>Calc!$F55</f>
        <v>27.52158301840656</v>
      </c>
      <c r="G109" s="20">
        <f>Calc!$F67</f>
        <v>35.89232629611783</v>
      </c>
      <c r="H109" s="20">
        <f>Calc!$F79</f>
        <v>37.084715564113736</v>
      </c>
      <c r="I109" s="20">
        <f>Calc!$F91</f>
        <v>40.41196958890631</v>
      </c>
      <c r="J109" s="20">
        <f>Calc!$F103</f>
        <v>70.209856696057415</v>
      </c>
      <c r="K109" s="20">
        <f>Calc!$F115</f>
        <v>42.587572067907146</v>
      </c>
      <c r="L109" s="20">
        <f>Calc!$F127</f>
        <v>32.013217249350667</v>
      </c>
      <c r="M109" s="20">
        <f>Calc!$F139</f>
        <v>34.77820562246346</v>
      </c>
      <c r="N109" s="20">
        <f>Calc!$F151</f>
        <v>23.964928515892009</v>
      </c>
      <c r="O109" s="20">
        <f>Calc!$F163</f>
        <v>21.792595009786361</v>
      </c>
      <c r="P109" s="20">
        <f>Calc!$F175</f>
        <v>21.400738844222868</v>
      </c>
      <c r="Q109" s="20">
        <f>Calc!$F187</f>
        <v>27.666948923669914</v>
      </c>
      <c r="R109" s="20">
        <f>Calc!$F199</f>
        <v>24.949492402995848</v>
      </c>
      <c r="S109" s="20">
        <f>Calc!$F211</f>
        <v>0</v>
      </c>
      <c r="T109" s="23">
        <f>Calc!$F223</f>
        <v>0</v>
      </c>
      <c r="U109" s="23">
        <f>Calc!$F235</f>
        <v>0</v>
      </c>
      <c r="V109" s="23">
        <f>Calc!$F247</f>
        <v>0</v>
      </c>
    </row>
    <row r="110" spans="1:23" x14ac:dyDescent="0.2">
      <c r="A110" s="1" t="s">
        <v>36</v>
      </c>
      <c r="C110" s="20">
        <f>Calc!$F20</f>
        <v>27.703633246724269</v>
      </c>
      <c r="D110" s="20">
        <f>Calc!$F32</f>
        <v>34.671158419275869</v>
      </c>
      <c r="E110" s="20">
        <f>Calc!$F44</f>
        <v>29.984903579440264</v>
      </c>
      <c r="F110" s="20">
        <f>Calc!$F56</f>
        <v>32.924434315580065</v>
      </c>
      <c r="G110" s="20">
        <f>Calc!$F68</f>
        <v>40.746339222983671</v>
      </c>
      <c r="H110" s="20">
        <f>Calc!$F80</f>
        <v>39.148169433615273</v>
      </c>
      <c r="I110" s="20">
        <f>Calc!$F92</f>
        <v>41.660847379861004</v>
      </c>
      <c r="J110" s="20">
        <f>Calc!$F104</f>
        <v>75.757884722457376</v>
      </c>
      <c r="K110" s="20">
        <f>Calc!$F116</f>
        <v>41.383039802372679</v>
      </c>
      <c r="L110" s="20">
        <f>Calc!$F128</f>
        <v>33.909618131124091</v>
      </c>
      <c r="M110" s="20">
        <f>Calc!$F140</f>
        <v>34.537646338030186</v>
      </c>
      <c r="N110" s="20">
        <f>Calc!$F152</f>
        <v>20.253147244449742</v>
      </c>
      <c r="O110" s="20">
        <f>Calc!$F164</f>
        <v>20.814264175785432</v>
      </c>
      <c r="P110" s="20">
        <f>Calc!$F176</f>
        <v>26.704137076158251</v>
      </c>
      <c r="Q110" s="20">
        <f>Calc!$F188</f>
        <v>26.458315543388647</v>
      </c>
      <c r="R110" s="20">
        <f>Calc!$F200</f>
        <v>22.968419844885567</v>
      </c>
      <c r="S110" s="20">
        <f>Calc!$F212</f>
        <v>0</v>
      </c>
      <c r="T110" s="23">
        <f>Calc!$F224</f>
        <v>0</v>
      </c>
      <c r="U110" s="23">
        <f>Calc!$F236</f>
        <v>0</v>
      </c>
      <c r="V110" s="23">
        <f>Calc!$F248</f>
        <v>0</v>
      </c>
    </row>
    <row r="111" spans="1:23" x14ac:dyDescent="0.2">
      <c r="A111" s="1" t="s">
        <v>37</v>
      </c>
      <c r="C111" s="20">
        <f>Calc!$F21</f>
        <v>27.064959050482415</v>
      </c>
      <c r="D111" s="20">
        <f>Calc!$F33</f>
        <v>31.257998120834909</v>
      </c>
      <c r="E111" s="20">
        <f>Calc!$F45</f>
        <v>27.845732583433769</v>
      </c>
      <c r="F111" s="20">
        <f>Calc!$F57</f>
        <v>32.4614622895377</v>
      </c>
      <c r="G111" s="20">
        <f>Calc!$F69</f>
        <v>36.420870906183993</v>
      </c>
      <c r="H111" s="20">
        <f>Calc!$F81</f>
        <v>40.472632548554479</v>
      </c>
      <c r="I111" s="20">
        <f>Calc!$F93</f>
        <v>52.21063841520477</v>
      </c>
      <c r="J111" s="20">
        <f>Calc!$F105</f>
        <v>57.30964791915499</v>
      </c>
      <c r="K111" s="20">
        <f>Calc!$F117</f>
        <v>35.153207350239882</v>
      </c>
      <c r="L111" s="20">
        <f>Calc!$F129</f>
        <v>33.867692919836351</v>
      </c>
      <c r="M111" s="20">
        <f>Calc!$F141</f>
        <v>29.645188928452029</v>
      </c>
      <c r="N111" s="20">
        <f>Calc!$F153</f>
        <v>23.114842784120789</v>
      </c>
      <c r="O111" s="20">
        <f>Calc!$F165</f>
        <v>20.347107302514772</v>
      </c>
      <c r="P111" s="20">
        <f>Calc!$F177</f>
        <v>22.36816009958385</v>
      </c>
      <c r="Q111" s="20">
        <f>Calc!$F189</f>
        <v>25.231132406183576</v>
      </c>
      <c r="R111" s="20">
        <f>Calc!$F201</f>
        <v>27.725593353710391</v>
      </c>
      <c r="S111" s="20">
        <f>Calc!$F213</f>
        <v>0</v>
      </c>
      <c r="T111" s="23">
        <f>Calc!$F225</f>
        <v>0</v>
      </c>
      <c r="U111" s="23">
        <f>Calc!$F237</f>
        <v>0</v>
      </c>
      <c r="V111" s="23">
        <f>Calc!$F249</f>
        <v>0</v>
      </c>
    </row>
    <row r="112" spans="1:23" x14ac:dyDescent="0.2">
      <c r="A112" s="1" t="s">
        <v>38</v>
      </c>
      <c r="C112" s="20">
        <f>Calc!$F22</f>
        <v>29.541670912336397</v>
      </c>
      <c r="D112" s="20">
        <f>Calc!$F34</f>
        <v>29.515297126626397</v>
      </c>
      <c r="E112" s="20">
        <f>Calc!$F46</f>
        <v>29.615139049264897</v>
      </c>
      <c r="F112" s="20">
        <f>Calc!$F58</f>
        <v>35.217705307249894</v>
      </c>
      <c r="G112" s="20">
        <f>Calc!$F70</f>
        <v>37.318159826825983</v>
      </c>
      <c r="H112" s="20">
        <f>Calc!$F82</f>
        <v>38.188184524085955</v>
      </c>
      <c r="I112" s="20">
        <f>Calc!$F94</f>
        <v>44.058246826168002</v>
      </c>
      <c r="J112" s="20">
        <f>Calc!$F106</f>
        <v>50.219102343953537</v>
      </c>
      <c r="K112" s="20">
        <f>Calc!$F118</f>
        <v>38.124358136397426</v>
      </c>
      <c r="L112" s="20">
        <f>Calc!$F130</f>
        <v>33.742958336928282</v>
      </c>
      <c r="M112" s="20">
        <f>Calc!$F142</f>
        <v>27.982180652941675</v>
      </c>
      <c r="N112" s="20">
        <f>Calc!$F154</f>
        <v>24.702209970641373</v>
      </c>
      <c r="O112" s="20">
        <f>Calc!$F166</f>
        <v>23.039857186496054</v>
      </c>
      <c r="P112" s="20">
        <f>Calc!$F178</f>
        <v>27.643477496770263</v>
      </c>
      <c r="Q112" s="20">
        <f>Calc!$F190</f>
        <v>28.888974522657207</v>
      </c>
      <c r="R112" s="20">
        <f>Calc!$F202</f>
        <v>26.406173051984883</v>
      </c>
      <c r="S112" s="20">
        <f>Calc!$F214</f>
        <v>0</v>
      </c>
      <c r="T112" s="23">
        <f>Calc!$F226</f>
        <v>0</v>
      </c>
      <c r="U112" s="23">
        <f>Calc!$F238</f>
        <v>0</v>
      </c>
      <c r="V112" s="23">
        <f>Calc!$F250</f>
        <v>0</v>
      </c>
    </row>
    <row r="115" spans="1:23" hidden="1" x14ac:dyDescent="0.2"/>
    <row r="116" spans="1:23" hidden="1" x14ac:dyDescent="0.2"/>
    <row r="117" spans="1:23" hidden="1" x14ac:dyDescent="0.2"/>
    <row r="118" spans="1:23" hidden="1" x14ac:dyDescent="0.2"/>
    <row r="119" spans="1:23" ht="12.75" x14ac:dyDescent="0.2">
      <c r="C119" s="19" t="s">
        <v>65</v>
      </c>
    </row>
    <row r="120" spans="1:23" x14ac:dyDescent="0.2">
      <c r="C120" s="12">
        <f>C$10</f>
        <v>2001</v>
      </c>
      <c r="D120" s="12">
        <f t="shared" ref="D120:W120" si="47">D$10</f>
        <v>2002</v>
      </c>
      <c r="E120" s="12">
        <f t="shared" si="47"/>
        <v>2003</v>
      </c>
      <c r="F120" s="12">
        <f t="shared" si="47"/>
        <v>2004</v>
      </c>
      <c r="G120" s="12">
        <f t="shared" si="47"/>
        <v>2005</v>
      </c>
      <c r="H120" s="12">
        <f t="shared" si="47"/>
        <v>2006</v>
      </c>
      <c r="I120" s="12">
        <f t="shared" si="47"/>
        <v>2007</v>
      </c>
      <c r="J120" s="12">
        <f t="shared" si="47"/>
        <v>2008</v>
      </c>
      <c r="K120" s="12">
        <f t="shared" si="47"/>
        <v>2009</v>
      </c>
      <c r="L120" s="12">
        <f t="shared" si="47"/>
        <v>2010</v>
      </c>
      <c r="M120" s="12">
        <f t="shared" si="47"/>
        <v>2011</v>
      </c>
      <c r="N120" s="12">
        <f t="shared" si="47"/>
        <v>2012</v>
      </c>
      <c r="O120" s="12">
        <f t="shared" si="47"/>
        <v>2013</v>
      </c>
      <c r="P120" s="12">
        <f t="shared" si="47"/>
        <v>2014</v>
      </c>
      <c r="Q120" s="12">
        <f t="shared" si="47"/>
        <v>2015</v>
      </c>
      <c r="R120" s="12">
        <f t="shared" si="47"/>
        <v>2016</v>
      </c>
      <c r="S120" s="12">
        <f t="shared" si="47"/>
        <v>2017</v>
      </c>
      <c r="T120" s="12">
        <f t="shared" si="47"/>
        <v>2018</v>
      </c>
      <c r="U120" s="12">
        <f t="shared" si="47"/>
        <v>2019</v>
      </c>
      <c r="V120" s="12">
        <f t="shared" si="47"/>
        <v>2020</v>
      </c>
      <c r="W120" s="12">
        <f t="shared" si="47"/>
        <v>0</v>
      </c>
    </row>
    <row r="121" spans="1:23" x14ac:dyDescent="0.2">
      <c r="A121" s="1" t="s">
        <v>27</v>
      </c>
      <c r="C121" s="16">
        <f>C11/12+C31+(C31*C11/12)</f>
        <v>0</v>
      </c>
      <c r="D121" s="16">
        <f t="shared" ref="D121:S121" si="48">D11/12+D31+(D31*D11/12)</f>
        <v>0</v>
      </c>
      <c r="E121" s="16">
        <f t="shared" si="48"/>
        <v>-6.6666666666666671E-3</v>
      </c>
      <c r="F121" s="16">
        <f t="shared" si="48"/>
        <v>0.125</v>
      </c>
      <c r="G121" s="16">
        <f t="shared" si="48"/>
        <v>2.0833333333333332E-2</v>
      </c>
      <c r="H121" s="16">
        <f t="shared" si="48"/>
        <v>9.1666666666666667E-3</v>
      </c>
      <c r="I121" s="16">
        <f t="shared" si="48"/>
        <v>9.1666666666666667E-3</v>
      </c>
      <c r="J121" s="16">
        <f t="shared" si="48"/>
        <v>0.14035833333333333</v>
      </c>
      <c r="K121" s="16">
        <f t="shared" si="48"/>
        <v>-8.3333333333333332E-3</v>
      </c>
      <c r="L121" s="16">
        <f t="shared" si="48"/>
        <v>-8.3333333333333332E-3</v>
      </c>
      <c r="M121" s="16">
        <f t="shared" si="48"/>
        <v>-8.3333333333333332E-3</v>
      </c>
      <c r="N121" s="16">
        <f t="shared" si="48"/>
        <v>-1.6666666666666668E-3</v>
      </c>
      <c r="O121" s="16">
        <f t="shared" si="48"/>
        <v>0</v>
      </c>
      <c r="P121" s="16">
        <f t="shared" si="48"/>
        <v>0</v>
      </c>
      <c r="Q121" s="16">
        <f t="shared" si="48"/>
        <v>8.3333333333333339E-4</v>
      </c>
      <c r="R121" s="16">
        <f t="shared" si="48"/>
        <v>0.20100000000000001</v>
      </c>
      <c r="S121" s="16">
        <f t="shared" si="48"/>
        <v>8.3333333333333339E-4</v>
      </c>
      <c r="T121" s="16">
        <f t="shared" ref="T121:W121" si="49">T11/12+T31</f>
        <v>8.3333333333333339E-4</v>
      </c>
      <c r="U121" s="16">
        <f t="shared" si="49"/>
        <v>8.3333333333333339E-4</v>
      </c>
      <c r="V121" s="16">
        <f t="shared" si="49"/>
        <v>8.3333333333333339E-4</v>
      </c>
      <c r="W121" s="16">
        <f t="shared" si="49"/>
        <v>0</v>
      </c>
    </row>
    <row r="122" spans="1:23" x14ac:dyDescent="0.2">
      <c r="A122" s="1" t="s">
        <v>28</v>
      </c>
      <c r="C122" s="16">
        <f t="shared" ref="C122:S122" si="50">C12/12+C32+(C32*C12/12)</f>
        <v>0</v>
      </c>
      <c r="D122" s="16">
        <f t="shared" si="50"/>
        <v>0</v>
      </c>
      <c r="E122" s="16">
        <f t="shared" si="50"/>
        <v>-6.6666666666666671E-3</v>
      </c>
      <c r="F122" s="16">
        <f t="shared" si="50"/>
        <v>0</v>
      </c>
      <c r="G122" s="16">
        <f t="shared" si="50"/>
        <v>2.0833333333333332E-2</v>
      </c>
      <c r="H122" s="16">
        <f t="shared" si="50"/>
        <v>9.1666666666666667E-3</v>
      </c>
      <c r="I122" s="16">
        <f t="shared" si="50"/>
        <v>5.9625000000000004E-2</v>
      </c>
      <c r="J122" s="16">
        <f t="shared" si="50"/>
        <v>9.1666666666666667E-3</v>
      </c>
      <c r="K122" s="16">
        <f t="shared" si="50"/>
        <v>0.18008333333333335</v>
      </c>
      <c r="L122" s="16">
        <f t="shared" si="50"/>
        <v>-8.3333333333333332E-3</v>
      </c>
      <c r="M122" s="16">
        <f t="shared" si="50"/>
        <v>-8.3333333333333332E-3</v>
      </c>
      <c r="N122" s="16">
        <f t="shared" si="50"/>
        <v>-1.6666666666666668E-3</v>
      </c>
      <c r="O122" s="16">
        <f t="shared" si="50"/>
        <v>0</v>
      </c>
      <c r="P122" s="16">
        <f t="shared" si="50"/>
        <v>0.08</v>
      </c>
      <c r="Q122" s="16">
        <f t="shared" si="50"/>
        <v>8.3333333333333339E-4</v>
      </c>
      <c r="R122" s="16">
        <f t="shared" si="50"/>
        <v>8.3333333333333339E-4</v>
      </c>
      <c r="S122" s="16">
        <f t="shared" si="50"/>
        <v>0.15095833333333331</v>
      </c>
      <c r="T122" s="16">
        <f t="shared" ref="T122:W122" si="51">T12/12+T32</f>
        <v>8.3333333333333339E-4</v>
      </c>
      <c r="U122" s="16">
        <f t="shared" si="51"/>
        <v>8.3333333333333339E-4</v>
      </c>
      <c r="V122" s="16">
        <f t="shared" si="51"/>
        <v>8.3333333333333339E-4</v>
      </c>
      <c r="W122" s="16">
        <f t="shared" si="51"/>
        <v>0</v>
      </c>
    </row>
    <row r="123" spans="1:23" x14ac:dyDescent="0.2">
      <c r="A123" s="1" t="s">
        <v>29</v>
      </c>
      <c r="C123" s="16">
        <f t="shared" ref="C123:S123" si="52">C13/12+C33+(C33*C13/12)</f>
        <v>0</v>
      </c>
      <c r="D123" s="16">
        <f t="shared" si="52"/>
        <v>0</v>
      </c>
      <c r="E123" s="16">
        <f t="shared" si="52"/>
        <v>4.5614035087719239E-2</v>
      </c>
      <c r="F123" s="16">
        <f t="shared" si="52"/>
        <v>0</v>
      </c>
      <c r="G123" s="16">
        <f t="shared" si="52"/>
        <v>2.0833333333333332E-2</v>
      </c>
      <c r="H123" s="16">
        <f t="shared" si="52"/>
        <v>9.1666666666666667E-3</v>
      </c>
      <c r="I123" s="16">
        <f t="shared" si="52"/>
        <v>9.1666666666666667E-3</v>
      </c>
      <c r="J123" s="16">
        <f t="shared" si="52"/>
        <v>9.1666666666666667E-3</v>
      </c>
      <c r="K123" s="16">
        <f t="shared" si="52"/>
        <v>-8.3333333333333332E-3</v>
      </c>
      <c r="L123" s="16">
        <f t="shared" si="52"/>
        <v>-8.3333333333333332E-3</v>
      </c>
      <c r="M123" s="16">
        <f t="shared" si="52"/>
        <v>-8.3333333333333332E-3</v>
      </c>
      <c r="N123" s="16">
        <f t="shared" si="52"/>
        <v>-1.6666666666666668E-3</v>
      </c>
      <c r="O123" s="16">
        <f t="shared" si="52"/>
        <v>0</v>
      </c>
      <c r="P123" s="16">
        <f t="shared" si="52"/>
        <v>0</v>
      </c>
      <c r="Q123" s="16">
        <f t="shared" si="52"/>
        <v>8.3333333333333339E-4</v>
      </c>
      <c r="R123" s="16">
        <f t="shared" si="52"/>
        <v>-9.9250000000000005E-2</v>
      </c>
      <c r="S123" s="16">
        <f t="shared" si="52"/>
        <v>8.3333333333333339E-4</v>
      </c>
      <c r="T123" s="16">
        <f t="shared" ref="T123:W123" si="53">T13/12+T33</f>
        <v>8.3333333333333339E-4</v>
      </c>
      <c r="U123" s="16">
        <f t="shared" si="53"/>
        <v>8.3333333333333339E-4</v>
      </c>
      <c r="V123" s="16">
        <f t="shared" si="53"/>
        <v>8.3333333333333339E-4</v>
      </c>
      <c r="W123" s="16">
        <f t="shared" si="53"/>
        <v>0</v>
      </c>
    </row>
    <row r="124" spans="1:23" x14ac:dyDescent="0.2">
      <c r="A124" s="1" t="s">
        <v>30</v>
      </c>
      <c r="C124" s="16">
        <f t="shared" ref="C124:S124" si="54">C14/12+C34+(C34*C14/12)</f>
        <v>0</v>
      </c>
      <c r="D124" s="16">
        <f t="shared" si="54"/>
        <v>0</v>
      </c>
      <c r="E124" s="16">
        <f t="shared" si="54"/>
        <v>-6.6666666666666671E-3</v>
      </c>
      <c r="F124" s="16">
        <f t="shared" si="54"/>
        <v>0</v>
      </c>
      <c r="G124" s="16">
        <f t="shared" si="54"/>
        <v>2.0833333333333332E-2</v>
      </c>
      <c r="H124" s="16">
        <f t="shared" si="54"/>
        <v>9.1666666666666667E-3</v>
      </c>
      <c r="I124" s="16">
        <f t="shared" si="54"/>
        <v>9.1666666666666667E-3</v>
      </c>
      <c r="J124" s="16">
        <f t="shared" si="54"/>
        <v>-0.10693215339233034</v>
      </c>
      <c r="K124" s="16">
        <f t="shared" si="54"/>
        <v>-8.3333333333333332E-3</v>
      </c>
      <c r="L124" s="16">
        <f t="shared" si="54"/>
        <v>0.14041666666666666</v>
      </c>
      <c r="M124" s="16">
        <f t="shared" si="54"/>
        <v>-8.2708333333333328E-2</v>
      </c>
      <c r="N124" s="16">
        <f t="shared" si="54"/>
        <v>-1.6666666666666668E-3</v>
      </c>
      <c r="O124" s="16">
        <f t="shared" si="54"/>
        <v>0</v>
      </c>
      <c r="P124" s="16">
        <f t="shared" si="54"/>
        <v>0</v>
      </c>
      <c r="Q124" s="16">
        <f t="shared" si="54"/>
        <v>-5.9216666666666667E-2</v>
      </c>
      <c r="R124" s="16">
        <f t="shared" si="54"/>
        <v>-6.4220833333333324E-2</v>
      </c>
      <c r="S124" s="16">
        <f t="shared" si="54"/>
        <v>8.3333333333333339E-4</v>
      </c>
      <c r="T124" s="16">
        <f t="shared" ref="T124:W124" si="55">T14/12+T34</f>
        <v>8.3333333333333339E-4</v>
      </c>
      <c r="U124" s="16">
        <f t="shared" si="55"/>
        <v>8.3333333333333339E-4</v>
      </c>
      <c r="V124" s="16">
        <f t="shared" si="55"/>
        <v>8.3333333333333339E-4</v>
      </c>
      <c r="W124" s="16">
        <f t="shared" si="55"/>
        <v>0</v>
      </c>
    </row>
    <row r="125" spans="1:23" x14ac:dyDescent="0.2">
      <c r="A125" s="1" t="s">
        <v>31</v>
      </c>
      <c r="C125" s="16">
        <f t="shared" ref="C125:S125" si="56">C15/12+C35+(C35*C15/12)</f>
        <v>-0.05</v>
      </c>
      <c r="D125" s="16">
        <f t="shared" si="56"/>
        <v>0</v>
      </c>
      <c r="E125" s="16">
        <f t="shared" si="56"/>
        <v>5.2933333333333332E-2</v>
      </c>
      <c r="F125" s="16">
        <f t="shared" si="56"/>
        <v>0</v>
      </c>
      <c r="G125" s="16">
        <f t="shared" si="56"/>
        <v>-0.10677083333333334</v>
      </c>
      <c r="H125" s="16">
        <f t="shared" si="56"/>
        <v>9.1666666666666667E-3</v>
      </c>
      <c r="I125" s="16">
        <f t="shared" si="56"/>
        <v>9.1666666666666667E-3</v>
      </c>
      <c r="J125" s="16">
        <f t="shared" si="56"/>
        <v>9.1666666666666667E-3</v>
      </c>
      <c r="K125" s="16">
        <f t="shared" si="56"/>
        <v>-8.3333333333333332E-3</v>
      </c>
      <c r="L125" s="16">
        <f t="shared" si="56"/>
        <v>0.38833333333333331</v>
      </c>
      <c r="M125" s="16">
        <f t="shared" si="56"/>
        <v>-8.3333333333333332E-3</v>
      </c>
      <c r="N125" s="16">
        <f t="shared" si="56"/>
        <v>-1.6666666666666668E-3</v>
      </c>
      <c r="O125" s="16">
        <f t="shared" si="56"/>
        <v>0</v>
      </c>
      <c r="P125" s="16">
        <f t="shared" si="56"/>
        <v>-0.12</v>
      </c>
      <c r="Q125" s="16">
        <f t="shared" si="56"/>
        <v>8.3333333333333339E-4</v>
      </c>
      <c r="R125" s="16">
        <f t="shared" si="56"/>
        <v>8.3333333333333339E-4</v>
      </c>
      <c r="S125" s="16">
        <f t="shared" si="56"/>
        <v>8.3333333333333339E-4</v>
      </c>
      <c r="T125" s="16">
        <f t="shared" ref="T125:W125" si="57">T15/12+T35</f>
        <v>8.3333333333333339E-4</v>
      </c>
      <c r="U125" s="16">
        <f t="shared" si="57"/>
        <v>8.3333333333333339E-4</v>
      </c>
      <c r="V125" s="16">
        <f t="shared" si="57"/>
        <v>8.3333333333333339E-4</v>
      </c>
      <c r="W125" s="16">
        <f t="shared" si="57"/>
        <v>0</v>
      </c>
    </row>
    <row r="126" spans="1:23" x14ac:dyDescent="0.2">
      <c r="A126" s="1" t="s">
        <v>32</v>
      </c>
      <c r="C126" s="16">
        <f t="shared" ref="C126:S126" si="58">C16/12+C36+(C36*C16/12)</f>
        <v>0</v>
      </c>
      <c r="D126" s="16">
        <f t="shared" si="58"/>
        <v>0.14000000000000001</v>
      </c>
      <c r="E126" s="16">
        <f t="shared" si="58"/>
        <v>-6.6666666666666671E-3</v>
      </c>
      <c r="F126" s="16">
        <f t="shared" si="58"/>
        <v>-0.1</v>
      </c>
      <c r="G126" s="16">
        <f t="shared" si="58"/>
        <v>9.1666666666666667E-3</v>
      </c>
      <c r="H126" s="16">
        <f t="shared" si="58"/>
        <v>9.1666666666666667E-3</v>
      </c>
      <c r="I126" s="16">
        <f t="shared" si="58"/>
        <v>9.1666666666666667E-3</v>
      </c>
      <c r="J126" s="16">
        <f t="shared" si="58"/>
        <v>9.1666666666666667E-3</v>
      </c>
      <c r="K126" s="16">
        <f t="shared" si="58"/>
        <v>-0.22650000000000001</v>
      </c>
      <c r="L126" s="16">
        <f t="shared" si="58"/>
        <v>-0.29166666666666669</v>
      </c>
      <c r="M126" s="16">
        <f t="shared" si="58"/>
        <v>-8.3333333333333332E-3</v>
      </c>
      <c r="N126" s="16">
        <f t="shared" si="58"/>
        <v>-1.6666666666666668E-3</v>
      </c>
      <c r="O126" s="16">
        <f t="shared" si="58"/>
        <v>0.09</v>
      </c>
      <c r="P126" s="16">
        <f t="shared" si="58"/>
        <v>0</v>
      </c>
      <c r="Q126" s="16">
        <f t="shared" si="58"/>
        <v>8.3333333333333339E-4</v>
      </c>
      <c r="R126" s="16">
        <f t="shared" si="58"/>
        <v>8.3333333333333339E-4</v>
      </c>
      <c r="S126" s="16">
        <f t="shared" si="58"/>
        <v>8.3333333333333339E-4</v>
      </c>
      <c r="T126" s="16">
        <f t="shared" ref="T126:W126" si="59">T16/12+T36</f>
        <v>8.3333333333333339E-4</v>
      </c>
      <c r="U126" s="16">
        <f t="shared" si="59"/>
        <v>8.3333333333333339E-4</v>
      </c>
      <c r="V126" s="16">
        <f t="shared" si="59"/>
        <v>8.3333333333333339E-4</v>
      </c>
      <c r="W126" s="16">
        <f t="shared" si="59"/>
        <v>0</v>
      </c>
    </row>
    <row r="127" spans="1:23" x14ac:dyDescent="0.2">
      <c r="A127" s="1" t="s">
        <v>33</v>
      </c>
      <c r="C127" s="16">
        <f t="shared" ref="C127:S127" si="60">C17/12+C37+(C37*C17/12)</f>
        <v>0</v>
      </c>
      <c r="D127" s="16">
        <f t="shared" si="60"/>
        <v>0.29133333333333333</v>
      </c>
      <c r="E127" s="16">
        <f t="shared" si="60"/>
        <v>-6.6666666666666671E-3</v>
      </c>
      <c r="F127" s="16">
        <f t="shared" si="60"/>
        <v>0</v>
      </c>
      <c r="G127" s="16">
        <f t="shared" si="60"/>
        <v>9.1666666666666667E-3</v>
      </c>
      <c r="H127" s="16">
        <f t="shared" si="60"/>
        <v>9.1666666666666667E-3</v>
      </c>
      <c r="I127" s="16">
        <f t="shared" si="60"/>
        <v>0.16054166666666664</v>
      </c>
      <c r="J127" s="16">
        <f t="shared" si="60"/>
        <v>0.15045</v>
      </c>
      <c r="K127" s="16">
        <f t="shared" si="60"/>
        <v>-8.3333333333333332E-3</v>
      </c>
      <c r="L127" s="16">
        <f t="shared" si="60"/>
        <v>-8.3333333333333332E-3</v>
      </c>
      <c r="M127" s="16">
        <f t="shared" si="60"/>
        <v>-8.3333333333333332E-3</v>
      </c>
      <c r="N127" s="16">
        <f t="shared" si="60"/>
        <v>-1.6666666666666668E-3</v>
      </c>
      <c r="O127" s="16">
        <f t="shared" si="60"/>
        <v>-0.15</v>
      </c>
      <c r="P127" s="16">
        <f t="shared" si="60"/>
        <v>0</v>
      </c>
      <c r="Q127" s="16">
        <f t="shared" si="60"/>
        <v>8.3333333333333339E-4</v>
      </c>
      <c r="R127" s="16">
        <f t="shared" si="60"/>
        <v>-0.11926666666666666</v>
      </c>
      <c r="S127" s="16">
        <f t="shared" si="60"/>
        <v>-9.9250000000000005E-2</v>
      </c>
      <c r="T127" s="16">
        <f t="shared" ref="T127:W127" si="61">T17/12+T37</f>
        <v>8.3333333333333339E-4</v>
      </c>
      <c r="U127" s="16">
        <f t="shared" si="61"/>
        <v>8.3333333333333339E-4</v>
      </c>
      <c r="V127" s="16">
        <f t="shared" si="61"/>
        <v>8.3333333333333339E-4</v>
      </c>
      <c r="W127" s="16">
        <f t="shared" si="61"/>
        <v>0</v>
      </c>
    </row>
    <row r="128" spans="1:23" x14ac:dyDescent="0.2">
      <c r="A128" s="1" t="s">
        <v>34</v>
      </c>
      <c r="C128" s="16">
        <f t="shared" ref="C128:S128" si="62">C18/12+C38+(C38*C18/12)</f>
        <v>0</v>
      </c>
      <c r="D128" s="16">
        <f t="shared" si="62"/>
        <v>-0.23589743589743595</v>
      </c>
      <c r="E128" s="16">
        <f t="shared" si="62"/>
        <v>-6.13E-2</v>
      </c>
      <c r="F128" s="16">
        <f t="shared" si="62"/>
        <v>0</v>
      </c>
      <c r="G128" s="16">
        <f t="shared" si="62"/>
        <v>9.1666666666666667E-3</v>
      </c>
      <c r="H128" s="16">
        <f t="shared" si="62"/>
        <v>-7.1566666666666667E-2</v>
      </c>
      <c r="I128" s="16">
        <f t="shared" si="62"/>
        <v>0.25136666666666663</v>
      </c>
      <c r="J128" s="16">
        <f t="shared" si="62"/>
        <v>9.1666666666666667E-3</v>
      </c>
      <c r="K128" s="16">
        <f t="shared" si="62"/>
        <v>-8.3333333333333332E-3</v>
      </c>
      <c r="L128" s="16">
        <f t="shared" si="62"/>
        <v>-0.13229166666666667</v>
      </c>
      <c r="M128" s="16">
        <f t="shared" si="62"/>
        <v>0.68583333333333329</v>
      </c>
      <c r="N128" s="16">
        <f t="shared" si="62"/>
        <v>-0.12146666666666665</v>
      </c>
      <c r="O128" s="16">
        <f t="shared" si="62"/>
        <v>0</v>
      </c>
      <c r="P128" s="16">
        <f t="shared" si="62"/>
        <v>0</v>
      </c>
      <c r="Q128" s="16">
        <f t="shared" si="62"/>
        <v>0.32110000000000005</v>
      </c>
      <c r="R128" s="16">
        <f t="shared" si="62"/>
        <v>8.3333333333333339E-4</v>
      </c>
      <c r="S128" s="16">
        <f t="shared" si="62"/>
        <v>8.3333333333333339E-4</v>
      </c>
      <c r="T128" s="16">
        <f t="shared" ref="T128:W128" si="63">T18/12+T38</f>
        <v>8.3333333333333339E-4</v>
      </c>
      <c r="U128" s="16">
        <f t="shared" si="63"/>
        <v>8.3333333333333339E-4</v>
      </c>
      <c r="V128" s="16">
        <f t="shared" si="63"/>
        <v>8.3333333333333339E-4</v>
      </c>
      <c r="W128" s="16">
        <f t="shared" si="63"/>
        <v>0</v>
      </c>
    </row>
    <row r="129" spans="1:23" x14ac:dyDescent="0.2">
      <c r="A129" s="1" t="s">
        <v>35</v>
      </c>
      <c r="C129" s="16">
        <f t="shared" ref="C129:S129" si="64">C19/12+C39+(C39*C19/12)</f>
        <v>0.47</v>
      </c>
      <c r="D129" s="16">
        <f t="shared" si="64"/>
        <v>-6.6666666666666671E-3</v>
      </c>
      <c r="E129" s="16">
        <f t="shared" si="64"/>
        <v>-6.6666666666666671E-3</v>
      </c>
      <c r="F129" s="16">
        <f t="shared" si="64"/>
        <v>0</v>
      </c>
      <c r="G129" s="16">
        <f t="shared" si="64"/>
        <v>0.11008333333333334</v>
      </c>
      <c r="H129" s="16">
        <f t="shared" si="64"/>
        <v>9.1666666666666667E-3</v>
      </c>
      <c r="I129" s="16">
        <f t="shared" si="64"/>
        <v>-0.29358333333333331</v>
      </c>
      <c r="J129" s="16">
        <f t="shared" si="64"/>
        <v>0.28164166666666668</v>
      </c>
      <c r="K129" s="16">
        <f t="shared" si="64"/>
        <v>-8.3333333333333332E-3</v>
      </c>
      <c r="L129" s="16">
        <f t="shared" si="64"/>
        <v>-8.3333333333333332E-3</v>
      </c>
      <c r="M129" s="16">
        <f t="shared" si="64"/>
        <v>-0.29591666666666666</v>
      </c>
      <c r="N129" s="16">
        <f t="shared" si="64"/>
        <v>0</v>
      </c>
      <c r="O129" s="16">
        <f t="shared" si="64"/>
        <v>0</v>
      </c>
      <c r="P129" s="16">
        <f t="shared" si="64"/>
        <v>0.11</v>
      </c>
      <c r="Q129" s="16">
        <f t="shared" si="64"/>
        <v>-0.13928333333333334</v>
      </c>
      <c r="R129" s="16">
        <f t="shared" si="64"/>
        <v>8.3333333333333339E-4</v>
      </c>
      <c r="S129" s="16">
        <f t="shared" si="64"/>
        <v>8.3333333333333339E-4</v>
      </c>
      <c r="T129" s="16">
        <f t="shared" ref="T129:W129" si="65">T19/12+T39</f>
        <v>8.3333333333333339E-4</v>
      </c>
      <c r="U129" s="16">
        <f t="shared" si="65"/>
        <v>8.3333333333333339E-4</v>
      </c>
      <c r="V129" s="16">
        <f t="shared" si="65"/>
        <v>8.3333333333333339E-4</v>
      </c>
      <c r="W129" s="16">
        <f t="shared" si="65"/>
        <v>0</v>
      </c>
    </row>
    <row r="130" spans="1:23" x14ac:dyDescent="0.2">
      <c r="A130" s="1" t="s">
        <v>36</v>
      </c>
      <c r="C130" s="16">
        <f t="shared" ref="C130:S130" si="66">C20/12+C40+(C40*C20/12)</f>
        <v>-0.22</v>
      </c>
      <c r="D130" s="16">
        <f t="shared" si="66"/>
        <v>-6.6666666666666671E-3</v>
      </c>
      <c r="E130" s="16">
        <f t="shared" si="66"/>
        <v>-6.6666666666666671E-3</v>
      </c>
      <c r="F130" s="16">
        <f t="shared" si="66"/>
        <v>0.105</v>
      </c>
      <c r="G130" s="16">
        <f t="shared" si="66"/>
        <v>9.1666666666666667E-3</v>
      </c>
      <c r="H130" s="16">
        <f t="shared" si="66"/>
        <v>9.1666666666666667E-3</v>
      </c>
      <c r="I130" s="16">
        <f t="shared" si="66"/>
        <v>9.1666666666666667E-3</v>
      </c>
      <c r="J130" s="16">
        <f t="shared" si="66"/>
        <v>9.1666666666666667E-3</v>
      </c>
      <c r="K130" s="16">
        <f t="shared" si="66"/>
        <v>-8.3333333333333332E-3</v>
      </c>
      <c r="L130" s="16">
        <f t="shared" si="66"/>
        <v>-8.3333333333333332E-3</v>
      </c>
      <c r="M130" s="16">
        <f t="shared" si="66"/>
        <v>-8.3333333333333332E-3</v>
      </c>
      <c r="N130" s="16">
        <f t="shared" si="66"/>
        <v>0</v>
      </c>
      <c r="O130" s="16">
        <f t="shared" si="66"/>
        <v>0</v>
      </c>
      <c r="P130" s="16">
        <f t="shared" si="66"/>
        <v>0.10091666666666668</v>
      </c>
      <c r="Q130" s="16">
        <f t="shared" si="66"/>
        <v>8.3333333333333339E-4</v>
      </c>
      <c r="R130" s="16">
        <f t="shared" si="66"/>
        <v>8.3333333333333339E-4</v>
      </c>
      <c r="S130" s="16">
        <f t="shared" si="66"/>
        <v>8.3333333333333339E-4</v>
      </c>
      <c r="T130" s="16">
        <f t="shared" ref="T130:W130" si="67">T20/12+T40</f>
        <v>8.3333333333333339E-4</v>
      </c>
      <c r="U130" s="16">
        <f t="shared" si="67"/>
        <v>8.3333333333333339E-4</v>
      </c>
      <c r="V130" s="16">
        <f t="shared" si="67"/>
        <v>8.3333333333333339E-4</v>
      </c>
      <c r="W130" s="16">
        <f t="shared" si="67"/>
        <v>0</v>
      </c>
    </row>
    <row r="131" spans="1:23" x14ac:dyDescent="0.2">
      <c r="A131" s="1" t="s">
        <v>37</v>
      </c>
      <c r="C131" s="16">
        <f t="shared" ref="C131:S131" si="68">C21/12+C41+(C41*C21/12)</f>
        <v>0</v>
      </c>
      <c r="D131" s="16">
        <f t="shared" si="68"/>
        <v>-6.6666666666666671E-3</v>
      </c>
      <c r="E131" s="16">
        <f t="shared" si="68"/>
        <v>-6.6666666666666671E-3</v>
      </c>
      <c r="F131" s="16">
        <f t="shared" si="68"/>
        <v>2.0833333333333332E-2</v>
      </c>
      <c r="G131" s="16">
        <f t="shared" si="68"/>
        <v>9.1666666666666667E-3</v>
      </c>
      <c r="H131" s="16">
        <f t="shared" si="68"/>
        <v>9.1666666666666667E-3</v>
      </c>
      <c r="I131" s="16">
        <f t="shared" si="68"/>
        <v>9.1666666666666667E-3</v>
      </c>
      <c r="J131" s="16">
        <f t="shared" si="68"/>
        <v>-0.17248333333333335</v>
      </c>
      <c r="K131" s="16">
        <f t="shared" si="68"/>
        <v>-0.11741666666666667</v>
      </c>
      <c r="L131" s="16">
        <f t="shared" si="68"/>
        <v>-8.3333333333333332E-3</v>
      </c>
      <c r="M131" s="16">
        <f t="shared" si="68"/>
        <v>-0.13725000000000001</v>
      </c>
      <c r="N131" s="16">
        <f t="shared" si="68"/>
        <v>0</v>
      </c>
      <c r="O131" s="16">
        <f t="shared" si="68"/>
        <v>0</v>
      </c>
      <c r="P131" s="16">
        <f t="shared" si="68"/>
        <v>8.3333333333333339E-4</v>
      </c>
      <c r="Q131" s="16">
        <f t="shared" si="68"/>
        <v>8.3333333333333339E-4</v>
      </c>
      <c r="R131" s="16">
        <f t="shared" si="68"/>
        <v>0.22101666666666667</v>
      </c>
      <c r="S131" s="16">
        <f t="shared" si="68"/>
        <v>8.3333333333333339E-4</v>
      </c>
      <c r="T131" s="16">
        <f t="shared" ref="T131:W131" si="69">T21/12+T41</f>
        <v>8.3333333333333339E-4</v>
      </c>
      <c r="U131" s="16">
        <f t="shared" si="69"/>
        <v>8.3333333333333339E-4</v>
      </c>
      <c r="V131" s="16">
        <f t="shared" si="69"/>
        <v>8.3333333333333339E-4</v>
      </c>
      <c r="W131" s="16">
        <f t="shared" si="69"/>
        <v>0</v>
      </c>
    </row>
    <row r="132" spans="1:23" x14ac:dyDescent="0.2">
      <c r="A132" s="1" t="s">
        <v>38</v>
      </c>
      <c r="C132" s="16">
        <f t="shared" ref="C132:S132" si="70">C22/12+C42+(C42*C22/12)</f>
        <v>0</v>
      </c>
      <c r="D132" s="16">
        <f t="shared" si="70"/>
        <v>-5.6333333333333339E-2</v>
      </c>
      <c r="E132" s="16">
        <f t="shared" si="70"/>
        <v>-6.6666666666666671E-3</v>
      </c>
      <c r="F132" s="16">
        <f t="shared" si="70"/>
        <v>2.0833333333333332E-2</v>
      </c>
      <c r="G132" s="16">
        <f t="shared" si="70"/>
        <v>9.1666666666666667E-3</v>
      </c>
      <c r="H132" s="16">
        <f t="shared" si="70"/>
        <v>9.1666666666666667E-3</v>
      </c>
      <c r="I132" s="16">
        <f t="shared" si="70"/>
        <v>9.1666666666666667E-3</v>
      </c>
      <c r="J132" s="16">
        <f t="shared" si="70"/>
        <v>-0.17691666666666667</v>
      </c>
      <c r="K132" s="16">
        <f t="shared" si="70"/>
        <v>-8.3333333333333332E-3</v>
      </c>
      <c r="L132" s="16">
        <f t="shared" si="70"/>
        <v>-8.3333333333333332E-3</v>
      </c>
      <c r="M132" s="16">
        <f t="shared" si="70"/>
        <v>-0.12733333333333333</v>
      </c>
      <c r="N132" s="16">
        <f t="shared" si="70"/>
        <v>0.02</v>
      </c>
      <c r="O132" s="16">
        <f t="shared" si="70"/>
        <v>0</v>
      </c>
      <c r="P132" s="16">
        <f t="shared" si="70"/>
        <v>8.3333333333333339E-4</v>
      </c>
      <c r="Q132" s="16">
        <f t="shared" si="70"/>
        <v>8.3333333333333339E-4</v>
      </c>
      <c r="R132" s="16">
        <f t="shared" si="70"/>
        <v>-0.17964480874316938</v>
      </c>
      <c r="S132" s="16">
        <f t="shared" si="70"/>
        <v>8.3333333333333339E-4</v>
      </c>
      <c r="T132" s="16">
        <f t="shared" ref="T132:W132" si="71">T22/12+T42</f>
        <v>8.3333333333333339E-4</v>
      </c>
      <c r="U132" s="16">
        <f t="shared" si="71"/>
        <v>8.3333333333333339E-4</v>
      </c>
      <c r="V132" s="16">
        <f t="shared" si="71"/>
        <v>8.3333333333333339E-4</v>
      </c>
      <c r="W132" s="16">
        <f t="shared" si="71"/>
        <v>0</v>
      </c>
    </row>
    <row r="135" spans="1:23" hidden="1" x14ac:dyDescent="0.2"/>
    <row r="136" spans="1:23" hidden="1" x14ac:dyDescent="0.2"/>
    <row r="137" spans="1:23" hidden="1" x14ac:dyDescent="0.2"/>
    <row r="138" spans="1:23" hidden="1" x14ac:dyDescent="0.2"/>
    <row r="139" spans="1:23" ht="12.75" x14ac:dyDescent="0.2">
      <c r="C139" s="19" t="s">
        <v>48</v>
      </c>
    </row>
    <row r="140" spans="1:23" x14ac:dyDescent="0.2">
      <c r="C140" s="12">
        <f>C$10</f>
        <v>2001</v>
      </c>
      <c r="D140" s="12">
        <f t="shared" ref="D140:W140" si="72">D$10</f>
        <v>2002</v>
      </c>
      <c r="E140" s="12">
        <f t="shared" si="72"/>
        <v>2003</v>
      </c>
      <c r="F140" s="12">
        <f t="shared" si="72"/>
        <v>2004</v>
      </c>
      <c r="G140" s="12">
        <f t="shared" si="72"/>
        <v>2005</v>
      </c>
      <c r="H140" s="12">
        <f t="shared" si="72"/>
        <v>2006</v>
      </c>
      <c r="I140" s="12">
        <f t="shared" si="72"/>
        <v>2007</v>
      </c>
      <c r="J140" s="12">
        <f t="shared" si="72"/>
        <v>2008</v>
      </c>
      <c r="K140" s="12">
        <f t="shared" si="72"/>
        <v>2009</v>
      </c>
      <c r="L140" s="12">
        <f t="shared" si="72"/>
        <v>2010</v>
      </c>
      <c r="M140" s="12">
        <f t="shared" si="72"/>
        <v>2011</v>
      </c>
      <c r="N140" s="12">
        <f t="shared" si="72"/>
        <v>2012</v>
      </c>
      <c r="O140" s="12">
        <f t="shared" si="72"/>
        <v>2013</v>
      </c>
      <c r="P140" s="12">
        <f t="shared" si="72"/>
        <v>2014</v>
      </c>
      <c r="Q140" s="12">
        <f t="shared" si="72"/>
        <v>2015</v>
      </c>
      <c r="R140" s="12">
        <f t="shared" si="72"/>
        <v>2016</v>
      </c>
      <c r="S140" s="12">
        <f t="shared" si="72"/>
        <v>2017</v>
      </c>
      <c r="T140" s="12">
        <f t="shared" si="72"/>
        <v>2018</v>
      </c>
      <c r="U140" s="12">
        <f t="shared" si="72"/>
        <v>2019</v>
      </c>
      <c r="V140" s="12">
        <f t="shared" si="72"/>
        <v>2020</v>
      </c>
      <c r="W140" s="12">
        <f t="shared" si="72"/>
        <v>0</v>
      </c>
    </row>
    <row r="141" spans="1:23" x14ac:dyDescent="0.2">
      <c r="A141" s="1" t="s">
        <v>27</v>
      </c>
      <c r="C141" s="16">
        <f>C121</f>
        <v>0</v>
      </c>
      <c r="D141" s="16">
        <f t="shared" ref="D141:W141" si="73">D121</f>
        <v>0</v>
      </c>
      <c r="E141" s="16">
        <f t="shared" si="73"/>
        <v>-6.6666666666666671E-3</v>
      </c>
      <c r="F141" s="16">
        <f t="shared" si="73"/>
        <v>0.125</v>
      </c>
      <c r="G141" s="16">
        <f t="shared" si="73"/>
        <v>2.0833333333333332E-2</v>
      </c>
      <c r="H141" s="16">
        <f t="shared" si="73"/>
        <v>9.1666666666666667E-3</v>
      </c>
      <c r="I141" s="16">
        <f t="shared" si="73"/>
        <v>9.1666666666666667E-3</v>
      </c>
      <c r="J141" s="16">
        <f t="shared" si="73"/>
        <v>0.14035833333333333</v>
      </c>
      <c r="K141" s="16">
        <f t="shared" si="73"/>
        <v>-8.3333333333333332E-3</v>
      </c>
      <c r="L141" s="16">
        <f t="shared" si="73"/>
        <v>-8.3333333333333332E-3</v>
      </c>
      <c r="M141" s="16">
        <f t="shared" si="73"/>
        <v>-8.3333333333333332E-3</v>
      </c>
      <c r="N141" s="16">
        <f t="shared" si="73"/>
        <v>-1.6666666666666668E-3</v>
      </c>
      <c r="O141" s="16">
        <f t="shared" si="73"/>
        <v>0</v>
      </c>
      <c r="P141" s="16">
        <f t="shared" si="73"/>
        <v>0</v>
      </c>
      <c r="Q141" s="16">
        <f t="shared" si="73"/>
        <v>8.3333333333333339E-4</v>
      </c>
      <c r="R141" s="16">
        <f t="shared" si="73"/>
        <v>0.20100000000000001</v>
      </c>
      <c r="S141" s="16">
        <f t="shared" si="73"/>
        <v>8.3333333333333339E-4</v>
      </c>
      <c r="T141" s="16">
        <f t="shared" si="73"/>
        <v>8.3333333333333339E-4</v>
      </c>
      <c r="U141" s="16">
        <f t="shared" si="73"/>
        <v>8.3333333333333339E-4</v>
      </c>
      <c r="V141" s="16">
        <f t="shared" si="73"/>
        <v>8.3333333333333339E-4</v>
      </c>
      <c r="W141" s="16">
        <f t="shared" si="73"/>
        <v>0</v>
      </c>
    </row>
    <row r="142" spans="1:23" x14ac:dyDescent="0.2">
      <c r="A142" s="1" t="s">
        <v>28</v>
      </c>
      <c r="C142" s="16">
        <f>(1+C141)*(1+C122)-1</f>
        <v>0</v>
      </c>
      <c r="D142" s="16">
        <f t="shared" ref="D142:W152" si="74">(1+D141)*(1+D122)-1</f>
        <v>0</v>
      </c>
      <c r="E142" s="16">
        <f t="shared" si="74"/>
        <v>-1.3288888888889017E-2</v>
      </c>
      <c r="F142" s="16">
        <f t="shared" si="74"/>
        <v>0.125</v>
      </c>
      <c r="G142" s="16">
        <f t="shared" si="74"/>
        <v>4.2100694444444198E-2</v>
      </c>
      <c r="H142" s="16">
        <f t="shared" si="74"/>
        <v>1.8417361111111363E-2</v>
      </c>
      <c r="I142" s="16">
        <f t="shared" si="74"/>
        <v>6.9338229166666876E-2</v>
      </c>
      <c r="J142" s="16">
        <f t="shared" si="74"/>
        <v>0.15081161805555565</v>
      </c>
      <c r="K142" s="16">
        <f t="shared" si="74"/>
        <v>0.17024930555555562</v>
      </c>
      <c r="L142" s="16">
        <f t="shared" si="74"/>
        <v>-1.6597222222222152E-2</v>
      </c>
      <c r="M142" s="16">
        <f t="shared" si="74"/>
        <v>-1.6597222222222152E-2</v>
      </c>
      <c r="N142" s="16">
        <f t="shared" si="74"/>
        <v>-3.3305555555556143E-3</v>
      </c>
      <c r="O142" s="16">
        <f t="shared" si="74"/>
        <v>0</v>
      </c>
      <c r="P142" s="16">
        <f t="shared" si="74"/>
        <v>8.0000000000000071E-2</v>
      </c>
      <c r="Q142" s="16">
        <f t="shared" si="74"/>
        <v>1.6673611111108766E-3</v>
      </c>
      <c r="R142" s="16">
        <f t="shared" si="74"/>
        <v>0.20200083333333319</v>
      </c>
      <c r="S142" s="16">
        <f t="shared" si="74"/>
        <v>0.15191746527777772</v>
      </c>
      <c r="T142" s="16">
        <f t="shared" si="74"/>
        <v>1.6673611111108766E-3</v>
      </c>
      <c r="U142" s="16">
        <f t="shared" si="74"/>
        <v>1.6673611111108766E-3</v>
      </c>
      <c r="V142" s="16">
        <f t="shared" si="74"/>
        <v>1.6673611111108766E-3</v>
      </c>
      <c r="W142" s="16">
        <f t="shared" si="74"/>
        <v>0</v>
      </c>
    </row>
    <row r="143" spans="1:23" x14ac:dyDescent="0.2">
      <c r="A143" s="1" t="s">
        <v>29</v>
      </c>
      <c r="C143" s="16">
        <f t="shared" ref="C143:C152" si="75">(1+C142)*(1+C123)-1</f>
        <v>0</v>
      </c>
      <c r="D143" s="16">
        <f t="shared" si="74"/>
        <v>0</v>
      </c>
      <c r="E143" s="16">
        <f t="shared" si="74"/>
        <v>3.1718986354775547E-2</v>
      </c>
      <c r="F143" s="16">
        <f t="shared" si="74"/>
        <v>0.125</v>
      </c>
      <c r="G143" s="16">
        <f t="shared" si="74"/>
        <v>6.3811125578703276E-2</v>
      </c>
      <c r="H143" s="16">
        <f t="shared" si="74"/>
        <v>2.7752853587963422E-2</v>
      </c>
      <c r="I143" s="16">
        <f t="shared" si="74"/>
        <v>7.9140496267361415E-2</v>
      </c>
      <c r="J143" s="16">
        <f t="shared" si="74"/>
        <v>0.16136072455439843</v>
      </c>
      <c r="K143" s="16">
        <f t="shared" si="74"/>
        <v>0.16049722800925936</v>
      </c>
      <c r="L143" s="16">
        <f t="shared" si="74"/>
        <v>-2.4792245370370281E-2</v>
      </c>
      <c r="M143" s="16">
        <f t="shared" si="74"/>
        <v>-2.4792245370370281E-2</v>
      </c>
      <c r="N143" s="16">
        <f t="shared" si="74"/>
        <v>-4.9916712962964072E-3</v>
      </c>
      <c r="O143" s="16">
        <f t="shared" si="74"/>
        <v>0</v>
      </c>
      <c r="P143" s="16">
        <f t="shared" si="74"/>
        <v>8.0000000000000071E-2</v>
      </c>
      <c r="Q143" s="16">
        <f t="shared" si="74"/>
        <v>2.5020839120366567E-3</v>
      </c>
      <c r="R143" s="16">
        <f t="shared" si="74"/>
        <v>8.2702250624999696E-2</v>
      </c>
      <c r="S143" s="16">
        <f t="shared" si="74"/>
        <v>0.15287739649884236</v>
      </c>
      <c r="T143" s="16">
        <f t="shared" si="74"/>
        <v>2.5020839120366567E-3</v>
      </c>
      <c r="U143" s="16">
        <f t="shared" si="74"/>
        <v>2.5020839120366567E-3</v>
      </c>
      <c r="V143" s="16">
        <f t="shared" si="74"/>
        <v>2.5020839120366567E-3</v>
      </c>
      <c r="W143" s="16">
        <f t="shared" si="74"/>
        <v>0</v>
      </c>
    </row>
    <row r="144" spans="1:23" x14ac:dyDescent="0.2">
      <c r="A144" s="1" t="s">
        <v>30</v>
      </c>
      <c r="C144" s="16">
        <f t="shared" si="75"/>
        <v>0</v>
      </c>
      <c r="D144" s="16">
        <f t="shared" si="74"/>
        <v>0</v>
      </c>
      <c r="E144" s="16">
        <f t="shared" si="74"/>
        <v>2.4840859779077018E-2</v>
      </c>
      <c r="F144" s="16">
        <f t="shared" si="74"/>
        <v>0.125</v>
      </c>
      <c r="G144" s="16">
        <f t="shared" si="74"/>
        <v>8.5973857361592909E-2</v>
      </c>
      <c r="H144" s="16">
        <f t="shared" si="74"/>
        <v>3.7173921412519961E-2</v>
      </c>
      <c r="I144" s="16">
        <f t="shared" si="74"/>
        <v>8.9032617483145726E-2</v>
      </c>
      <c r="J144" s="16">
        <f t="shared" si="74"/>
        <v>3.7173921412519517E-2</v>
      </c>
      <c r="K144" s="16">
        <f t="shared" si="74"/>
        <v>0.15082641777584893</v>
      </c>
      <c r="L144" s="16">
        <f t="shared" si="74"/>
        <v>0.11214317684220676</v>
      </c>
      <c r="M144" s="16">
        <f t="shared" si="74"/>
        <v>-0.10545005340952929</v>
      </c>
      <c r="N144" s="16">
        <f t="shared" si="74"/>
        <v>-6.6500185108026022E-3</v>
      </c>
      <c r="O144" s="16">
        <f t="shared" si="74"/>
        <v>0</v>
      </c>
      <c r="P144" s="16">
        <f t="shared" si="74"/>
        <v>8.0000000000000071E-2</v>
      </c>
      <c r="Q144" s="16">
        <f t="shared" si="74"/>
        <v>-5.6862747823621107E-2</v>
      </c>
      <c r="R144" s="16">
        <f t="shared" si="74"/>
        <v>1.3170209837986668E-2</v>
      </c>
      <c r="S144" s="16">
        <f t="shared" si="74"/>
        <v>0.15383812766259131</v>
      </c>
      <c r="T144" s="16">
        <f t="shared" si="74"/>
        <v>3.3375023152966143E-3</v>
      </c>
      <c r="U144" s="16">
        <f t="shared" si="74"/>
        <v>3.3375023152966143E-3</v>
      </c>
      <c r="V144" s="16">
        <f t="shared" si="74"/>
        <v>3.3375023152966143E-3</v>
      </c>
      <c r="W144" s="16">
        <f t="shared" si="74"/>
        <v>0</v>
      </c>
    </row>
    <row r="145" spans="1:24" x14ac:dyDescent="0.2">
      <c r="A145" s="1" t="s">
        <v>31</v>
      </c>
      <c r="C145" s="16">
        <f t="shared" si="75"/>
        <v>-5.0000000000000044E-2</v>
      </c>
      <c r="D145" s="16">
        <f t="shared" si="74"/>
        <v>0</v>
      </c>
      <c r="E145" s="16">
        <f t="shared" si="74"/>
        <v>7.9089102623382868E-2</v>
      </c>
      <c r="F145" s="16">
        <f t="shared" si="74"/>
        <v>0.125</v>
      </c>
      <c r="G145" s="16">
        <f t="shared" si="74"/>
        <v>-2.9976476367118865E-2</v>
      </c>
      <c r="H145" s="16">
        <f t="shared" si="74"/>
        <v>4.6681349025468055E-2</v>
      </c>
      <c r="I145" s="16">
        <f t="shared" si="74"/>
        <v>9.9015416476741391E-2</v>
      </c>
      <c r="J145" s="16">
        <f t="shared" si="74"/>
        <v>4.6681349025467611E-2</v>
      </c>
      <c r="K145" s="16">
        <f t="shared" si="74"/>
        <v>0.141236197627717</v>
      </c>
      <c r="L145" s="16">
        <f t="shared" si="74"/>
        <v>0.54402544384926355</v>
      </c>
      <c r="M145" s="16">
        <f t="shared" si="74"/>
        <v>-0.11290463629778313</v>
      </c>
      <c r="N145" s="16">
        <f t="shared" si="74"/>
        <v>-8.3056018132846576E-3</v>
      </c>
      <c r="O145" s="16">
        <f t="shared" si="74"/>
        <v>0</v>
      </c>
      <c r="P145" s="16">
        <f t="shared" si="74"/>
        <v>-4.9599999999999977E-2</v>
      </c>
      <c r="Q145" s="16">
        <f t="shared" si="74"/>
        <v>-5.6076800113474157E-2</v>
      </c>
      <c r="R145" s="16">
        <f t="shared" si="74"/>
        <v>1.4014518346184834E-2</v>
      </c>
      <c r="S145" s="16">
        <f t="shared" si="74"/>
        <v>0.15479965943564333</v>
      </c>
      <c r="T145" s="16">
        <f t="shared" si="74"/>
        <v>4.1736169005592849E-3</v>
      </c>
      <c r="U145" s="16">
        <f t="shared" si="74"/>
        <v>4.1736169005592849E-3</v>
      </c>
      <c r="V145" s="16">
        <f t="shared" si="74"/>
        <v>4.1736169005592849E-3</v>
      </c>
      <c r="W145" s="16">
        <f t="shared" si="74"/>
        <v>0</v>
      </c>
    </row>
    <row r="146" spans="1:24" x14ac:dyDescent="0.2">
      <c r="A146" s="1" t="s">
        <v>32</v>
      </c>
      <c r="C146" s="16">
        <f t="shared" si="75"/>
        <v>-5.0000000000000044E-2</v>
      </c>
      <c r="D146" s="16">
        <f t="shared" si="74"/>
        <v>0.14000000000000012</v>
      </c>
      <c r="E146" s="16">
        <f t="shared" si="74"/>
        <v>7.1895175272560286E-2</v>
      </c>
      <c r="F146" s="16">
        <f t="shared" si="74"/>
        <v>1.2499999999999956E-2</v>
      </c>
      <c r="G146" s="16">
        <f t="shared" si="74"/>
        <v>-2.1084594067150686E-2</v>
      </c>
      <c r="H146" s="16">
        <f t="shared" si="74"/>
        <v>5.6275928058201696E-2</v>
      </c>
      <c r="I146" s="16">
        <f t="shared" si="74"/>
        <v>0.10908972446111154</v>
      </c>
      <c r="J146" s="16">
        <f t="shared" si="74"/>
        <v>5.6275928058201252E-2</v>
      </c>
      <c r="K146" s="16">
        <f t="shared" si="74"/>
        <v>-0.11725380113496098</v>
      </c>
      <c r="L146" s="16">
        <f t="shared" si="74"/>
        <v>9.368468939322816E-2</v>
      </c>
      <c r="M146" s="16">
        <f t="shared" si="74"/>
        <v>-0.12029709766196828</v>
      </c>
      <c r="N146" s="16">
        <f t="shared" si="74"/>
        <v>-9.9584258102625167E-3</v>
      </c>
      <c r="O146" s="16">
        <f t="shared" si="74"/>
        <v>9.000000000000008E-2</v>
      </c>
      <c r="P146" s="16">
        <f t="shared" si="74"/>
        <v>-4.9599999999999977E-2</v>
      </c>
      <c r="Q146" s="16">
        <f t="shared" si="74"/>
        <v>-5.5290197446902112E-2</v>
      </c>
      <c r="R146" s="16">
        <f t="shared" si="74"/>
        <v>1.4859530444806479E-2</v>
      </c>
      <c r="S146" s="16">
        <f t="shared" si="74"/>
        <v>0.15576199248517297</v>
      </c>
      <c r="T146" s="16">
        <f t="shared" si="74"/>
        <v>5.0104282479763729E-3</v>
      </c>
      <c r="U146" s="16">
        <f t="shared" si="74"/>
        <v>5.0104282479763729E-3</v>
      </c>
      <c r="V146" s="16">
        <f t="shared" si="74"/>
        <v>5.0104282479763729E-3</v>
      </c>
      <c r="W146" s="16">
        <f t="shared" si="74"/>
        <v>0</v>
      </c>
    </row>
    <row r="147" spans="1:24" x14ac:dyDescent="0.2">
      <c r="A147" s="1" t="s">
        <v>33</v>
      </c>
      <c r="C147" s="16">
        <f t="shared" si="75"/>
        <v>-5.0000000000000044E-2</v>
      </c>
      <c r="D147" s="16">
        <f t="shared" si="74"/>
        <v>0.4721200000000001</v>
      </c>
      <c r="E147" s="16">
        <f t="shared" si="74"/>
        <v>6.4749207437409861E-2</v>
      </c>
      <c r="F147" s="16">
        <f t="shared" si="74"/>
        <v>1.2499999999999956E-2</v>
      </c>
      <c r="G147" s="16">
        <f t="shared" si="74"/>
        <v>-1.2111202846099456E-2</v>
      </c>
      <c r="H147" s="16">
        <f t="shared" si="74"/>
        <v>6.5958457398735293E-2</v>
      </c>
      <c r="I147" s="16">
        <f t="shared" si="74"/>
        <v>0.28714483730897244</v>
      </c>
      <c r="J147" s="16">
        <f t="shared" si="74"/>
        <v>0.21519264143455752</v>
      </c>
      <c r="K147" s="16">
        <f t="shared" si="74"/>
        <v>-0.12461001945883632</v>
      </c>
      <c r="L147" s="16">
        <f t="shared" si="74"/>
        <v>8.4570650314951257E-2</v>
      </c>
      <c r="M147" s="16">
        <f t="shared" si="74"/>
        <v>-0.12762795518145187</v>
      </c>
      <c r="N147" s="16">
        <f t="shared" si="74"/>
        <v>-1.160849510057882E-2</v>
      </c>
      <c r="O147" s="16">
        <f t="shared" si="74"/>
        <v>-7.350000000000001E-2</v>
      </c>
      <c r="P147" s="16">
        <f t="shared" si="74"/>
        <v>-4.9599999999999977E-2</v>
      </c>
      <c r="Q147" s="16">
        <f t="shared" si="74"/>
        <v>-5.4502939278107898E-2</v>
      </c>
      <c r="R147" s="16">
        <f t="shared" si="74"/>
        <v>-0.10617938288624407</v>
      </c>
      <c r="S147" s="16">
        <f t="shared" si="74"/>
        <v>4.105261473101951E-2</v>
      </c>
      <c r="T147" s="16">
        <f t="shared" si="74"/>
        <v>5.8479369381829738E-3</v>
      </c>
      <c r="U147" s="16">
        <f t="shared" si="74"/>
        <v>5.8479369381829738E-3</v>
      </c>
      <c r="V147" s="16">
        <f t="shared" si="74"/>
        <v>5.8479369381829738E-3</v>
      </c>
      <c r="W147" s="16">
        <f t="shared" si="74"/>
        <v>0</v>
      </c>
    </row>
    <row r="148" spans="1:24" x14ac:dyDescent="0.2">
      <c r="A148" s="1" t="s">
        <v>34</v>
      </c>
      <c r="C148" s="16">
        <f t="shared" si="75"/>
        <v>-5.0000000000000044E-2</v>
      </c>
      <c r="D148" s="16">
        <f t="shared" si="74"/>
        <v>0.12485066666666667</v>
      </c>
      <c r="E148" s="16">
        <f t="shared" si="74"/>
        <v>-5.1991897850334201E-4</v>
      </c>
      <c r="F148" s="16">
        <f t="shared" si="74"/>
        <v>1.2499999999999956E-2</v>
      </c>
      <c r="G148" s="16">
        <f t="shared" si="74"/>
        <v>-3.0555555388552813E-3</v>
      </c>
      <c r="H148" s="16">
        <f t="shared" si="74"/>
        <v>-1.0328636202434183E-2</v>
      </c>
      <c r="I148" s="16">
        <f t="shared" si="74"/>
        <v>0.61069014458053794</v>
      </c>
      <c r="J148" s="16">
        <f t="shared" si="74"/>
        <v>0.22633190731437436</v>
      </c>
      <c r="K148" s="16">
        <f t="shared" si="74"/>
        <v>-0.13190493596334596</v>
      </c>
      <c r="L148" s="16">
        <f t="shared" si="74"/>
        <v>-5.8909008632964222E-2</v>
      </c>
      <c r="M148" s="16">
        <f t="shared" si="74"/>
        <v>0.47067387222326906</v>
      </c>
      <c r="N148" s="16">
        <f t="shared" si="74"/>
        <v>-0.13166511656236179</v>
      </c>
      <c r="O148" s="16">
        <f t="shared" si="74"/>
        <v>-7.350000000000001E-2</v>
      </c>
      <c r="P148" s="16">
        <f t="shared" si="74"/>
        <v>-4.9599999999999977E-2</v>
      </c>
      <c r="Q148" s="16">
        <f t="shared" si="74"/>
        <v>0.24909616691969161</v>
      </c>
      <c r="R148" s="16">
        <f t="shared" si="74"/>
        <v>-0.10543453237198264</v>
      </c>
      <c r="S148" s="16">
        <f t="shared" si="74"/>
        <v>4.1920158576628674E-2</v>
      </c>
      <c r="T148" s="16">
        <f t="shared" si="74"/>
        <v>6.6861435522980184E-3</v>
      </c>
      <c r="U148" s="16">
        <f t="shared" si="74"/>
        <v>6.6861435522980184E-3</v>
      </c>
      <c r="V148" s="16">
        <f t="shared" si="74"/>
        <v>6.6861435522980184E-3</v>
      </c>
      <c r="W148" s="16">
        <f t="shared" si="74"/>
        <v>0</v>
      </c>
    </row>
    <row r="149" spans="1:24" x14ac:dyDescent="0.2">
      <c r="A149" s="1" t="s">
        <v>35</v>
      </c>
      <c r="C149" s="16">
        <f t="shared" si="75"/>
        <v>0.39649999999999985</v>
      </c>
      <c r="D149" s="16">
        <f t="shared" si="74"/>
        <v>0.11735166222222215</v>
      </c>
      <c r="E149" s="16">
        <f t="shared" si="74"/>
        <v>-7.1831195186466967E-3</v>
      </c>
      <c r="F149" s="16">
        <f t="shared" si="74"/>
        <v>1.2499999999999956E-2</v>
      </c>
      <c r="G149" s="16">
        <f t="shared" si="74"/>
        <v>0.10669141205557575</v>
      </c>
      <c r="H149" s="16">
        <f t="shared" si="74"/>
        <v>-1.2566487009564309E-3</v>
      </c>
      <c r="I149" s="16">
        <f t="shared" si="74"/>
        <v>0.13781836296743499</v>
      </c>
      <c r="J149" s="16">
        <f t="shared" si="74"/>
        <v>0.57171806957690707</v>
      </c>
      <c r="K149" s="16">
        <f t="shared" si="74"/>
        <v>-0.13913906149698474</v>
      </c>
      <c r="L149" s="16">
        <f t="shared" si="74"/>
        <v>-6.6751433561022866E-2</v>
      </c>
      <c r="M149" s="16">
        <f t="shared" si="74"/>
        <v>3.5476962201200113E-2</v>
      </c>
      <c r="N149" s="16">
        <f t="shared" si="74"/>
        <v>-0.13166511656236179</v>
      </c>
      <c r="O149" s="16">
        <f t="shared" si="74"/>
        <v>-7.350000000000001E-2</v>
      </c>
      <c r="P149" s="16">
        <f t="shared" si="74"/>
        <v>5.4944000000000104E-2</v>
      </c>
      <c r="Q149" s="16">
        <f t="shared" si="74"/>
        <v>7.5117889137227278E-2</v>
      </c>
      <c r="R149" s="16">
        <f t="shared" si="74"/>
        <v>-0.10468906114895937</v>
      </c>
      <c r="S149" s="16">
        <f t="shared" si="74"/>
        <v>4.2788425375442474E-2</v>
      </c>
      <c r="T149" s="16">
        <f t="shared" si="74"/>
        <v>7.5250486719249388E-3</v>
      </c>
      <c r="U149" s="16">
        <f t="shared" si="74"/>
        <v>7.5250486719249388E-3</v>
      </c>
      <c r="V149" s="16">
        <f t="shared" si="74"/>
        <v>7.5250486719249388E-3</v>
      </c>
      <c r="W149" s="16">
        <f t="shared" si="74"/>
        <v>0</v>
      </c>
    </row>
    <row r="150" spans="1:24" x14ac:dyDescent="0.2">
      <c r="A150" s="1" t="s">
        <v>36</v>
      </c>
      <c r="C150" s="16">
        <f t="shared" si="75"/>
        <v>8.926999999999996E-2</v>
      </c>
      <c r="D150" s="16">
        <f t="shared" si="74"/>
        <v>0.1099026511407406</v>
      </c>
      <c r="E150" s="16">
        <f t="shared" si="74"/>
        <v>-1.3801898721855776E-2</v>
      </c>
      <c r="F150" s="16">
        <f t="shared" si="74"/>
        <v>0.11881249999999999</v>
      </c>
      <c r="G150" s="16">
        <f t="shared" si="74"/>
        <v>0.11683608333275197</v>
      </c>
      <c r="H150" s="16">
        <f t="shared" si="74"/>
        <v>7.8984986859516049E-3</v>
      </c>
      <c r="I150" s="16">
        <f t="shared" si="74"/>
        <v>0.14824836462796998</v>
      </c>
      <c r="J150" s="16">
        <f t="shared" si="74"/>
        <v>0.58612548521469554</v>
      </c>
      <c r="K150" s="16">
        <f t="shared" si="74"/>
        <v>-0.14631290265117647</v>
      </c>
      <c r="L150" s="16">
        <f t="shared" si="74"/>
        <v>-7.4528504948014329E-2</v>
      </c>
      <c r="M150" s="16">
        <f t="shared" si="74"/>
        <v>2.6847987516190219E-2</v>
      </c>
      <c r="N150" s="16">
        <f t="shared" si="74"/>
        <v>-0.13166511656236179</v>
      </c>
      <c r="O150" s="16">
        <f t="shared" si="74"/>
        <v>-7.350000000000001E-2</v>
      </c>
      <c r="P150" s="16">
        <f t="shared" si="74"/>
        <v>0.16140543200000024</v>
      </c>
      <c r="Q150" s="16">
        <f t="shared" si="74"/>
        <v>7.6013820711508195E-2</v>
      </c>
      <c r="R150" s="16">
        <f t="shared" si="74"/>
        <v>-0.10394296869991693</v>
      </c>
      <c r="S150" s="16">
        <f t="shared" si="74"/>
        <v>4.3657415729921878E-2</v>
      </c>
      <c r="T150" s="16">
        <f t="shared" si="74"/>
        <v>8.3646528791514463E-3</v>
      </c>
      <c r="U150" s="16">
        <f t="shared" si="74"/>
        <v>8.3646528791514463E-3</v>
      </c>
      <c r="V150" s="16">
        <f t="shared" si="74"/>
        <v>8.3646528791514463E-3</v>
      </c>
      <c r="W150" s="16">
        <f t="shared" si="74"/>
        <v>0</v>
      </c>
    </row>
    <row r="151" spans="1:24" x14ac:dyDescent="0.2">
      <c r="A151" s="1" t="s">
        <v>37</v>
      </c>
      <c r="C151" s="16">
        <f t="shared" si="75"/>
        <v>8.926999999999996E-2</v>
      </c>
      <c r="D151" s="16">
        <f t="shared" si="74"/>
        <v>0.10250330013313569</v>
      </c>
      <c r="E151" s="16">
        <f t="shared" si="74"/>
        <v>-2.0376552730376751E-2</v>
      </c>
      <c r="F151" s="16">
        <f t="shared" si="74"/>
        <v>0.14212109374999993</v>
      </c>
      <c r="G151" s="16">
        <f t="shared" si="74"/>
        <v>0.12707374742996902</v>
      </c>
      <c r="H151" s="16">
        <f t="shared" si="74"/>
        <v>1.7137568257239666E-2</v>
      </c>
      <c r="I151" s="16">
        <f t="shared" si="74"/>
        <v>0.15877397463705978</v>
      </c>
      <c r="J151" s="16">
        <f t="shared" si="74"/>
        <v>0.3125452744399142</v>
      </c>
      <c r="K151" s="16">
        <f t="shared" si="74"/>
        <v>-0.24654999599821759</v>
      </c>
      <c r="L151" s="16">
        <f t="shared" si="74"/>
        <v>-8.2240767406780879E-2</v>
      </c>
      <c r="M151" s="16">
        <f t="shared" si="74"/>
        <v>-0.1140868987704069</v>
      </c>
      <c r="N151" s="16">
        <f t="shared" si="74"/>
        <v>-0.13166511656236179</v>
      </c>
      <c r="O151" s="16">
        <f t="shared" si="74"/>
        <v>-7.350000000000001E-2</v>
      </c>
      <c r="P151" s="16">
        <f t="shared" si="74"/>
        <v>0.16237326986000022</v>
      </c>
      <c r="Q151" s="16">
        <f t="shared" si="74"/>
        <v>7.6910498895434332E-2</v>
      </c>
      <c r="R151" s="16">
        <f t="shared" si="74"/>
        <v>9.4100569501256448E-2</v>
      </c>
      <c r="S151" s="16">
        <f t="shared" si="74"/>
        <v>4.4527130243030122E-2</v>
      </c>
      <c r="T151" s="16">
        <f t="shared" si="74"/>
        <v>9.2049567565506418E-3</v>
      </c>
      <c r="U151" s="16">
        <f t="shared" si="74"/>
        <v>9.2049567565506418E-3</v>
      </c>
      <c r="V151" s="16">
        <f t="shared" si="74"/>
        <v>9.2049567565506418E-3</v>
      </c>
      <c r="W151" s="16">
        <f t="shared" si="74"/>
        <v>0</v>
      </c>
    </row>
    <row r="152" spans="1:24" x14ac:dyDescent="0.2">
      <c r="A152" s="1" t="s">
        <v>38</v>
      </c>
      <c r="C152" s="16">
        <f t="shared" si="75"/>
        <v>8.926999999999996E-2</v>
      </c>
      <c r="D152" s="16">
        <f t="shared" si="74"/>
        <v>4.0395614225635645E-2</v>
      </c>
      <c r="E152" s="16">
        <f t="shared" si="74"/>
        <v>-2.6907375712174275E-2</v>
      </c>
      <c r="F152" s="16">
        <f t="shared" si="74"/>
        <v>0.16591528320312476</v>
      </c>
      <c r="G152" s="16">
        <f t="shared" si="74"/>
        <v>0.13740525678141058</v>
      </c>
      <c r="H152" s="16">
        <f t="shared" si="74"/>
        <v>2.646132929959788E-2</v>
      </c>
      <c r="I152" s="16">
        <f t="shared" si="74"/>
        <v>0.1693960694045662</v>
      </c>
      <c r="J152" s="16">
        <f t="shared" si="74"/>
        <v>8.0334139636919488E-2</v>
      </c>
      <c r="K152" s="16">
        <f t="shared" si="74"/>
        <v>-0.2528287460315658</v>
      </c>
      <c r="L152" s="16">
        <f t="shared" si="74"/>
        <v>-8.9888761011724383E-2</v>
      </c>
      <c r="M152" s="16">
        <f t="shared" si="74"/>
        <v>-0.2268931669936417</v>
      </c>
      <c r="N152" s="16">
        <f t="shared" si="74"/>
        <v>-0.11429841889360903</v>
      </c>
      <c r="O152" s="16">
        <f t="shared" si="74"/>
        <v>-7.350000000000001E-2</v>
      </c>
      <c r="P152" s="16">
        <f t="shared" si="74"/>
        <v>0.1633419142515502</v>
      </c>
      <c r="Q152" s="16">
        <f t="shared" si="74"/>
        <v>7.7807924311180443E-2</v>
      </c>
      <c r="R152" s="16">
        <f t="shared" si="74"/>
        <v>-0.10244891805258938</v>
      </c>
      <c r="S152" s="16">
        <f t="shared" si="74"/>
        <v>4.5397569518232483E-2</v>
      </c>
      <c r="T152" s="16">
        <f t="shared" si="74"/>
        <v>1.0045960887181016E-2</v>
      </c>
      <c r="U152" s="16">
        <f t="shared" si="74"/>
        <v>1.0045960887181016E-2</v>
      </c>
      <c r="V152" s="16">
        <f t="shared" si="74"/>
        <v>1.0045960887181016E-2</v>
      </c>
      <c r="W152" s="16">
        <f t="shared" si="74"/>
        <v>0</v>
      </c>
    </row>
    <row r="153" spans="1:24" x14ac:dyDescent="0.2">
      <c r="A153" s="24" t="s">
        <v>49</v>
      </c>
      <c r="B153" s="25"/>
      <c r="C153" s="26">
        <f>AVERAGE(C141:C152)</f>
        <v>3.8692499999999963E-2</v>
      </c>
      <c r="D153" s="26">
        <f t="shared" ref="D153:W153" si="76">AVERAGE(D141:D152)</f>
        <v>9.2260324532366753E-2</v>
      </c>
      <c r="E153" s="26">
        <f t="shared" si="76"/>
        <v>1.5295742520841088E-2</v>
      </c>
      <c r="F153" s="26">
        <f t="shared" si="76"/>
        <v>9.1820739746093713E-2</v>
      </c>
      <c r="G153" s="26">
        <f t="shared" si="76"/>
        <v>5.2874806791546401E-2</v>
      </c>
      <c r="H153" s="26">
        <f t="shared" si="76"/>
        <v>2.5111554050005414E-2</v>
      </c>
      <c r="I153" s="26">
        <f t="shared" si="76"/>
        <v>0.16390457533735289</v>
      </c>
      <c r="J153" s="26">
        <f t="shared" si="76"/>
        <v>0.21540911600473703</v>
      </c>
      <c r="K153" s="26">
        <f t="shared" si="76"/>
        <v>-4.5343637258336685E-2</v>
      </c>
      <c r="L153" s="26">
        <f t="shared" si="76"/>
        <v>3.4365223659434778E-2</v>
      </c>
      <c r="M153" s="26">
        <f t="shared" si="76"/>
        <v>-2.6998648941670627E-2</v>
      </c>
      <c r="N153" s="26">
        <f t="shared" si="76"/>
        <v>-5.7289193324708616E-2</v>
      </c>
      <c r="O153" s="26">
        <f t="shared" si="76"/>
        <v>-2.9249999999999998E-2</v>
      </c>
      <c r="P153" s="26">
        <f t="shared" si="76"/>
        <v>4.8638718009295923E-2</v>
      </c>
      <c r="Q153" s="26">
        <f t="shared" si="76"/>
        <v>2.8101366139118122E-2</v>
      </c>
      <c r="R153" s="26">
        <f t="shared" si="76"/>
        <v>8.2627540774062504E-3</v>
      </c>
      <c r="S153" s="26">
        <f t="shared" si="76"/>
        <v>8.5780940738969691E-2</v>
      </c>
      <c r="T153" s="26">
        <f t="shared" si="76"/>
        <v>5.4332521254668474E-3</v>
      </c>
      <c r="U153" s="26">
        <f t="shared" si="76"/>
        <v>5.4332521254668474E-3</v>
      </c>
      <c r="V153" s="26">
        <f t="shared" si="76"/>
        <v>5.4332521254668474E-3</v>
      </c>
      <c r="W153" s="27">
        <f t="shared" si="76"/>
        <v>0</v>
      </c>
      <c r="X153" s="52"/>
    </row>
    <row r="156" spans="1:24" hidden="1" x14ac:dyDescent="0.2"/>
    <row r="157" spans="1:24" hidden="1" x14ac:dyDescent="0.2"/>
    <row r="158" spans="1:24" hidden="1" x14ac:dyDescent="0.2"/>
    <row r="159" spans="1:24" ht="12.75" x14ac:dyDescent="0.2">
      <c r="C159" s="19" t="s">
        <v>92</v>
      </c>
    </row>
    <row r="160" spans="1:24" x14ac:dyDescent="0.2">
      <c r="C160" s="12">
        <f>C$10</f>
        <v>2001</v>
      </c>
      <c r="D160" s="12">
        <f t="shared" ref="D160:W160" si="77">D$10</f>
        <v>2002</v>
      </c>
      <c r="E160" s="12">
        <f t="shared" si="77"/>
        <v>2003</v>
      </c>
      <c r="F160" s="12">
        <f t="shared" si="77"/>
        <v>2004</v>
      </c>
      <c r="G160" s="12">
        <f t="shared" si="77"/>
        <v>2005</v>
      </c>
      <c r="H160" s="12">
        <f t="shared" si="77"/>
        <v>2006</v>
      </c>
      <c r="I160" s="12">
        <f t="shared" si="77"/>
        <v>2007</v>
      </c>
      <c r="J160" s="12">
        <f t="shared" si="77"/>
        <v>2008</v>
      </c>
      <c r="K160" s="12">
        <f t="shared" si="77"/>
        <v>2009</v>
      </c>
      <c r="L160" s="12">
        <f t="shared" si="77"/>
        <v>2010</v>
      </c>
      <c r="M160" s="12">
        <f t="shared" si="77"/>
        <v>2011</v>
      </c>
      <c r="N160" s="12">
        <f t="shared" si="77"/>
        <v>2012</v>
      </c>
      <c r="O160" s="12">
        <f t="shared" si="77"/>
        <v>2013</v>
      </c>
      <c r="P160" s="12">
        <f t="shared" si="77"/>
        <v>2014</v>
      </c>
      <c r="Q160" s="12">
        <f t="shared" si="77"/>
        <v>2015</v>
      </c>
      <c r="R160" s="12">
        <f t="shared" si="77"/>
        <v>2016</v>
      </c>
      <c r="S160" s="12">
        <f t="shared" si="77"/>
        <v>2017</v>
      </c>
      <c r="T160" s="12">
        <f t="shared" si="77"/>
        <v>2018</v>
      </c>
      <c r="U160" s="12">
        <f t="shared" si="77"/>
        <v>2019</v>
      </c>
      <c r="V160" s="12">
        <f t="shared" si="77"/>
        <v>2020</v>
      </c>
      <c r="W160" s="12">
        <f t="shared" si="77"/>
        <v>0</v>
      </c>
    </row>
    <row r="161" spans="1:24" x14ac:dyDescent="0.2">
      <c r="A161" s="1" t="s">
        <v>27</v>
      </c>
      <c r="C161" s="23">
        <f>(1+C141)/(1+C$153)</f>
        <v>0.96274884048936527</v>
      </c>
      <c r="D161" s="23">
        <f t="shared" ref="D161:S161" si="78">(1+D141)/(1+D$153)</f>
        <v>0.91553265969642672</v>
      </c>
      <c r="E161" s="23">
        <f t="shared" si="78"/>
        <v>0.97836846125939803</v>
      </c>
      <c r="F161" s="23">
        <f t="shared" si="78"/>
        <v>1.0303889265390052</v>
      </c>
      <c r="G161" s="23">
        <f t="shared" si="78"/>
        <v>0.96956763211397001</v>
      </c>
      <c r="H161" s="23">
        <f t="shared" si="78"/>
        <v>0.98444570513292573</v>
      </c>
      <c r="I161" s="23">
        <f t="shared" si="78"/>
        <v>0.86705275333604048</v>
      </c>
      <c r="J161" s="23">
        <f t="shared" si="78"/>
        <v>0.93825060081982203</v>
      </c>
      <c r="K161" s="23">
        <f t="shared" si="78"/>
        <v>1.0387681948913157</v>
      </c>
      <c r="L161" s="23">
        <f t="shared" si="78"/>
        <v>0.95872003812956252</v>
      </c>
      <c r="M161" s="23">
        <f t="shared" si="78"/>
        <v>1.0191832370921532</v>
      </c>
      <c r="N161" s="23">
        <f t="shared" si="78"/>
        <v>1.0590027464034373</v>
      </c>
      <c r="O161" s="23">
        <f t="shared" si="78"/>
        <v>1.0301313417460727</v>
      </c>
      <c r="P161" s="23">
        <f t="shared" si="78"/>
        <v>0.95361727812069519</v>
      </c>
      <c r="Q161" s="23">
        <f t="shared" si="78"/>
        <v>0.97347729153576956</v>
      </c>
      <c r="R161" s="23">
        <f t="shared" si="78"/>
        <v>1.1911577563915416</v>
      </c>
      <c r="S161" s="23">
        <f t="shared" si="78"/>
        <v>0.92176358580412909</v>
      </c>
      <c r="T161" s="16">
        <f t="shared" ref="T161:W161" si="79">T141-T$153</f>
        <v>-4.5999187921335139E-3</v>
      </c>
      <c r="U161" s="16">
        <f t="shared" si="79"/>
        <v>-4.5999187921335139E-3</v>
      </c>
      <c r="V161" s="16">
        <f t="shared" si="79"/>
        <v>-4.5999187921335139E-3</v>
      </c>
      <c r="W161" s="16">
        <f t="shared" si="79"/>
        <v>0</v>
      </c>
    </row>
    <row r="162" spans="1:24" x14ac:dyDescent="0.2">
      <c r="A162" s="1" t="s">
        <v>28</v>
      </c>
      <c r="C162" s="23">
        <f t="shared" ref="C162:S162" si="80">(1+C142)/(1+C$153)</f>
        <v>0.96274884048936527</v>
      </c>
      <c r="D162" s="23">
        <f t="shared" si="80"/>
        <v>0.91553265969642672</v>
      </c>
      <c r="E162" s="23">
        <f t="shared" si="80"/>
        <v>0.97184600485100192</v>
      </c>
      <c r="F162" s="23">
        <f t="shared" si="80"/>
        <v>1.0303889265390052</v>
      </c>
      <c r="G162" s="23">
        <f t="shared" si="80"/>
        <v>0.98976695778301094</v>
      </c>
      <c r="H162" s="23">
        <f t="shared" si="80"/>
        <v>0.99346979076331099</v>
      </c>
      <c r="I162" s="23">
        <f t="shared" si="80"/>
        <v>0.91875077375370195</v>
      </c>
      <c r="J162" s="23">
        <f t="shared" si="80"/>
        <v>0.94685123132733706</v>
      </c>
      <c r="K162" s="23">
        <f t="shared" si="80"/>
        <v>1.2258330339879935</v>
      </c>
      <c r="L162" s="23">
        <f t="shared" si="80"/>
        <v>0.95073070447848285</v>
      </c>
      <c r="M162" s="23">
        <f t="shared" si="80"/>
        <v>1.0106900434497186</v>
      </c>
      <c r="N162" s="23">
        <f t="shared" si="80"/>
        <v>1.0572377418260981</v>
      </c>
      <c r="O162" s="23">
        <f t="shared" si="80"/>
        <v>1.0301313417460727</v>
      </c>
      <c r="P162" s="23">
        <f t="shared" si="80"/>
        <v>1.0299066603703508</v>
      </c>
      <c r="Q162" s="23">
        <f t="shared" si="80"/>
        <v>0.97428852261204923</v>
      </c>
      <c r="R162" s="23">
        <f t="shared" si="80"/>
        <v>1.1921503878552011</v>
      </c>
      <c r="S162" s="23">
        <f t="shared" si="80"/>
        <v>1.0609114804444775</v>
      </c>
      <c r="T162" s="16">
        <f t="shared" ref="T162:W162" si="81">T142-T$153</f>
        <v>-3.7658910143559708E-3</v>
      </c>
      <c r="U162" s="16">
        <f t="shared" si="81"/>
        <v>-3.7658910143559708E-3</v>
      </c>
      <c r="V162" s="16">
        <f t="shared" si="81"/>
        <v>-3.7658910143559708E-3</v>
      </c>
      <c r="W162" s="16">
        <f t="shared" si="81"/>
        <v>0</v>
      </c>
    </row>
    <row r="163" spans="1:24" x14ac:dyDescent="0.2">
      <c r="A163" s="1" t="s">
        <v>29</v>
      </c>
      <c r="C163" s="23">
        <f t="shared" ref="C163:S163" si="82">(1+C143)/(1+C$153)</f>
        <v>0.96274884048936527</v>
      </c>
      <c r="D163" s="23">
        <f t="shared" si="82"/>
        <v>0.91553265969642672</v>
      </c>
      <c r="E163" s="23">
        <f t="shared" si="82"/>
        <v>1.0161758226161353</v>
      </c>
      <c r="F163" s="23">
        <f t="shared" si="82"/>
        <v>1.0303889265390052</v>
      </c>
      <c r="G163" s="23">
        <f t="shared" si="82"/>
        <v>1.0103871027368234</v>
      </c>
      <c r="H163" s="23">
        <f t="shared" si="82"/>
        <v>1.0025765971786416</v>
      </c>
      <c r="I163" s="23">
        <f t="shared" si="82"/>
        <v>0.92717265584644426</v>
      </c>
      <c r="J163" s="23">
        <f t="shared" si="82"/>
        <v>0.95553070094783787</v>
      </c>
      <c r="K163" s="23">
        <f t="shared" si="82"/>
        <v>1.2156177587047603</v>
      </c>
      <c r="L163" s="23">
        <f t="shared" si="82"/>
        <v>0.94280794860782879</v>
      </c>
      <c r="M163" s="23">
        <f t="shared" si="82"/>
        <v>1.0022676264209709</v>
      </c>
      <c r="N163" s="23">
        <f t="shared" si="82"/>
        <v>1.0554756789230546</v>
      </c>
      <c r="O163" s="23">
        <f t="shared" si="82"/>
        <v>1.0301313417460727</v>
      </c>
      <c r="P163" s="23">
        <f t="shared" si="82"/>
        <v>1.0299066603703508</v>
      </c>
      <c r="Q163" s="23">
        <f t="shared" si="82"/>
        <v>0.97510042971422584</v>
      </c>
      <c r="R163" s="23">
        <f t="shared" si="82"/>
        <v>1.0738294618605722</v>
      </c>
      <c r="S163" s="23">
        <f t="shared" si="82"/>
        <v>1.0617955733448476</v>
      </c>
      <c r="T163" s="16">
        <f t="shared" ref="T163:W163" si="83">T143-T$153</f>
        <v>-2.9311682134301907E-3</v>
      </c>
      <c r="U163" s="16">
        <f t="shared" si="83"/>
        <v>-2.9311682134301907E-3</v>
      </c>
      <c r="V163" s="16">
        <f t="shared" si="83"/>
        <v>-2.9311682134301907E-3</v>
      </c>
      <c r="W163" s="16">
        <f t="shared" si="83"/>
        <v>0</v>
      </c>
    </row>
    <row r="164" spans="1:24" x14ac:dyDescent="0.2">
      <c r="A164" s="1" t="s">
        <v>30</v>
      </c>
      <c r="C164" s="23">
        <f t="shared" ref="C164:S164" si="84">(1+C144)/(1+C$153)</f>
        <v>0.96274884048936527</v>
      </c>
      <c r="D164" s="23">
        <f t="shared" si="84"/>
        <v>0.91553265969642672</v>
      </c>
      <c r="E164" s="23">
        <f t="shared" si="84"/>
        <v>1.0094013171320277</v>
      </c>
      <c r="F164" s="23">
        <f t="shared" si="84"/>
        <v>1.0303889265390052</v>
      </c>
      <c r="G164" s="23">
        <f t="shared" si="84"/>
        <v>1.0314368340438407</v>
      </c>
      <c r="H164" s="23">
        <f t="shared" si="84"/>
        <v>1.0117668826527793</v>
      </c>
      <c r="I164" s="23">
        <f t="shared" si="84"/>
        <v>0.93567173852503682</v>
      </c>
      <c r="J164" s="23">
        <f t="shared" si="84"/>
        <v>0.85335374546300269</v>
      </c>
      <c r="K164" s="23">
        <f t="shared" si="84"/>
        <v>1.2054876107155539</v>
      </c>
      <c r="L164" s="23">
        <f t="shared" si="84"/>
        <v>1.0751938980581781</v>
      </c>
      <c r="M164" s="23">
        <f t="shared" si="84"/>
        <v>0.91937174148573642</v>
      </c>
      <c r="N164" s="23">
        <f t="shared" si="84"/>
        <v>1.053716552791516</v>
      </c>
      <c r="O164" s="23">
        <f t="shared" si="84"/>
        <v>1.0301313417460727</v>
      </c>
      <c r="P164" s="23">
        <f t="shared" si="84"/>
        <v>1.0299066603703508</v>
      </c>
      <c r="Q164" s="23">
        <f t="shared" si="84"/>
        <v>0.9173582326013151</v>
      </c>
      <c r="R164" s="23">
        <f t="shared" si="84"/>
        <v>1.0048672389620015</v>
      </c>
      <c r="S164" s="23">
        <f t="shared" si="84"/>
        <v>1.0626804029893018</v>
      </c>
      <c r="T164" s="16">
        <f t="shared" ref="T164:W164" si="85">T144-T$153</f>
        <v>-2.095749810170233E-3</v>
      </c>
      <c r="U164" s="16">
        <f t="shared" si="85"/>
        <v>-2.095749810170233E-3</v>
      </c>
      <c r="V164" s="16">
        <f t="shared" si="85"/>
        <v>-2.095749810170233E-3</v>
      </c>
      <c r="W164" s="16">
        <f t="shared" si="85"/>
        <v>0</v>
      </c>
    </row>
    <row r="165" spans="1:24" x14ac:dyDescent="0.2">
      <c r="A165" s="1" t="s">
        <v>31</v>
      </c>
      <c r="C165" s="23">
        <f t="shared" ref="C165:S165" si="86">(1+C145)/(1+C$153)</f>
        <v>0.91461139846489692</v>
      </c>
      <c r="D165" s="23">
        <f t="shared" si="86"/>
        <v>0.91553265969642672</v>
      </c>
      <c r="E165" s="23">
        <f t="shared" si="86"/>
        <v>1.062832293518883</v>
      </c>
      <c r="F165" s="23">
        <f t="shared" si="86"/>
        <v>1.0303889265390052</v>
      </c>
      <c r="G165" s="23">
        <f t="shared" si="86"/>
        <v>0.92130946374228473</v>
      </c>
      <c r="H165" s="23">
        <f t="shared" si="86"/>
        <v>1.0210414124104297</v>
      </c>
      <c r="I165" s="23">
        <f t="shared" si="86"/>
        <v>0.9442487294615165</v>
      </c>
      <c r="J165" s="23">
        <f t="shared" si="86"/>
        <v>0.86117615479641352</v>
      </c>
      <c r="K165" s="23">
        <f t="shared" si="86"/>
        <v>1.1954418806262579</v>
      </c>
      <c r="L165" s="23">
        <f t="shared" si="86"/>
        <v>1.4927275284707704</v>
      </c>
      <c r="M165" s="23">
        <f t="shared" si="86"/>
        <v>0.9117103103066887</v>
      </c>
      <c r="N165" s="23">
        <f t="shared" si="86"/>
        <v>1.0519603585368635</v>
      </c>
      <c r="O165" s="23">
        <f t="shared" si="86"/>
        <v>1.0301313417460727</v>
      </c>
      <c r="P165" s="23">
        <f t="shared" si="86"/>
        <v>0.90631786112590873</v>
      </c>
      <c r="Q165" s="23">
        <f t="shared" si="86"/>
        <v>0.91812269779514954</v>
      </c>
      <c r="R165" s="23">
        <f t="shared" si="86"/>
        <v>1.0057046283278028</v>
      </c>
      <c r="S165" s="23">
        <f t="shared" si="86"/>
        <v>1.0635659699917928</v>
      </c>
      <c r="T165" s="16">
        <f t="shared" ref="T165:W165" si="87">T145-T$153</f>
        <v>-1.2596352249075625E-3</v>
      </c>
      <c r="U165" s="16">
        <f t="shared" si="87"/>
        <v>-1.2596352249075625E-3</v>
      </c>
      <c r="V165" s="16">
        <f t="shared" si="87"/>
        <v>-1.2596352249075625E-3</v>
      </c>
      <c r="W165" s="16">
        <f t="shared" si="87"/>
        <v>0</v>
      </c>
    </row>
    <row r="166" spans="1:24" x14ac:dyDescent="0.2">
      <c r="A166" s="1" t="s">
        <v>32</v>
      </c>
      <c r="C166" s="23">
        <f t="shared" ref="C166:S166" si="88">(1+C146)/(1+C$153)</f>
        <v>0.91461139846489692</v>
      </c>
      <c r="D166" s="23">
        <f t="shared" si="88"/>
        <v>1.0437072320539267</v>
      </c>
      <c r="E166" s="23">
        <f t="shared" si="88"/>
        <v>1.0557467448954239</v>
      </c>
      <c r="F166" s="23">
        <f t="shared" si="88"/>
        <v>0.92735003388510462</v>
      </c>
      <c r="G166" s="23">
        <f t="shared" si="88"/>
        <v>0.92975480049325576</v>
      </c>
      <c r="H166" s="23">
        <f t="shared" si="88"/>
        <v>1.0304009586908589</v>
      </c>
      <c r="I166" s="23">
        <f t="shared" si="88"/>
        <v>0.95290434281491376</v>
      </c>
      <c r="J166" s="23">
        <f t="shared" si="88"/>
        <v>0.86907026954871414</v>
      </c>
      <c r="K166" s="23">
        <f t="shared" si="88"/>
        <v>0.92467429466441042</v>
      </c>
      <c r="L166" s="23">
        <f t="shared" si="88"/>
        <v>1.0573486660001288</v>
      </c>
      <c r="M166" s="23">
        <f t="shared" si="88"/>
        <v>0.90411272438746626</v>
      </c>
      <c r="N166" s="23">
        <f t="shared" si="88"/>
        <v>1.0502070912726353</v>
      </c>
      <c r="O166" s="23">
        <f t="shared" si="88"/>
        <v>1.1228431625032191</v>
      </c>
      <c r="P166" s="23">
        <f t="shared" si="88"/>
        <v>0.90631786112590873</v>
      </c>
      <c r="Q166" s="23">
        <f t="shared" si="88"/>
        <v>0.91888780004331205</v>
      </c>
      <c r="R166" s="23">
        <f t="shared" si="88"/>
        <v>1.0065427155180759</v>
      </c>
      <c r="S166" s="23">
        <f t="shared" si="88"/>
        <v>1.0644522749667857</v>
      </c>
      <c r="T166" s="16">
        <f t="shared" ref="T166:W166" si="89">T146-T$153</f>
        <v>-4.228238774904745E-4</v>
      </c>
      <c r="U166" s="16">
        <f t="shared" si="89"/>
        <v>-4.228238774904745E-4</v>
      </c>
      <c r="V166" s="16">
        <f t="shared" si="89"/>
        <v>-4.228238774904745E-4</v>
      </c>
      <c r="W166" s="16">
        <f t="shared" si="89"/>
        <v>0</v>
      </c>
    </row>
    <row r="167" spans="1:24" x14ac:dyDescent="0.2">
      <c r="A167" s="1" t="s">
        <v>33</v>
      </c>
      <c r="C167" s="23">
        <f t="shared" ref="C167:S167" si="90">(1+C147)/(1+C$153)</f>
        <v>0.91461139846489692</v>
      </c>
      <c r="D167" s="23">
        <f t="shared" si="90"/>
        <v>1.3477739389923038</v>
      </c>
      <c r="E167" s="23">
        <f t="shared" si="90"/>
        <v>1.0487084332627876</v>
      </c>
      <c r="F167" s="23">
        <f t="shared" si="90"/>
        <v>0.92735003388510462</v>
      </c>
      <c r="G167" s="23">
        <f t="shared" si="90"/>
        <v>0.93827755283111069</v>
      </c>
      <c r="H167" s="23">
        <f t="shared" si="90"/>
        <v>1.0398463008121919</v>
      </c>
      <c r="I167" s="23">
        <f t="shared" si="90"/>
        <v>1.1058851941843246</v>
      </c>
      <c r="J167" s="23">
        <f t="shared" si="90"/>
        <v>0.99982189160231805</v>
      </c>
      <c r="K167" s="23">
        <f t="shared" si="90"/>
        <v>0.91696867554220696</v>
      </c>
      <c r="L167" s="23">
        <f t="shared" si="90"/>
        <v>1.0485374271167944</v>
      </c>
      <c r="M167" s="23">
        <f t="shared" si="90"/>
        <v>0.89657845168423744</v>
      </c>
      <c r="N167" s="23">
        <f t="shared" si="90"/>
        <v>1.0484567461205143</v>
      </c>
      <c r="O167" s="23">
        <f t="shared" si="90"/>
        <v>0.95441668812773628</v>
      </c>
      <c r="P167" s="23">
        <f t="shared" si="90"/>
        <v>0.90631786112590873</v>
      </c>
      <c r="Q167" s="23">
        <f t="shared" si="90"/>
        <v>0.91965353987668141</v>
      </c>
      <c r="R167" s="23">
        <f t="shared" si="90"/>
        <v>0.88649572098062013</v>
      </c>
      <c r="S167" s="23">
        <f t="shared" si="90"/>
        <v>0.95880538667633219</v>
      </c>
      <c r="T167" s="16">
        <f t="shared" ref="T167:W167" si="91">T147-T$153</f>
        <v>4.146848127161264E-4</v>
      </c>
      <c r="U167" s="16">
        <f t="shared" si="91"/>
        <v>4.146848127161264E-4</v>
      </c>
      <c r="V167" s="16">
        <f t="shared" si="91"/>
        <v>4.146848127161264E-4</v>
      </c>
      <c r="W167" s="16">
        <f t="shared" si="91"/>
        <v>0</v>
      </c>
    </row>
    <row r="168" spans="1:24" x14ac:dyDescent="0.2">
      <c r="A168" s="1" t="s">
        <v>34</v>
      </c>
      <c r="C168" s="23">
        <f t="shared" ref="C168:S168" si="92">(1+C148)/(1+C$153)</f>
        <v>0.91461139846489692</v>
      </c>
      <c r="D168" s="23">
        <f t="shared" si="92"/>
        <v>1.0298375226146321</v>
      </c>
      <c r="E168" s="23">
        <f t="shared" si="92"/>
        <v>0.98442260630377876</v>
      </c>
      <c r="F168" s="23">
        <f t="shared" si="92"/>
        <v>0.92735003388510462</v>
      </c>
      <c r="G168" s="23">
        <f t="shared" si="92"/>
        <v>0.94687843039872921</v>
      </c>
      <c r="H168" s="23">
        <f t="shared" si="92"/>
        <v>0.96542796721739932</v>
      </c>
      <c r="I168" s="23">
        <f t="shared" si="92"/>
        <v>1.3838678691624577</v>
      </c>
      <c r="J168" s="23">
        <f t="shared" si="92"/>
        <v>1.0089869256086728</v>
      </c>
      <c r="K168" s="23">
        <f t="shared" si="92"/>
        <v>0.90932726991268864</v>
      </c>
      <c r="L168" s="23">
        <f t="shared" si="92"/>
        <v>0.9098246633211351</v>
      </c>
      <c r="M168" s="23">
        <f t="shared" si="92"/>
        <v>1.511481839797677</v>
      </c>
      <c r="N168" s="23">
        <f t="shared" si="92"/>
        <v>0.92110420002507587</v>
      </c>
      <c r="O168" s="23">
        <f t="shared" si="92"/>
        <v>0.95441668812773628</v>
      </c>
      <c r="P168" s="23">
        <f t="shared" si="92"/>
        <v>0.90631786112590873</v>
      </c>
      <c r="Q168" s="23">
        <f t="shared" si="92"/>
        <v>1.2149542915310838</v>
      </c>
      <c r="R168" s="23">
        <f t="shared" si="92"/>
        <v>0.88723446741477052</v>
      </c>
      <c r="S168" s="23">
        <f t="shared" si="92"/>
        <v>0.95960439116522922</v>
      </c>
      <c r="T168" s="16">
        <f t="shared" ref="T168:W168" si="93">T148-T$153</f>
        <v>1.252891426831171E-3</v>
      </c>
      <c r="U168" s="16">
        <f t="shared" si="93"/>
        <v>1.252891426831171E-3</v>
      </c>
      <c r="V168" s="16">
        <f t="shared" si="93"/>
        <v>1.252891426831171E-3</v>
      </c>
      <c r="W168" s="16">
        <f t="shared" si="93"/>
        <v>0</v>
      </c>
    </row>
    <row r="169" spans="1:24" x14ac:dyDescent="0.2">
      <c r="A169" s="1" t="s">
        <v>35</v>
      </c>
      <c r="C169" s="23">
        <f t="shared" ref="C169:S169" si="94">(1+C149)/(1+C$153)</f>
        <v>1.3444787557433984</v>
      </c>
      <c r="D169" s="23">
        <f t="shared" si="94"/>
        <v>1.0229719391305345</v>
      </c>
      <c r="E169" s="23">
        <f t="shared" si="94"/>
        <v>0.97785978892842018</v>
      </c>
      <c r="F169" s="23">
        <f t="shared" si="94"/>
        <v>0.92735003388510462</v>
      </c>
      <c r="G169" s="23">
        <f t="shared" si="94"/>
        <v>1.0511139642784562</v>
      </c>
      <c r="H169" s="23">
        <f t="shared" si="94"/>
        <v>0.97427772358355891</v>
      </c>
      <c r="I169" s="23">
        <f t="shared" si="94"/>
        <v>0.97758732724084618</v>
      </c>
      <c r="J169" s="23">
        <f t="shared" si="94"/>
        <v>1.2931596849819755</v>
      </c>
      <c r="K169" s="23">
        <f t="shared" si="94"/>
        <v>0.90174954266341623</v>
      </c>
      <c r="L169" s="23">
        <f t="shared" si="94"/>
        <v>0.90224279112679229</v>
      </c>
      <c r="M169" s="23">
        <f t="shared" si="94"/>
        <v>1.0642091720375477</v>
      </c>
      <c r="N169" s="23">
        <f t="shared" si="94"/>
        <v>0.92110420002507587</v>
      </c>
      <c r="O169" s="23">
        <f t="shared" si="94"/>
        <v>0.95441668812773628</v>
      </c>
      <c r="P169" s="23">
        <f t="shared" si="94"/>
        <v>1.0060128258497587</v>
      </c>
      <c r="Q169" s="23">
        <f t="shared" si="94"/>
        <v>1.0457314079589961</v>
      </c>
      <c r="R169" s="23">
        <f t="shared" si="94"/>
        <v>0.88797382947094949</v>
      </c>
      <c r="S169" s="23">
        <f t="shared" si="94"/>
        <v>0.96040406149120017</v>
      </c>
      <c r="T169" s="16">
        <f t="shared" ref="T169:W169" si="95">T149-T$153</f>
        <v>2.0917965464580914E-3</v>
      </c>
      <c r="U169" s="16">
        <f t="shared" si="95"/>
        <v>2.0917965464580914E-3</v>
      </c>
      <c r="V169" s="16">
        <f t="shared" si="95"/>
        <v>2.0917965464580914E-3</v>
      </c>
      <c r="W169" s="16">
        <f t="shared" si="95"/>
        <v>0</v>
      </c>
    </row>
    <row r="170" spans="1:24" x14ac:dyDescent="0.2">
      <c r="A170" s="1" t="s">
        <v>36</v>
      </c>
      <c r="C170" s="23">
        <f t="shared" ref="C170:S170" si="96">(1+C150)/(1+C$153)</f>
        <v>1.0486934294798509</v>
      </c>
      <c r="D170" s="23">
        <f t="shared" si="96"/>
        <v>1.0161521262029976</v>
      </c>
      <c r="E170" s="23">
        <f t="shared" si="96"/>
        <v>0.97134072366889734</v>
      </c>
      <c r="F170" s="23">
        <f t="shared" si="96"/>
        <v>1.0247217874430405</v>
      </c>
      <c r="G170" s="23">
        <f t="shared" si="96"/>
        <v>1.0607491756176755</v>
      </c>
      <c r="H170" s="23">
        <f t="shared" si="96"/>
        <v>0.98320860271640831</v>
      </c>
      <c r="I170" s="23">
        <f t="shared" si="96"/>
        <v>0.98654854440722084</v>
      </c>
      <c r="J170" s="23">
        <f t="shared" si="96"/>
        <v>1.3050136487609769</v>
      </c>
      <c r="K170" s="23">
        <f t="shared" si="96"/>
        <v>0.89423496314122108</v>
      </c>
      <c r="L170" s="23">
        <f t="shared" si="96"/>
        <v>0.89472410120073564</v>
      </c>
      <c r="M170" s="23">
        <f t="shared" si="96"/>
        <v>1.0553407622705684</v>
      </c>
      <c r="N170" s="23">
        <f t="shared" si="96"/>
        <v>0.92110420002507587</v>
      </c>
      <c r="O170" s="23">
        <f t="shared" si="96"/>
        <v>0.95441668812773628</v>
      </c>
      <c r="P170" s="23">
        <f t="shared" si="96"/>
        <v>1.1075362868584302</v>
      </c>
      <c r="Q170" s="23">
        <f t="shared" si="96"/>
        <v>1.0466028507989618</v>
      </c>
      <c r="R170" s="23">
        <f t="shared" si="96"/>
        <v>0.88871380766217511</v>
      </c>
      <c r="S170" s="23">
        <f t="shared" si="96"/>
        <v>0.9612043982091093</v>
      </c>
      <c r="T170" s="16">
        <f t="shared" ref="T170:W170" si="97">T150-T$153</f>
        <v>2.9314007536845989E-3</v>
      </c>
      <c r="U170" s="16">
        <f t="shared" si="97"/>
        <v>2.9314007536845989E-3</v>
      </c>
      <c r="V170" s="16">
        <f t="shared" si="97"/>
        <v>2.9314007536845989E-3</v>
      </c>
      <c r="W170" s="16">
        <f t="shared" si="97"/>
        <v>0</v>
      </c>
    </row>
    <row r="171" spans="1:24" x14ac:dyDescent="0.2">
      <c r="A171" s="1" t="s">
        <v>37</v>
      </c>
      <c r="C171" s="23">
        <f t="shared" ref="C171:S171" si="98">(1+C151)/(1+C$153)</f>
        <v>1.0486934294798509</v>
      </c>
      <c r="D171" s="23">
        <f t="shared" si="98"/>
        <v>1.0093777786949776</v>
      </c>
      <c r="E171" s="23">
        <f t="shared" si="98"/>
        <v>0.96486511884443793</v>
      </c>
      <c r="F171" s="23">
        <f t="shared" si="98"/>
        <v>1.0460701580147704</v>
      </c>
      <c r="G171" s="23">
        <f t="shared" si="98"/>
        <v>1.0704727097275042</v>
      </c>
      <c r="H171" s="23">
        <f t="shared" si="98"/>
        <v>0.99222134824130892</v>
      </c>
      <c r="I171" s="23">
        <f t="shared" si="98"/>
        <v>0.99559190606428705</v>
      </c>
      <c r="J171" s="23">
        <f t="shared" si="98"/>
        <v>1.0799205445771878</v>
      </c>
      <c r="K171" s="23">
        <f t="shared" si="98"/>
        <v>0.78923687455238933</v>
      </c>
      <c r="L171" s="23">
        <f t="shared" si="98"/>
        <v>0.88726806702406291</v>
      </c>
      <c r="M171" s="23">
        <f t="shared" si="98"/>
        <v>0.91049524264893278</v>
      </c>
      <c r="N171" s="23">
        <f t="shared" si="98"/>
        <v>0.92110420002507587</v>
      </c>
      <c r="O171" s="23">
        <f t="shared" si="98"/>
        <v>0.95441668812773628</v>
      </c>
      <c r="P171" s="23">
        <f t="shared" si="98"/>
        <v>1.1084592337641457</v>
      </c>
      <c r="Q171" s="23">
        <f t="shared" si="98"/>
        <v>1.0474750198412941</v>
      </c>
      <c r="R171" s="23">
        <f t="shared" si="98"/>
        <v>1.0851343710523103</v>
      </c>
      <c r="S171" s="23">
        <f t="shared" si="98"/>
        <v>0.96200540187428363</v>
      </c>
      <c r="T171" s="16">
        <f t="shared" ref="T171:W171" si="99">T151-T$153</f>
        <v>3.7717046310837945E-3</v>
      </c>
      <c r="U171" s="16">
        <f t="shared" si="99"/>
        <v>3.7717046310837945E-3</v>
      </c>
      <c r="V171" s="16">
        <f t="shared" si="99"/>
        <v>3.7717046310837945E-3</v>
      </c>
      <c r="W171" s="16">
        <f t="shared" si="99"/>
        <v>0</v>
      </c>
    </row>
    <row r="172" spans="1:24" x14ac:dyDescent="0.2">
      <c r="A172" s="1" t="s">
        <v>38</v>
      </c>
      <c r="C172" s="23">
        <f t="shared" ref="C172:S172" si="100">(1+C152)/(1+C$153)</f>
        <v>1.0486934294798509</v>
      </c>
      <c r="D172" s="23">
        <f t="shared" si="100"/>
        <v>0.9525161638284938</v>
      </c>
      <c r="E172" s="23">
        <f t="shared" si="100"/>
        <v>0.95843268471880838</v>
      </c>
      <c r="F172" s="23">
        <f t="shared" si="100"/>
        <v>1.0678632863067448</v>
      </c>
      <c r="G172" s="23">
        <f t="shared" si="100"/>
        <v>1.0802853762333398</v>
      </c>
      <c r="H172" s="23">
        <f t="shared" si="100"/>
        <v>1.0013167106001877</v>
      </c>
      <c r="I172" s="23">
        <f t="shared" si="100"/>
        <v>1.0047181652032098</v>
      </c>
      <c r="J172" s="23">
        <f t="shared" si="100"/>
        <v>0.88886460156574043</v>
      </c>
      <c r="K172" s="23">
        <f t="shared" si="100"/>
        <v>0.78265990059778601</v>
      </c>
      <c r="L172" s="23">
        <f t="shared" si="100"/>
        <v>0.87987416646552896</v>
      </c>
      <c r="M172" s="23">
        <f t="shared" si="100"/>
        <v>0.79455884841830204</v>
      </c>
      <c r="N172" s="23">
        <f t="shared" si="100"/>
        <v>0.93952628402557736</v>
      </c>
      <c r="O172" s="23">
        <f t="shared" si="100"/>
        <v>0.95441668812773628</v>
      </c>
      <c r="P172" s="23">
        <f t="shared" si="100"/>
        <v>1.1093829497922825</v>
      </c>
      <c r="Q172" s="23">
        <f t="shared" si="100"/>
        <v>1.0483479156911619</v>
      </c>
      <c r="R172" s="23">
        <f t="shared" si="100"/>
        <v>0.89019561450397866</v>
      </c>
      <c r="S172" s="23">
        <f t="shared" si="100"/>
        <v>0.96280707304251201</v>
      </c>
      <c r="T172" s="16">
        <f t="shared" ref="T172:W172" si="101">T152-T$153</f>
        <v>4.6127087617141684E-3</v>
      </c>
      <c r="U172" s="16">
        <f t="shared" si="101"/>
        <v>4.6127087617141684E-3</v>
      </c>
      <c r="V172" s="16">
        <f t="shared" si="101"/>
        <v>4.6127087617141684E-3</v>
      </c>
      <c r="W172" s="16">
        <f t="shared" si="101"/>
        <v>0</v>
      </c>
    </row>
    <row r="173" spans="1:24" x14ac:dyDescent="0.2">
      <c r="A173" s="24" t="s">
        <v>49</v>
      </c>
      <c r="B173" s="25"/>
      <c r="C173" s="53">
        <f>AVERAGE(C161:C172)</f>
        <v>1.0000000000000002</v>
      </c>
      <c r="D173" s="53">
        <f t="shared" ref="D173" si="102">AVERAGE(D161:D172)</f>
        <v>1</v>
      </c>
      <c r="E173" s="53">
        <f t="shared" ref="E173" si="103">AVERAGE(E161:E172)</f>
        <v>0.99999999999999989</v>
      </c>
      <c r="F173" s="53">
        <f t="shared" ref="F173" si="104">AVERAGE(F161:F172)</f>
        <v>1.0000000000000002</v>
      </c>
      <c r="G173" s="53">
        <f t="shared" ref="G173" si="105">AVERAGE(G161:G172)</f>
        <v>1.0000000000000002</v>
      </c>
      <c r="H173" s="53">
        <f t="shared" ref="H173" si="106">AVERAGE(H161:H172)</f>
        <v>1</v>
      </c>
      <c r="I173" s="53">
        <f t="shared" ref="I173" si="107">AVERAGE(I161:I172)</f>
        <v>1</v>
      </c>
      <c r="J173" s="53">
        <f t="shared" ref="J173" si="108">AVERAGE(J161:J172)</f>
        <v>0.99999999999999989</v>
      </c>
      <c r="K173" s="53">
        <f t="shared" ref="K173" si="109">AVERAGE(K161:K172)</f>
        <v>0.99999999999999989</v>
      </c>
      <c r="L173" s="53">
        <f t="shared" ref="L173" si="110">AVERAGE(L161:L172)</f>
        <v>1</v>
      </c>
      <c r="M173" s="53">
        <f t="shared" ref="M173" si="111">AVERAGE(M161:M172)</f>
        <v>0.99999999999999989</v>
      </c>
      <c r="N173" s="53">
        <f t="shared" ref="N173" si="112">AVERAGE(N161:N172)</f>
        <v>0.99999999999999989</v>
      </c>
      <c r="O173" s="53">
        <f t="shared" ref="O173" si="113">AVERAGE(O161:O172)</f>
        <v>1</v>
      </c>
      <c r="P173" s="53">
        <f t="shared" ref="P173" si="114">AVERAGE(P161:P172)</f>
        <v>1</v>
      </c>
      <c r="Q173" s="53">
        <f t="shared" ref="Q173" si="115">AVERAGE(Q161:Q172)</f>
        <v>1</v>
      </c>
      <c r="R173" s="53">
        <f t="shared" ref="R173" si="116">AVERAGE(R161:R172)</f>
        <v>0.99999999999999989</v>
      </c>
      <c r="S173" s="53">
        <f t="shared" ref="S173" si="117">AVERAGE(S161:S172)</f>
        <v>1</v>
      </c>
      <c r="T173" s="26">
        <f t="shared" ref="T173" si="118">AVERAGE(T161:T172)</f>
        <v>0</v>
      </c>
      <c r="U173" s="26">
        <f t="shared" ref="U173" si="119">AVERAGE(U161:U172)</f>
        <v>0</v>
      </c>
      <c r="V173" s="26">
        <f t="shared" ref="V173" si="120">AVERAGE(V161:V172)</f>
        <v>0</v>
      </c>
      <c r="W173" s="27">
        <f t="shared" ref="W173" si="121">AVERAGE(W161:W172)</f>
        <v>0</v>
      </c>
      <c r="X173" s="52"/>
    </row>
    <row r="176" spans="1:24" hidden="1" x14ac:dyDescent="0.2"/>
    <row r="177" spans="1:24" hidden="1" x14ac:dyDescent="0.2"/>
    <row r="178" spans="1:24" hidden="1" x14ac:dyDescent="0.2"/>
    <row r="179" spans="1:24" ht="12.75" x14ac:dyDescent="0.2">
      <c r="C179" s="19" t="s">
        <v>50</v>
      </c>
    </row>
    <row r="180" spans="1:24" x14ac:dyDescent="0.2">
      <c r="C180" s="12">
        <f>C$10</f>
        <v>2001</v>
      </c>
      <c r="D180" s="12">
        <f t="shared" ref="D180:W180" si="122">D$10</f>
        <v>2002</v>
      </c>
      <c r="E180" s="12">
        <f t="shared" si="122"/>
        <v>2003</v>
      </c>
      <c r="F180" s="12">
        <f t="shared" si="122"/>
        <v>2004</v>
      </c>
      <c r="G180" s="12">
        <f t="shared" si="122"/>
        <v>2005</v>
      </c>
      <c r="H180" s="12">
        <f t="shared" si="122"/>
        <v>2006</v>
      </c>
      <c r="I180" s="12">
        <f t="shared" si="122"/>
        <v>2007</v>
      </c>
      <c r="J180" s="12">
        <f t="shared" si="122"/>
        <v>2008</v>
      </c>
      <c r="K180" s="12">
        <f t="shared" si="122"/>
        <v>2009</v>
      </c>
      <c r="L180" s="12">
        <f t="shared" si="122"/>
        <v>2010</v>
      </c>
      <c r="M180" s="12">
        <f t="shared" si="122"/>
        <v>2011</v>
      </c>
      <c r="N180" s="12">
        <f t="shared" si="122"/>
        <v>2012</v>
      </c>
      <c r="O180" s="12">
        <f t="shared" si="122"/>
        <v>2013</v>
      </c>
      <c r="P180" s="12">
        <f t="shared" si="122"/>
        <v>2014</v>
      </c>
      <c r="Q180" s="12">
        <f t="shared" si="122"/>
        <v>2015</v>
      </c>
      <c r="R180" s="12">
        <f t="shared" si="122"/>
        <v>2016</v>
      </c>
      <c r="S180" s="12">
        <f t="shared" si="122"/>
        <v>2017</v>
      </c>
      <c r="T180" s="12">
        <f t="shared" si="122"/>
        <v>2018</v>
      </c>
      <c r="U180" s="12">
        <f t="shared" si="122"/>
        <v>2019</v>
      </c>
      <c r="V180" s="12">
        <f t="shared" si="122"/>
        <v>2020</v>
      </c>
      <c r="W180" s="12">
        <f t="shared" si="122"/>
        <v>0</v>
      </c>
    </row>
    <row r="181" spans="1:24" x14ac:dyDescent="0.2">
      <c r="A181" s="1" t="s">
        <v>27</v>
      </c>
      <c r="C181" s="20">
        <f>C101/C161</f>
        <v>27.547649640730011</v>
      </c>
      <c r="D181" s="20">
        <f t="shared" ref="D181:S181" si="123">D101/D161</f>
        <v>31.749787629215298</v>
      </c>
      <c r="E181" s="20">
        <f t="shared" si="123"/>
        <v>30.606773496840937</v>
      </c>
      <c r="F181" s="20">
        <f t="shared" si="123"/>
        <v>33.159985518016533</v>
      </c>
      <c r="G181" s="20">
        <f t="shared" si="123"/>
        <v>34.208405599999459</v>
      </c>
      <c r="H181" s="20">
        <f t="shared" si="123"/>
        <v>40.126588415419178</v>
      </c>
      <c r="I181" s="20">
        <f t="shared" si="123"/>
        <v>44.238275923718419</v>
      </c>
      <c r="J181" s="20">
        <f t="shared" si="123"/>
        <v>61.95234975191962</v>
      </c>
      <c r="K181" s="20">
        <f t="shared" si="123"/>
        <v>44.744903898217238</v>
      </c>
      <c r="L181" s="20">
        <f t="shared" si="123"/>
        <v>37.180030353047798</v>
      </c>
      <c r="M181" s="20">
        <f t="shared" si="123"/>
        <v>32.541112817230875</v>
      </c>
      <c r="N181" s="20">
        <f t="shared" si="123"/>
        <v>23.205049270832411</v>
      </c>
      <c r="O181" s="20">
        <f t="shared" si="123"/>
        <v>21.370870782600356</v>
      </c>
      <c r="P181" s="20">
        <f t="shared" si="123"/>
        <v>21.712810057048898</v>
      </c>
      <c r="Q181" s="20">
        <f t="shared" si="123"/>
        <v>25.137382258032915</v>
      </c>
      <c r="R181" s="20">
        <f t="shared" si="123"/>
        <v>26.227897255713401</v>
      </c>
      <c r="S181" s="20">
        <f t="shared" si="123"/>
        <v>23.954155205132437</v>
      </c>
      <c r="T181" s="20">
        <f t="shared" ref="T181:W181" si="124">T101/(1+T161)</f>
        <v>0</v>
      </c>
      <c r="U181" s="20">
        <f t="shared" si="124"/>
        <v>0</v>
      </c>
      <c r="V181" s="20">
        <f t="shared" si="124"/>
        <v>0</v>
      </c>
      <c r="W181" s="20">
        <f t="shared" si="124"/>
        <v>0</v>
      </c>
      <c r="X181" s="20"/>
    </row>
    <row r="182" spans="1:24" x14ac:dyDescent="0.2">
      <c r="A182" s="1" t="s">
        <v>28</v>
      </c>
      <c r="C182" s="20">
        <f t="shared" ref="C182:S182" si="125">C102/C162</f>
        <v>24.377064380365162</v>
      </c>
      <c r="D182" s="20">
        <f t="shared" si="125"/>
        <v>31.113694637976526</v>
      </c>
      <c r="E182" s="20">
        <f t="shared" si="125"/>
        <v>28.347092633540768</v>
      </c>
      <c r="F182" s="20">
        <f t="shared" si="125"/>
        <v>29.714574795618926</v>
      </c>
      <c r="G182" s="20">
        <f t="shared" si="125"/>
        <v>33.348127386552584</v>
      </c>
      <c r="H182" s="20">
        <f t="shared" si="125"/>
        <v>37.731801902026795</v>
      </c>
      <c r="I182" s="20">
        <f t="shared" si="125"/>
        <v>43.544779458448716</v>
      </c>
      <c r="J182" s="20">
        <f t="shared" si="125"/>
        <v>49.702376949521138</v>
      </c>
      <c r="K182" s="20">
        <f t="shared" si="125"/>
        <v>44.604640692903054</v>
      </c>
      <c r="L182" s="20">
        <f t="shared" si="125"/>
        <v>37.359109406741894</v>
      </c>
      <c r="M182" s="20">
        <f t="shared" si="125"/>
        <v>31.502071078802285</v>
      </c>
      <c r="N182" s="20">
        <f t="shared" si="125"/>
        <v>23.128240445835431</v>
      </c>
      <c r="O182" s="20">
        <f t="shared" si="125"/>
        <v>21.605569726397459</v>
      </c>
      <c r="P182" s="20">
        <f t="shared" si="125"/>
        <v>21.506572231688391</v>
      </c>
      <c r="Q182" s="20">
        <f t="shared" si="125"/>
        <v>23.826840667891812</v>
      </c>
      <c r="R182" s="20">
        <f t="shared" si="125"/>
        <v>25.945453973294363</v>
      </c>
      <c r="S182" s="20">
        <f t="shared" si="125"/>
        <v>0</v>
      </c>
      <c r="T182" s="20">
        <f t="shared" ref="T182:W182" si="126">T102/(1+T162)</f>
        <v>0</v>
      </c>
      <c r="U182" s="20">
        <f t="shared" si="126"/>
        <v>0</v>
      </c>
      <c r="V182" s="20">
        <f t="shared" si="126"/>
        <v>0</v>
      </c>
      <c r="W182" s="20">
        <f t="shared" si="126"/>
        <v>0</v>
      </c>
      <c r="X182" s="20"/>
    </row>
    <row r="183" spans="1:24" x14ac:dyDescent="0.2">
      <c r="A183" s="1" t="s">
        <v>29</v>
      </c>
      <c r="C183" s="20">
        <f t="shared" ref="C183:S183" si="127">C103/C163</f>
        <v>27.25570645515775</v>
      </c>
      <c r="D183" s="20">
        <f t="shared" si="127"/>
        <v>30.383667797404531</v>
      </c>
      <c r="E183" s="20">
        <f t="shared" si="127"/>
        <v>29.414519529207745</v>
      </c>
      <c r="F183" s="20">
        <f t="shared" si="127"/>
        <v>29.799547473893149</v>
      </c>
      <c r="G183" s="20">
        <f t="shared" si="127"/>
        <v>35.238038936987593</v>
      </c>
      <c r="H183" s="20">
        <f t="shared" si="127"/>
        <v>35.786820179848114</v>
      </c>
      <c r="I183" s="20">
        <f t="shared" si="127"/>
        <v>47.365951459289192</v>
      </c>
      <c r="J183" s="20">
        <f t="shared" si="127"/>
        <v>58.339604360387703</v>
      </c>
      <c r="K183" s="20">
        <f t="shared" si="127"/>
        <v>50.817018121529195</v>
      </c>
      <c r="L183" s="20">
        <f t="shared" si="127"/>
        <v>35.200426769793872</v>
      </c>
      <c r="M183" s="20">
        <f t="shared" si="127"/>
        <v>31.896352489718243</v>
      </c>
      <c r="N183" s="20">
        <f t="shared" si="127"/>
        <v>23.529584182305037</v>
      </c>
      <c r="O183" s="20">
        <f t="shared" si="127"/>
        <v>21.738256953914615</v>
      </c>
      <c r="P183" s="20">
        <f t="shared" si="127"/>
        <v>21.4403800901061</v>
      </c>
      <c r="Q183" s="20">
        <f t="shared" si="127"/>
        <v>24.73417103200487</v>
      </c>
      <c r="R183" s="20">
        <f t="shared" si="127"/>
        <v>26.445434317999794</v>
      </c>
      <c r="S183" s="20">
        <f t="shared" si="127"/>
        <v>0</v>
      </c>
      <c r="T183" s="20">
        <f t="shared" ref="T183:W183" si="128">T103/(1+T163)</f>
        <v>0</v>
      </c>
      <c r="U183" s="20">
        <f t="shared" si="128"/>
        <v>0</v>
      </c>
      <c r="V183" s="20">
        <f t="shared" si="128"/>
        <v>0</v>
      </c>
      <c r="W183" s="20">
        <f t="shared" si="128"/>
        <v>0</v>
      </c>
      <c r="X183" s="20"/>
    </row>
    <row r="184" spans="1:24" x14ac:dyDescent="0.2">
      <c r="A184" s="1" t="s">
        <v>30</v>
      </c>
      <c r="C184" s="20">
        <f t="shared" ref="C184:S184" si="129">C104/C164</f>
        <v>27.847654573326167</v>
      </c>
      <c r="D184" s="20">
        <f t="shared" si="129"/>
        <v>29.764262314411667</v>
      </c>
      <c r="E184" s="20">
        <f t="shared" si="129"/>
        <v>29.35153976903106</v>
      </c>
      <c r="F184" s="20">
        <f t="shared" si="129"/>
        <v>31.010009042186141</v>
      </c>
      <c r="G184" s="20">
        <f t="shared" si="129"/>
        <v>34.765185866980865</v>
      </c>
      <c r="H184" s="20">
        <f t="shared" si="129"/>
        <v>36.751232957362149</v>
      </c>
      <c r="I184" s="20">
        <f t="shared" si="129"/>
        <v>42.981418047949859</v>
      </c>
      <c r="J184" s="20">
        <f t="shared" si="129"/>
        <v>51.516681159886382</v>
      </c>
      <c r="K184" s="20">
        <f t="shared" si="129"/>
        <v>44.408278934687182</v>
      </c>
      <c r="L184" s="20">
        <f t="shared" si="129"/>
        <v>38.152701583230751</v>
      </c>
      <c r="M184" s="20">
        <f t="shared" si="129"/>
        <v>30.255387597062889</v>
      </c>
      <c r="N184" s="20">
        <f t="shared" si="129"/>
        <v>23.323451838964715</v>
      </c>
      <c r="O184" s="20">
        <f t="shared" si="129"/>
        <v>21.523146650017825</v>
      </c>
      <c r="P184" s="20">
        <f t="shared" si="129"/>
        <v>21.164850265599863</v>
      </c>
      <c r="Q184" s="20">
        <f t="shared" si="129"/>
        <v>24.617488635354675</v>
      </c>
      <c r="R184" s="20">
        <f t="shared" si="129"/>
        <v>25.623013744540085</v>
      </c>
      <c r="S184" s="20">
        <f t="shared" si="129"/>
        <v>0</v>
      </c>
      <c r="T184" s="20">
        <f t="shared" ref="T184:W184" si="130">T104/(1+T164)</f>
        <v>0</v>
      </c>
      <c r="U184" s="20">
        <f t="shared" si="130"/>
        <v>0</v>
      </c>
      <c r="V184" s="20">
        <f t="shared" si="130"/>
        <v>0</v>
      </c>
      <c r="W184" s="20">
        <f t="shared" si="130"/>
        <v>0</v>
      </c>
      <c r="X184" s="20"/>
    </row>
    <row r="185" spans="1:24" x14ac:dyDescent="0.2">
      <c r="A185" s="1" t="s">
        <v>31</v>
      </c>
      <c r="C185" s="20">
        <f t="shared" ref="C185:S185" si="131">C105/C165</f>
        <v>25.349055653129888</v>
      </c>
      <c r="D185" s="20">
        <f t="shared" si="131"/>
        <v>28.008945137941989</v>
      </c>
      <c r="E185" s="20">
        <f t="shared" si="131"/>
        <v>29.18146283031847</v>
      </c>
      <c r="F185" s="20">
        <f t="shared" si="131"/>
        <v>30.593956869774896</v>
      </c>
      <c r="G185" s="20">
        <f t="shared" si="131"/>
        <v>34.939347290152398</v>
      </c>
      <c r="H185" s="20">
        <f t="shared" si="131"/>
        <v>40.667226868780716</v>
      </c>
      <c r="I185" s="20">
        <f t="shared" si="131"/>
        <v>43.790400523958624</v>
      </c>
      <c r="J185" s="20">
        <f t="shared" si="131"/>
        <v>49.403780603680573</v>
      </c>
      <c r="K185" s="20">
        <f t="shared" si="131"/>
        <v>44.011524473773555</v>
      </c>
      <c r="L185" s="20">
        <f t="shared" si="131"/>
        <v>36.463707840344341</v>
      </c>
      <c r="M185" s="20">
        <f t="shared" si="131"/>
        <v>31.31576695937056</v>
      </c>
      <c r="N185" s="20">
        <f t="shared" si="131"/>
        <v>25.102495407486149</v>
      </c>
      <c r="O185" s="20">
        <f t="shared" si="131"/>
        <v>21.248567618621298</v>
      </c>
      <c r="P185" s="20">
        <f t="shared" si="131"/>
        <v>21.3788597708573</v>
      </c>
      <c r="Q185" s="20">
        <f t="shared" si="131"/>
        <v>23.791734743318052</v>
      </c>
      <c r="R185" s="20">
        <f t="shared" si="131"/>
        <v>25.474246137418593</v>
      </c>
      <c r="S185" s="20">
        <f t="shared" si="131"/>
        <v>0</v>
      </c>
      <c r="T185" s="20">
        <f t="shared" ref="T185:W185" si="132">T105/(1+T165)</f>
        <v>0</v>
      </c>
      <c r="U185" s="20">
        <f t="shared" si="132"/>
        <v>0</v>
      </c>
      <c r="V185" s="20">
        <f t="shared" si="132"/>
        <v>0</v>
      </c>
      <c r="W185" s="20">
        <f t="shared" si="132"/>
        <v>0</v>
      </c>
      <c r="X185" s="20"/>
    </row>
    <row r="186" spans="1:24" x14ac:dyDescent="0.2">
      <c r="A186" s="1" t="s">
        <v>32</v>
      </c>
      <c r="C186" s="20">
        <f t="shared" ref="C186:S186" si="133">C106/C166</f>
        <v>26.562276912527398</v>
      </c>
      <c r="D186" s="20">
        <f t="shared" si="133"/>
        <v>31.430848340246303</v>
      </c>
      <c r="E186" s="20">
        <f t="shared" si="133"/>
        <v>29.82751092852838</v>
      </c>
      <c r="F186" s="20">
        <f t="shared" si="133"/>
        <v>29.281859942269787</v>
      </c>
      <c r="G186" s="20">
        <f t="shared" si="133"/>
        <v>34.509334142074962</v>
      </c>
      <c r="H186" s="20">
        <f t="shared" si="133"/>
        <v>40.238866631256734</v>
      </c>
      <c r="I186" s="20">
        <f t="shared" si="133"/>
        <v>47.290197374823599</v>
      </c>
      <c r="J186" s="20">
        <f t="shared" si="133"/>
        <v>58.161425947764869</v>
      </c>
      <c r="K186" s="20">
        <f t="shared" si="133"/>
        <v>47.280978507590312</v>
      </c>
      <c r="L186" s="20">
        <f t="shared" si="133"/>
        <v>41.20313419406007</v>
      </c>
      <c r="M186" s="20">
        <f t="shared" si="133"/>
        <v>33.212138728725094</v>
      </c>
      <c r="N186" s="20">
        <f t="shared" si="133"/>
        <v>25.106187060679936</v>
      </c>
      <c r="O186" s="20">
        <f t="shared" si="133"/>
        <v>23.156615246042787</v>
      </c>
      <c r="P186" s="20">
        <f t="shared" si="133"/>
        <v>23.278204215276176</v>
      </c>
      <c r="Q186" s="20">
        <f t="shared" si="133"/>
        <v>26.748646902679333</v>
      </c>
      <c r="R186" s="20">
        <f t="shared" si="133"/>
        <v>28.169340783261415</v>
      </c>
      <c r="S186" s="20">
        <f t="shared" si="133"/>
        <v>0</v>
      </c>
      <c r="T186" s="20">
        <f t="shared" ref="T186:W186" si="134">T106/(1+T166)</f>
        <v>0</v>
      </c>
      <c r="U186" s="20">
        <f t="shared" si="134"/>
        <v>0</v>
      </c>
      <c r="V186" s="20">
        <f t="shared" si="134"/>
        <v>0</v>
      </c>
      <c r="W186" s="20">
        <f t="shared" si="134"/>
        <v>0</v>
      </c>
      <c r="X186" s="20"/>
    </row>
    <row r="187" spans="1:24" x14ac:dyDescent="0.2">
      <c r="A187" s="1" t="s">
        <v>33</v>
      </c>
      <c r="C187" s="20">
        <f t="shared" ref="C187:S187" si="135">C107/C167</f>
        <v>27.218089006398884</v>
      </c>
      <c r="D187" s="20">
        <f t="shared" si="135"/>
        <v>30.074431308886293</v>
      </c>
      <c r="E187" s="20">
        <f t="shared" si="135"/>
        <v>28.786357793258389</v>
      </c>
      <c r="F187" s="20">
        <f t="shared" si="135"/>
        <v>31.633985047622541</v>
      </c>
      <c r="G187" s="20">
        <f t="shared" si="135"/>
        <v>33.637866933730976</v>
      </c>
      <c r="H187" s="20">
        <f t="shared" si="135"/>
        <v>37.180945099197402</v>
      </c>
      <c r="I187" s="20">
        <f t="shared" si="135"/>
        <v>44.332745248133449</v>
      </c>
      <c r="J187" s="20">
        <f t="shared" si="135"/>
        <v>60.524689340470488</v>
      </c>
      <c r="K187" s="20">
        <f t="shared" si="135"/>
        <v>41.877734180946142</v>
      </c>
      <c r="L187" s="20">
        <f t="shared" si="135"/>
        <v>34.875823459167655</v>
      </c>
      <c r="M187" s="20">
        <f t="shared" si="135"/>
        <v>30.418372486361271</v>
      </c>
      <c r="N187" s="20">
        <f t="shared" si="135"/>
        <v>23.407510215768365</v>
      </c>
      <c r="O187" s="20">
        <f t="shared" si="135"/>
        <v>21.467695719016579</v>
      </c>
      <c r="P187" s="20">
        <f t="shared" si="135"/>
        <v>21.189208006684005</v>
      </c>
      <c r="Q187" s="20">
        <f t="shared" si="135"/>
        <v>24.991791450696521</v>
      </c>
      <c r="R187" s="20">
        <f t="shared" si="135"/>
        <v>26.205317294016123</v>
      </c>
      <c r="S187" s="20">
        <f t="shared" si="135"/>
        <v>0</v>
      </c>
      <c r="T187" s="20">
        <f t="shared" ref="T187:W187" si="136">T107/(1+T167)</f>
        <v>0</v>
      </c>
      <c r="U187" s="20">
        <f t="shared" si="136"/>
        <v>0</v>
      </c>
      <c r="V187" s="20">
        <f t="shared" si="136"/>
        <v>0</v>
      </c>
      <c r="W187" s="20">
        <f t="shared" si="136"/>
        <v>0</v>
      </c>
      <c r="X187" s="20"/>
    </row>
    <row r="188" spans="1:24" x14ac:dyDescent="0.2">
      <c r="A188" s="1" t="s">
        <v>34</v>
      </c>
      <c r="C188" s="20">
        <f t="shared" ref="C188:S188" si="137">C108/C168</f>
        <v>23.195054570847205</v>
      </c>
      <c r="D188" s="20">
        <f t="shared" si="137"/>
        <v>27.005069970059452</v>
      </c>
      <c r="E188" s="20">
        <f t="shared" si="137"/>
        <v>25.331293010774239</v>
      </c>
      <c r="F188" s="20">
        <f t="shared" si="137"/>
        <v>27.985366620703353</v>
      </c>
      <c r="G188" s="20">
        <f t="shared" si="137"/>
        <v>32.377555585573987</v>
      </c>
      <c r="H188" s="20">
        <f t="shared" si="137"/>
        <v>34.496177835318669</v>
      </c>
      <c r="I188" s="20">
        <f t="shared" si="137"/>
        <v>39.786787287506201</v>
      </c>
      <c r="J188" s="20">
        <f t="shared" si="137"/>
        <v>43.917450496468668</v>
      </c>
      <c r="K188" s="20">
        <f t="shared" si="137"/>
        <v>45.26525373599307</v>
      </c>
      <c r="L188" s="20">
        <f t="shared" si="137"/>
        <v>35.225764198449689</v>
      </c>
      <c r="M188" s="20">
        <f t="shared" si="137"/>
        <v>28.862358930379695</v>
      </c>
      <c r="N188" s="20">
        <f t="shared" si="137"/>
        <v>21.788108998842485</v>
      </c>
      <c r="O188" s="20">
        <f t="shared" si="137"/>
        <v>19.835463413754272</v>
      </c>
      <c r="P188" s="20">
        <f t="shared" si="137"/>
        <v>19.46354891214823</v>
      </c>
      <c r="Q188" s="20">
        <f t="shared" si="137"/>
        <v>22.602767588460981</v>
      </c>
      <c r="R188" s="20">
        <f t="shared" si="137"/>
        <v>23.838231432055856</v>
      </c>
      <c r="S188" s="20">
        <f t="shared" si="137"/>
        <v>0</v>
      </c>
      <c r="T188" s="20">
        <f t="shared" ref="T188:W188" si="138">T108/(1+T168)</f>
        <v>0</v>
      </c>
      <c r="U188" s="20">
        <f t="shared" si="138"/>
        <v>0</v>
      </c>
      <c r="V188" s="20">
        <f t="shared" si="138"/>
        <v>0</v>
      </c>
      <c r="W188" s="20">
        <f t="shared" si="138"/>
        <v>0</v>
      </c>
      <c r="X188" s="20"/>
    </row>
    <row r="189" spans="1:24" x14ac:dyDescent="0.2">
      <c r="A189" s="1" t="s">
        <v>35</v>
      </c>
      <c r="C189" s="20">
        <f t="shared" ref="C189:S189" si="139">C109/C169</f>
        <v>26.158845267292584</v>
      </c>
      <c r="D189" s="20">
        <f t="shared" si="139"/>
        <v>28.559428690189801</v>
      </c>
      <c r="E189" s="20">
        <f t="shared" si="139"/>
        <v>30.442841328153271</v>
      </c>
      <c r="F189" s="20">
        <f t="shared" si="139"/>
        <v>29.677664326064377</v>
      </c>
      <c r="G189" s="20">
        <f t="shared" si="139"/>
        <v>34.146940784633514</v>
      </c>
      <c r="H189" s="20">
        <f t="shared" si="139"/>
        <v>38.063803232316403</v>
      </c>
      <c r="I189" s="20">
        <f t="shared" si="139"/>
        <v>41.338475308354823</v>
      </c>
      <c r="J189" s="20">
        <f t="shared" si="139"/>
        <v>54.293261312918226</v>
      </c>
      <c r="K189" s="20">
        <f t="shared" si="139"/>
        <v>47.22771684709712</v>
      </c>
      <c r="L189" s="20">
        <f t="shared" si="139"/>
        <v>35.481821039955356</v>
      </c>
      <c r="M189" s="20">
        <f t="shared" si="139"/>
        <v>32.679858937765673</v>
      </c>
      <c r="N189" s="20">
        <f t="shared" si="139"/>
        <v>26.017608556382214</v>
      </c>
      <c r="O189" s="20">
        <f t="shared" si="139"/>
        <v>22.833417815164715</v>
      </c>
      <c r="P189" s="20">
        <f t="shared" si="139"/>
        <v>21.272829027946138</v>
      </c>
      <c r="Q189" s="20">
        <f t="shared" si="139"/>
        <v>26.45703161739095</v>
      </c>
      <c r="R189" s="20">
        <f t="shared" si="139"/>
        <v>28.097103287222591</v>
      </c>
      <c r="S189" s="20">
        <f t="shared" si="139"/>
        <v>0</v>
      </c>
      <c r="T189" s="20">
        <f t="shared" ref="T189:W189" si="140">T109/(1+T169)</f>
        <v>0</v>
      </c>
      <c r="U189" s="20">
        <f t="shared" si="140"/>
        <v>0</v>
      </c>
      <c r="V189" s="20">
        <f t="shared" si="140"/>
        <v>0</v>
      </c>
      <c r="W189" s="20">
        <f t="shared" si="140"/>
        <v>0</v>
      </c>
      <c r="X189" s="20"/>
    </row>
    <row r="190" spans="1:24" x14ac:dyDescent="0.2">
      <c r="A190" s="1" t="s">
        <v>36</v>
      </c>
      <c r="C190" s="20">
        <f t="shared" ref="C190:S190" si="141">C110/C170</f>
        <v>26.417285040552983</v>
      </c>
      <c r="D190" s="20">
        <f t="shared" si="141"/>
        <v>34.12004711226632</v>
      </c>
      <c r="E190" s="20">
        <f t="shared" si="141"/>
        <v>30.869604093384304</v>
      </c>
      <c r="F190" s="20">
        <f t="shared" si="141"/>
        <v>32.130120310738661</v>
      </c>
      <c r="G190" s="20">
        <f t="shared" si="141"/>
        <v>38.412793674109651</v>
      </c>
      <c r="H190" s="20">
        <f t="shared" si="141"/>
        <v>39.816748272397867</v>
      </c>
      <c r="I190" s="20">
        <f t="shared" si="141"/>
        <v>42.22888738322898</v>
      </c>
      <c r="J190" s="20">
        <f t="shared" si="141"/>
        <v>58.051411795106063</v>
      </c>
      <c r="K190" s="20">
        <f t="shared" si="141"/>
        <v>46.277590910787623</v>
      </c>
      <c r="L190" s="20">
        <f t="shared" si="141"/>
        <v>37.899524653037489</v>
      </c>
      <c r="M190" s="20">
        <f t="shared" si="141"/>
        <v>32.726534947557937</v>
      </c>
      <c r="N190" s="20">
        <f t="shared" si="141"/>
        <v>21.987900222253224</v>
      </c>
      <c r="O190" s="20">
        <f t="shared" si="141"/>
        <v>21.808361520392562</v>
      </c>
      <c r="P190" s="20">
        <f t="shared" si="141"/>
        <v>24.11129765500106</v>
      </c>
      <c r="Q190" s="20">
        <f t="shared" si="141"/>
        <v>25.280186771124065</v>
      </c>
      <c r="R190" s="20">
        <f t="shared" si="141"/>
        <v>25.844562835482019</v>
      </c>
      <c r="S190" s="20">
        <f t="shared" si="141"/>
        <v>0</v>
      </c>
      <c r="T190" s="20">
        <f t="shared" ref="T190:W190" si="142">T110/(1+T170)</f>
        <v>0</v>
      </c>
      <c r="U190" s="20">
        <f t="shared" si="142"/>
        <v>0</v>
      </c>
      <c r="V190" s="20">
        <f t="shared" si="142"/>
        <v>0</v>
      </c>
      <c r="W190" s="20">
        <f t="shared" si="142"/>
        <v>0</v>
      </c>
      <c r="X190" s="20"/>
    </row>
    <row r="191" spans="1:24" x14ac:dyDescent="0.2">
      <c r="A191" s="1" t="s">
        <v>37</v>
      </c>
      <c r="C191" s="20">
        <f t="shared" ref="C191:S191" si="143">C111/C171</f>
        <v>25.808266066763249</v>
      </c>
      <c r="D191" s="20">
        <f t="shared" si="143"/>
        <v>30.96759090659625</v>
      </c>
      <c r="E191" s="20">
        <f t="shared" si="143"/>
        <v>28.859715248886769</v>
      </c>
      <c r="F191" s="20">
        <f t="shared" si="143"/>
        <v>31.031821375291873</v>
      </c>
      <c r="G191" s="20">
        <f t="shared" si="143"/>
        <v>34.023166191182177</v>
      </c>
      <c r="H191" s="20">
        <f t="shared" si="143"/>
        <v>40.789923156049156</v>
      </c>
      <c r="I191" s="20">
        <f t="shared" si="143"/>
        <v>52.441806825851636</v>
      </c>
      <c r="J191" s="20">
        <f t="shared" si="143"/>
        <v>53.068393047002317</v>
      </c>
      <c r="K191" s="20">
        <f t="shared" si="143"/>
        <v>44.54075637327108</v>
      </c>
      <c r="L191" s="20">
        <f t="shared" si="143"/>
        <v>38.170756030283066</v>
      </c>
      <c r="M191" s="20">
        <f t="shared" si="143"/>
        <v>32.55941112026499</v>
      </c>
      <c r="N191" s="20">
        <f t="shared" si="143"/>
        <v>25.094710005112905</v>
      </c>
      <c r="O191" s="20">
        <f t="shared" si="143"/>
        <v>21.318893053336442</v>
      </c>
      <c r="P191" s="20">
        <f t="shared" si="143"/>
        <v>20.179506307710792</v>
      </c>
      <c r="Q191" s="20">
        <f t="shared" si="143"/>
        <v>24.087574336623717</v>
      </c>
      <c r="R191" s="20">
        <f t="shared" si="143"/>
        <v>25.550377993117539</v>
      </c>
      <c r="S191" s="20">
        <f t="shared" si="143"/>
        <v>0</v>
      </c>
      <c r="T191" s="20">
        <f t="shared" ref="T191:W191" si="144">T111/(1+T171)</f>
        <v>0</v>
      </c>
      <c r="U191" s="20">
        <f t="shared" si="144"/>
        <v>0</v>
      </c>
      <c r="V191" s="20">
        <f t="shared" si="144"/>
        <v>0</v>
      </c>
      <c r="W191" s="20">
        <f t="shared" si="144"/>
        <v>0</v>
      </c>
      <c r="X191" s="20"/>
    </row>
    <row r="192" spans="1:24" x14ac:dyDescent="0.2">
      <c r="A192" s="1" t="s">
        <v>38</v>
      </c>
      <c r="C192" s="20">
        <f t="shared" ref="C192:S192" si="145">C112/C172</f>
        <v>28.169978071655304</v>
      </c>
      <c r="D192" s="20">
        <f t="shared" si="145"/>
        <v>30.986662743857437</v>
      </c>
      <c r="E192" s="20">
        <f t="shared" si="145"/>
        <v>30.899550402909718</v>
      </c>
      <c r="F192" s="20">
        <f t="shared" si="145"/>
        <v>32.979601189448118</v>
      </c>
      <c r="G192" s="20">
        <f t="shared" si="145"/>
        <v>34.544723688609224</v>
      </c>
      <c r="H192" s="20">
        <f t="shared" si="145"/>
        <v>38.137967857538314</v>
      </c>
      <c r="I192" s="20">
        <f t="shared" si="145"/>
        <v>43.85134891759121</v>
      </c>
      <c r="J192" s="20">
        <f t="shared" si="145"/>
        <v>56.498033846203661</v>
      </c>
      <c r="K192" s="20">
        <f t="shared" si="145"/>
        <v>48.711270511340253</v>
      </c>
      <c r="L192" s="20">
        <f t="shared" si="145"/>
        <v>38.349754570559085</v>
      </c>
      <c r="M192" s="20">
        <f t="shared" si="145"/>
        <v>35.21725383669785</v>
      </c>
      <c r="N192" s="20">
        <f t="shared" si="145"/>
        <v>26.292196813057853</v>
      </c>
      <c r="O192" s="20">
        <f t="shared" si="145"/>
        <v>24.140249718069125</v>
      </c>
      <c r="P192" s="20">
        <f t="shared" si="145"/>
        <v>24.917885660624354</v>
      </c>
      <c r="Q192" s="20">
        <f t="shared" si="145"/>
        <v>27.556667104747461</v>
      </c>
      <c r="R192" s="20">
        <f t="shared" si="145"/>
        <v>29.663337610013425</v>
      </c>
      <c r="S192" s="20">
        <f t="shared" si="145"/>
        <v>0</v>
      </c>
      <c r="T192" s="20">
        <f t="shared" ref="T192:W192" si="146">T112/(1+T172)</f>
        <v>0</v>
      </c>
      <c r="U192" s="20">
        <f t="shared" si="146"/>
        <v>0</v>
      </c>
      <c r="V192" s="20">
        <f t="shared" si="146"/>
        <v>0</v>
      </c>
      <c r="W192" s="20">
        <f t="shared" si="146"/>
        <v>0</v>
      </c>
      <c r="X192" s="20"/>
    </row>
    <row r="193" spans="1:30" x14ac:dyDescent="0.2">
      <c r="A193" s="24" t="s">
        <v>49</v>
      </c>
      <c r="B193" s="25"/>
      <c r="C193" s="54">
        <f>AVERAGE(C181:C192)</f>
        <v>26.325577136562213</v>
      </c>
      <c r="D193" s="54">
        <f t="shared" ref="D193:W193" si="147">AVERAGE(D181:D192)</f>
        <v>30.347036382420985</v>
      </c>
      <c r="E193" s="54">
        <f t="shared" si="147"/>
        <v>29.326521755402833</v>
      </c>
      <c r="F193" s="54">
        <f t="shared" si="147"/>
        <v>30.749874375969029</v>
      </c>
      <c r="G193" s="54">
        <f t="shared" si="147"/>
        <v>34.512623840048953</v>
      </c>
      <c r="H193" s="54">
        <f t="shared" si="147"/>
        <v>38.315675200625968</v>
      </c>
      <c r="I193" s="54">
        <f t="shared" si="147"/>
        <v>44.432589479904557</v>
      </c>
      <c r="J193" s="54">
        <f t="shared" si="147"/>
        <v>54.619121550944151</v>
      </c>
      <c r="K193" s="54">
        <f t="shared" si="147"/>
        <v>45.81397226567799</v>
      </c>
      <c r="L193" s="54">
        <f t="shared" si="147"/>
        <v>37.130212841555917</v>
      </c>
      <c r="M193" s="54">
        <f t="shared" si="147"/>
        <v>31.93221832749478</v>
      </c>
      <c r="N193" s="54">
        <f t="shared" si="147"/>
        <v>23.998586918126723</v>
      </c>
      <c r="O193" s="54">
        <f t="shared" si="147"/>
        <v>21.837259018110668</v>
      </c>
      <c r="P193" s="54">
        <f t="shared" si="147"/>
        <v>21.80132935005761</v>
      </c>
      <c r="Q193" s="54">
        <f t="shared" si="147"/>
        <v>24.98602359236045</v>
      </c>
      <c r="R193" s="54">
        <f t="shared" si="147"/>
        <v>26.4236930553446</v>
      </c>
      <c r="S193" s="54">
        <f t="shared" si="147"/>
        <v>1.996179600427703</v>
      </c>
      <c r="T193" s="54">
        <f t="shared" si="147"/>
        <v>0</v>
      </c>
      <c r="U193" s="54">
        <f t="shared" si="147"/>
        <v>0</v>
      </c>
      <c r="V193" s="54">
        <f t="shared" si="147"/>
        <v>0</v>
      </c>
      <c r="W193" s="55">
        <f t="shared" si="147"/>
        <v>0</v>
      </c>
      <c r="X193" s="55"/>
    </row>
    <row r="194" spans="1:30" x14ac:dyDescent="0.2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6" spans="1:30" hidden="1" x14ac:dyDescent="0.2"/>
    <row r="197" spans="1:30" hidden="1" x14ac:dyDescent="0.2"/>
    <row r="198" spans="1:30" x14ac:dyDescent="0.2">
      <c r="Y198" s="138" t="s">
        <v>90</v>
      </c>
      <c r="Z198" s="139"/>
      <c r="AA198" s="139"/>
      <c r="AB198" s="139"/>
      <c r="AC198" s="140"/>
    </row>
    <row r="199" spans="1:30" ht="12.75" x14ac:dyDescent="0.2">
      <c r="B199" s="19" t="s">
        <v>51</v>
      </c>
      <c r="C199" s="19"/>
      <c r="Y199" s="57" t="s">
        <v>53</v>
      </c>
      <c r="Z199" s="28">
        <v>2</v>
      </c>
      <c r="AA199" s="144" t="s">
        <v>61</v>
      </c>
      <c r="AB199" s="144"/>
    </row>
    <row r="200" spans="1:30" ht="22.5" x14ac:dyDescent="0.2">
      <c r="A200" s="59"/>
      <c r="B200" s="59"/>
      <c r="C200" s="60">
        <f>C$10</f>
        <v>2001</v>
      </c>
      <c r="D200" s="60">
        <f t="shared" ref="D200:W200" si="148">D$10</f>
        <v>2002</v>
      </c>
      <c r="E200" s="60">
        <f t="shared" si="148"/>
        <v>2003</v>
      </c>
      <c r="F200" s="60">
        <f t="shared" si="148"/>
        <v>2004</v>
      </c>
      <c r="G200" s="60">
        <f t="shared" si="148"/>
        <v>2005</v>
      </c>
      <c r="H200" s="60">
        <f t="shared" si="148"/>
        <v>2006</v>
      </c>
      <c r="I200" s="60">
        <f t="shared" si="148"/>
        <v>2007</v>
      </c>
      <c r="J200" s="60">
        <f t="shared" si="148"/>
        <v>2008</v>
      </c>
      <c r="K200" s="60">
        <f t="shared" si="148"/>
        <v>2009</v>
      </c>
      <c r="L200" s="60">
        <f t="shared" si="148"/>
        <v>2010</v>
      </c>
      <c r="M200" s="60">
        <f t="shared" si="148"/>
        <v>2011</v>
      </c>
      <c r="N200" s="60">
        <f t="shared" si="148"/>
        <v>2012</v>
      </c>
      <c r="O200" s="60">
        <f t="shared" si="148"/>
        <v>2013</v>
      </c>
      <c r="P200" s="60">
        <f t="shared" si="148"/>
        <v>2014</v>
      </c>
      <c r="Q200" s="60">
        <f t="shared" si="148"/>
        <v>2015</v>
      </c>
      <c r="R200" s="60">
        <f t="shared" si="148"/>
        <v>2016</v>
      </c>
      <c r="S200" s="60">
        <f t="shared" si="148"/>
        <v>2017</v>
      </c>
      <c r="T200" s="60">
        <f t="shared" si="148"/>
        <v>2018</v>
      </c>
      <c r="U200" s="60">
        <f t="shared" si="148"/>
        <v>2019</v>
      </c>
      <c r="V200" s="60">
        <f t="shared" si="148"/>
        <v>2020</v>
      </c>
      <c r="W200" s="60">
        <f t="shared" si="148"/>
        <v>0</v>
      </c>
      <c r="X200" s="59"/>
      <c r="Y200" s="60" t="s">
        <v>49</v>
      </c>
      <c r="Z200" s="61" t="s">
        <v>52</v>
      </c>
      <c r="AA200" s="61" t="s">
        <v>62</v>
      </c>
      <c r="AB200" s="61" t="s">
        <v>63</v>
      </c>
      <c r="AC200" s="104" t="s">
        <v>56</v>
      </c>
      <c r="AD200" s="59"/>
    </row>
    <row r="201" spans="1:30" x14ac:dyDescent="0.2">
      <c r="A201" s="59" t="s">
        <v>27</v>
      </c>
      <c r="B201" s="59"/>
      <c r="C201" s="91">
        <f>C181/C$193</f>
        <v>1.0464214895585529</v>
      </c>
      <c r="D201" s="91">
        <f t="shared" ref="D201:R201" si="149">D181/D$193</f>
        <v>1.0462236651090873</v>
      </c>
      <c r="E201" s="91">
        <f t="shared" si="149"/>
        <v>1.0436550830035698</v>
      </c>
      <c r="F201" s="91">
        <f t="shared" si="149"/>
        <v>1.0783779183153672</v>
      </c>
      <c r="G201" s="91">
        <f t="shared" si="149"/>
        <v>0.99118530536943772</v>
      </c>
      <c r="H201" s="91">
        <f t="shared" si="149"/>
        <v>1.047262985848769</v>
      </c>
      <c r="I201" s="91">
        <f t="shared" si="149"/>
        <v>0.99562677848712777</v>
      </c>
      <c r="J201" s="91">
        <f t="shared" si="149"/>
        <v>1.1342611889892014</v>
      </c>
      <c r="K201" s="91">
        <f t="shared" si="149"/>
        <v>0.97666501474132916</v>
      </c>
      <c r="L201" s="91">
        <f t="shared" si="149"/>
        <v>1.0013416974393459</v>
      </c>
      <c r="M201" s="91">
        <f t="shared" si="149"/>
        <v>1.0190683429347536</v>
      </c>
      <c r="N201" s="91">
        <f t="shared" si="149"/>
        <v>0.96693398448827284</v>
      </c>
      <c r="O201" s="91">
        <f t="shared" si="149"/>
        <v>0.97864254689091179</v>
      </c>
      <c r="P201" s="91">
        <f t="shared" si="149"/>
        <v>0.99593972956477173</v>
      </c>
      <c r="Q201" s="91">
        <f t="shared" si="149"/>
        <v>1.0060577332408644</v>
      </c>
      <c r="R201" s="91">
        <f t="shared" si="149"/>
        <v>0.99259014252015787</v>
      </c>
      <c r="S201" s="91"/>
      <c r="T201" s="91"/>
      <c r="U201" s="91"/>
      <c r="V201" s="91"/>
      <c r="W201" s="91"/>
      <c r="X201" s="59"/>
      <c r="Y201" s="91">
        <f t="shared" ref="Y201:Y212" si="150">AVERAGE($C201:$W201)</f>
        <v>1.020015850406345</v>
      </c>
      <c r="Z201" s="91">
        <f t="shared" ref="Z201:Z212" si="151">STDEV($C201:$W201)</f>
        <v>4.385923854099083E-2</v>
      </c>
      <c r="AA201" s="91">
        <f t="shared" ref="AA201:AA212" si="152">Y201-Z201*MaxSD</f>
        <v>0.93229737332436335</v>
      </c>
      <c r="AB201" s="91">
        <f t="shared" ref="AB201:AB212" si="153">Y201+Z201*MaxSD</f>
        <v>1.1077343274883267</v>
      </c>
      <c r="AC201" s="105">
        <f t="shared" ref="AC201:AC212" si="154">SUMPRODUCT($C201:$W201,$C$236:$W$236)/$Y$236</f>
        <v>1.0041638230561172</v>
      </c>
      <c r="AD201" s="59"/>
    </row>
    <row r="202" spans="1:30" x14ac:dyDescent="0.2">
      <c r="A202" s="59" t="s">
        <v>28</v>
      </c>
      <c r="B202" s="59"/>
      <c r="C202" s="91">
        <f t="shared" ref="C202:R202" si="155">C182/C$193</f>
        <v>0.92598404410701929</v>
      </c>
      <c r="D202" s="91">
        <f t="shared" si="155"/>
        <v>1.02526303543761</v>
      </c>
      <c r="E202" s="91">
        <f t="shared" si="155"/>
        <v>0.9666026155426487</v>
      </c>
      <c r="F202" s="91">
        <f t="shared" si="155"/>
        <v>0.96633158341748582</v>
      </c>
      <c r="G202" s="91">
        <f t="shared" si="155"/>
        <v>0.96625882578811439</v>
      </c>
      <c r="H202" s="91">
        <f t="shared" si="155"/>
        <v>0.98476150307825883</v>
      </c>
      <c r="I202" s="91">
        <f t="shared" si="155"/>
        <v>0.98001894483648377</v>
      </c>
      <c r="J202" s="91">
        <f t="shared" si="155"/>
        <v>0.90998125817829045</v>
      </c>
      <c r="K202" s="91">
        <f t="shared" si="155"/>
        <v>0.97360343334208288</v>
      </c>
      <c r="L202" s="91">
        <f t="shared" si="155"/>
        <v>1.0061646984401285</v>
      </c>
      <c r="M202" s="91">
        <f t="shared" si="155"/>
        <v>0.98652936528615287</v>
      </c>
      <c r="N202" s="91">
        <f t="shared" si="155"/>
        <v>0.96373342833640352</v>
      </c>
      <c r="O202" s="91">
        <f t="shared" si="155"/>
        <v>0.98939018438527204</v>
      </c>
      <c r="P202" s="91">
        <f t="shared" si="155"/>
        <v>0.98647985571721841</v>
      </c>
      <c r="Q202" s="91">
        <f t="shared" si="155"/>
        <v>0.95360674658039379</v>
      </c>
      <c r="R202" s="91">
        <f t="shared" si="155"/>
        <v>0.9819011263471551</v>
      </c>
      <c r="S202" s="91"/>
      <c r="T202" s="91"/>
      <c r="U202" s="91"/>
      <c r="V202" s="91"/>
      <c r="W202" s="91"/>
      <c r="X202" s="59"/>
      <c r="Y202" s="91">
        <f t="shared" si="150"/>
        <v>0.97291316555129503</v>
      </c>
      <c r="Z202" s="91">
        <f t="shared" si="151"/>
        <v>2.7696509828529909E-2</v>
      </c>
      <c r="AA202" s="91">
        <f t="shared" si="152"/>
        <v>0.91752014589423525</v>
      </c>
      <c r="AB202" s="91">
        <f t="shared" si="153"/>
        <v>1.0283061852083548</v>
      </c>
      <c r="AC202" s="105">
        <f t="shared" si="154"/>
        <v>0.98259298818610963</v>
      </c>
      <c r="AD202" s="59"/>
    </row>
    <row r="203" spans="1:30" x14ac:dyDescent="0.2">
      <c r="A203" s="59" t="s">
        <v>29</v>
      </c>
      <c r="B203" s="59"/>
      <c r="C203" s="91">
        <f t="shared" ref="C203:R203" si="156">C183/C$193</f>
        <v>1.0353317731182321</v>
      </c>
      <c r="D203" s="91">
        <f t="shared" si="156"/>
        <v>1.0012070837666629</v>
      </c>
      <c r="E203" s="91">
        <f t="shared" si="156"/>
        <v>1.0030006208898161</v>
      </c>
      <c r="F203" s="91">
        <f t="shared" si="156"/>
        <v>0.96909493383756529</v>
      </c>
      <c r="G203" s="91">
        <f t="shared" si="156"/>
        <v>1.0210188335810289</v>
      </c>
      <c r="H203" s="91">
        <f t="shared" si="156"/>
        <v>0.93399946607918471</v>
      </c>
      <c r="I203" s="91">
        <f t="shared" si="156"/>
        <v>1.0660182540275152</v>
      </c>
      <c r="J203" s="91">
        <f t="shared" si="156"/>
        <v>1.0681168554857368</v>
      </c>
      <c r="K203" s="91">
        <f t="shared" si="156"/>
        <v>1.1092034942274431</v>
      </c>
      <c r="L203" s="91">
        <f t="shared" si="156"/>
        <v>0.94802652815385324</v>
      </c>
      <c r="M203" s="91">
        <f t="shared" si="156"/>
        <v>0.99887681346129165</v>
      </c>
      <c r="N203" s="91">
        <f t="shared" si="156"/>
        <v>0.98045706868401339</v>
      </c>
      <c r="O203" s="91">
        <f t="shared" si="156"/>
        <v>0.99546636946908285</v>
      </c>
      <c r="P203" s="91">
        <f t="shared" si="156"/>
        <v>0.98344370408997295</v>
      </c>
      <c r="Q203" s="91">
        <f t="shared" si="156"/>
        <v>0.98992026244493803</v>
      </c>
      <c r="R203" s="91">
        <f t="shared" si="156"/>
        <v>1.0008227942479371</v>
      </c>
      <c r="S203" s="91"/>
      <c r="T203" s="91"/>
      <c r="U203" s="91"/>
      <c r="V203" s="91"/>
      <c r="W203" s="91"/>
      <c r="X203" s="59"/>
      <c r="Y203" s="91">
        <f t="shared" si="150"/>
        <v>1.0065003034727673</v>
      </c>
      <c r="Z203" s="91">
        <f t="shared" si="151"/>
        <v>4.5270158049658428E-2</v>
      </c>
      <c r="AA203" s="91">
        <f t="shared" si="152"/>
        <v>0.91595998737345041</v>
      </c>
      <c r="AB203" s="91">
        <f t="shared" si="153"/>
        <v>1.0970406195720841</v>
      </c>
      <c r="AC203" s="105">
        <f t="shared" si="154"/>
        <v>0.99222400787885978</v>
      </c>
      <c r="AD203" s="59"/>
    </row>
    <row r="204" spans="1:30" x14ac:dyDescent="0.2">
      <c r="A204" s="59" t="s">
        <v>30</v>
      </c>
      <c r="B204" s="59"/>
      <c r="C204" s="91">
        <f t="shared" ref="C204:R204" si="157">C184/C$193</f>
        <v>1.0578174384883674</v>
      </c>
      <c r="D204" s="91">
        <f t="shared" si="157"/>
        <v>0.98079634331783061</v>
      </c>
      <c r="E204" s="91">
        <f t="shared" si="157"/>
        <v>1.0008530849255459</v>
      </c>
      <c r="F204" s="91">
        <f t="shared" si="157"/>
        <v>1.0084596985027168</v>
      </c>
      <c r="G204" s="91">
        <f t="shared" si="157"/>
        <v>1.0073179607584293</v>
      </c>
      <c r="H204" s="91">
        <f t="shared" si="157"/>
        <v>0.95916965484564232</v>
      </c>
      <c r="I204" s="91">
        <f t="shared" si="157"/>
        <v>0.96733993114196015</v>
      </c>
      <c r="J204" s="91">
        <f t="shared" si="157"/>
        <v>0.94319863990921071</v>
      </c>
      <c r="K204" s="91">
        <f t="shared" si="157"/>
        <v>0.96931736626461662</v>
      </c>
      <c r="L204" s="91">
        <f t="shared" si="157"/>
        <v>1.0275379175992891</v>
      </c>
      <c r="M204" s="91">
        <f t="shared" si="157"/>
        <v>0.94748780954600698</v>
      </c>
      <c r="N204" s="91">
        <f t="shared" si="157"/>
        <v>0.97186771531735228</v>
      </c>
      <c r="O204" s="91">
        <f t="shared" si="157"/>
        <v>0.98561576030067077</v>
      </c>
      <c r="P204" s="91">
        <f t="shared" si="157"/>
        <v>0.97080549198454891</v>
      </c>
      <c r="Q204" s="91">
        <f t="shared" si="157"/>
        <v>0.98525035583819531</v>
      </c>
      <c r="R204" s="91">
        <f t="shared" si="157"/>
        <v>0.96969843279940138</v>
      </c>
      <c r="S204" s="91"/>
      <c r="T204" s="91"/>
      <c r="U204" s="91"/>
      <c r="V204" s="91"/>
      <c r="W204" s="91"/>
      <c r="X204" s="59"/>
      <c r="Y204" s="91">
        <f t="shared" si="150"/>
        <v>0.98453335009623655</v>
      </c>
      <c r="Z204" s="91">
        <f t="shared" si="151"/>
        <v>2.9904155902029082E-2</v>
      </c>
      <c r="AA204" s="91">
        <f t="shared" si="152"/>
        <v>0.92472503829217834</v>
      </c>
      <c r="AB204" s="91">
        <f t="shared" si="153"/>
        <v>1.0443416619002948</v>
      </c>
      <c r="AC204" s="105">
        <f t="shared" si="154"/>
        <v>0.98472308723872692</v>
      </c>
      <c r="AD204" s="59"/>
    </row>
    <row r="205" spans="1:30" x14ac:dyDescent="0.2">
      <c r="A205" s="59" t="s">
        <v>31</v>
      </c>
      <c r="B205" s="59"/>
      <c r="C205" s="91">
        <f t="shared" ref="C205:R205" si="158">C185/C$193</f>
        <v>0.96290598005252903</v>
      </c>
      <c r="D205" s="91">
        <f t="shared" si="158"/>
        <v>0.92295487391205777</v>
      </c>
      <c r="E205" s="91">
        <f t="shared" si="158"/>
        <v>0.99505366076842583</v>
      </c>
      <c r="F205" s="91">
        <f t="shared" si="158"/>
        <v>0.99492949127896335</v>
      </c>
      <c r="G205" s="91">
        <f t="shared" si="158"/>
        <v>1.0123642714642944</v>
      </c>
      <c r="H205" s="91">
        <f t="shared" si="158"/>
        <v>1.061373097455329</v>
      </c>
      <c r="I205" s="91">
        <f t="shared" si="158"/>
        <v>0.98554689331720413</v>
      </c>
      <c r="J205" s="91">
        <f t="shared" si="158"/>
        <v>0.90451437520101563</v>
      </c>
      <c r="K205" s="91">
        <f t="shared" si="158"/>
        <v>0.96065724706314637</v>
      </c>
      <c r="L205" s="91">
        <f t="shared" si="158"/>
        <v>0.98204952381889854</v>
      </c>
      <c r="M205" s="91">
        <f t="shared" si="158"/>
        <v>0.98069500334107906</v>
      </c>
      <c r="N205" s="91">
        <f t="shared" si="158"/>
        <v>1.0459988953985293</v>
      </c>
      <c r="O205" s="91">
        <f t="shared" si="158"/>
        <v>0.97304188227097821</v>
      </c>
      <c r="P205" s="91">
        <f t="shared" si="158"/>
        <v>0.98062184317218282</v>
      </c>
      <c r="Q205" s="91">
        <f t="shared" si="158"/>
        <v>0.95220172411077231</v>
      </c>
      <c r="R205" s="91">
        <f t="shared" si="158"/>
        <v>0.96406834896479521</v>
      </c>
      <c r="S205" s="91"/>
      <c r="T205" s="91"/>
      <c r="U205" s="91"/>
      <c r="V205" s="91"/>
      <c r="W205" s="91"/>
      <c r="X205" s="59"/>
      <c r="Y205" s="91">
        <f t="shared" si="150"/>
        <v>0.97993606947438761</v>
      </c>
      <c r="Z205" s="91">
        <f t="shared" si="151"/>
        <v>3.933082521509685E-2</v>
      </c>
      <c r="AA205" s="91">
        <f t="shared" si="152"/>
        <v>0.90127441904419392</v>
      </c>
      <c r="AB205" s="91">
        <f t="shared" si="153"/>
        <v>1.0585977199045813</v>
      </c>
      <c r="AC205" s="105">
        <f t="shared" si="154"/>
        <v>0.98090500272220138</v>
      </c>
      <c r="AD205" s="59"/>
    </row>
    <row r="206" spans="1:30" x14ac:dyDescent="0.2">
      <c r="A206" s="59" t="s">
        <v>32</v>
      </c>
      <c r="B206" s="59"/>
      <c r="C206" s="91">
        <f t="shared" ref="C206:R206" si="159">C186/C$193</f>
        <v>1.008991247361352</v>
      </c>
      <c r="D206" s="91">
        <f t="shared" si="159"/>
        <v>1.0357139308157661</v>
      </c>
      <c r="E206" s="91">
        <f t="shared" si="159"/>
        <v>1.017083143282522</v>
      </c>
      <c r="F206" s="91">
        <f t="shared" si="159"/>
        <v>0.9522594981771213</v>
      </c>
      <c r="G206" s="91">
        <f t="shared" si="159"/>
        <v>0.99990468131344534</v>
      </c>
      <c r="H206" s="91">
        <f t="shared" si="159"/>
        <v>1.0501933326389443</v>
      </c>
      <c r="I206" s="91">
        <f t="shared" si="159"/>
        <v>1.0643133323618568</v>
      </c>
      <c r="J206" s="91">
        <f t="shared" si="159"/>
        <v>1.0648546570547963</v>
      </c>
      <c r="K206" s="91">
        <f t="shared" si="159"/>
        <v>1.032020935303428</v>
      </c>
      <c r="L206" s="91">
        <f t="shared" si="159"/>
        <v>1.1096929169214393</v>
      </c>
      <c r="M206" s="91">
        <f t="shared" si="159"/>
        <v>1.0400824141969571</v>
      </c>
      <c r="N206" s="91">
        <f t="shared" si="159"/>
        <v>1.0461527233387486</v>
      </c>
      <c r="O206" s="91">
        <f t="shared" si="159"/>
        <v>1.0604176662848535</v>
      </c>
      <c r="P206" s="91">
        <f t="shared" si="159"/>
        <v>1.0677424225607905</v>
      </c>
      <c r="Q206" s="91">
        <f t="shared" si="159"/>
        <v>1.0705443706880118</v>
      </c>
      <c r="R206" s="91">
        <f t="shared" si="159"/>
        <v>1.0660637301629468</v>
      </c>
      <c r="S206" s="91"/>
      <c r="T206" s="91"/>
      <c r="U206" s="91"/>
      <c r="V206" s="91"/>
      <c r="W206" s="91"/>
      <c r="X206" s="59"/>
      <c r="Y206" s="91">
        <f t="shared" si="150"/>
        <v>1.0428769376539364</v>
      </c>
      <c r="Z206" s="91">
        <f t="shared" si="151"/>
        <v>3.6284913450363318E-2</v>
      </c>
      <c r="AA206" s="91">
        <f t="shared" si="152"/>
        <v>0.97030711075320975</v>
      </c>
      <c r="AB206" s="91">
        <f t="shared" si="153"/>
        <v>1.1154467645546631</v>
      </c>
      <c r="AC206" s="105">
        <f t="shared" si="154"/>
        <v>1.0513397999565481</v>
      </c>
      <c r="AD206" s="59"/>
    </row>
    <row r="207" spans="1:30" x14ac:dyDescent="0.2">
      <c r="A207" s="59" t="s">
        <v>33</v>
      </c>
      <c r="B207" s="59"/>
      <c r="C207" s="91">
        <f t="shared" ref="C207:R207" si="160">C187/C$193</f>
        <v>1.0339028415296205</v>
      </c>
      <c r="D207" s="91">
        <f t="shared" si="160"/>
        <v>0.99101707757886359</v>
      </c>
      <c r="E207" s="91">
        <f t="shared" si="160"/>
        <v>0.9815810423530732</v>
      </c>
      <c r="F207" s="91">
        <f t="shared" si="160"/>
        <v>1.0287516840180799</v>
      </c>
      <c r="G207" s="91">
        <f t="shared" si="160"/>
        <v>0.97465400166698146</v>
      </c>
      <c r="H207" s="91">
        <f t="shared" si="160"/>
        <v>0.97038470298417112</v>
      </c>
      <c r="I207" s="91">
        <f t="shared" si="160"/>
        <v>0.99775290540254769</v>
      </c>
      <c r="J207" s="91">
        <f t="shared" si="160"/>
        <v>1.1081227164010339</v>
      </c>
      <c r="K207" s="91">
        <f t="shared" si="160"/>
        <v>0.91408214808562405</v>
      </c>
      <c r="L207" s="91">
        <f t="shared" si="160"/>
        <v>0.93928423216941104</v>
      </c>
      <c r="M207" s="91">
        <f t="shared" si="160"/>
        <v>0.95259189870219463</v>
      </c>
      <c r="N207" s="91">
        <f t="shared" si="160"/>
        <v>0.9753703539139672</v>
      </c>
      <c r="O207" s="91">
        <f t="shared" si="160"/>
        <v>0.98307647957156197</v>
      </c>
      <c r="P207" s="91">
        <f t="shared" si="160"/>
        <v>0.97192275142744966</v>
      </c>
      <c r="Q207" s="91">
        <f t="shared" si="160"/>
        <v>1.0002308433878944</v>
      </c>
      <c r="R207" s="91">
        <f t="shared" si="160"/>
        <v>0.99173560785500015</v>
      </c>
      <c r="S207" s="91"/>
      <c r="T207" s="91"/>
      <c r="U207" s="91"/>
      <c r="V207" s="91"/>
      <c r="W207" s="91"/>
      <c r="X207" s="59"/>
      <c r="Y207" s="91">
        <f t="shared" si="150"/>
        <v>0.9884038304404672</v>
      </c>
      <c r="Z207" s="91">
        <f t="shared" si="151"/>
        <v>4.3608142493839701E-2</v>
      </c>
      <c r="AA207" s="91">
        <f t="shared" si="152"/>
        <v>0.90118754545278779</v>
      </c>
      <c r="AB207" s="91">
        <f t="shared" si="153"/>
        <v>1.0756201154281466</v>
      </c>
      <c r="AC207" s="105">
        <f t="shared" si="154"/>
        <v>0.9761464288626398</v>
      </c>
      <c r="AD207" s="59"/>
    </row>
    <row r="208" spans="1:30" x14ac:dyDescent="0.2">
      <c r="A208" s="59" t="s">
        <v>34</v>
      </c>
      <c r="B208" s="59"/>
      <c r="C208" s="91">
        <f t="shared" ref="C208:R208" si="161">C188/C$193</f>
        <v>0.88108437093418213</v>
      </c>
      <c r="D208" s="91">
        <f t="shared" si="161"/>
        <v>0.88987503193895334</v>
      </c>
      <c r="E208" s="91">
        <f t="shared" si="161"/>
        <v>0.86376738510107998</v>
      </c>
      <c r="F208" s="91">
        <f t="shared" si="161"/>
        <v>0.91009694148779563</v>
      </c>
      <c r="G208" s="91">
        <f t="shared" si="161"/>
        <v>0.93813659997657428</v>
      </c>
      <c r="H208" s="91">
        <f t="shared" si="161"/>
        <v>0.9003150187147192</v>
      </c>
      <c r="I208" s="91">
        <f t="shared" si="161"/>
        <v>0.89544156109786255</v>
      </c>
      <c r="J208" s="91">
        <f t="shared" si="161"/>
        <v>0.80406731652588259</v>
      </c>
      <c r="K208" s="91">
        <f t="shared" si="161"/>
        <v>0.98802289994626824</v>
      </c>
      <c r="L208" s="91">
        <f t="shared" si="161"/>
        <v>0.94870892199748502</v>
      </c>
      <c r="M208" s="91">
        <f t="shared" si="161"/>
        <v>0.90386325918134458</v>
      </c>
      <c r="N208" s="91">
        <f t="shared" si="161"/>
        <v>0.9078913301510011</v>
      </c>
      <c r="O208" s="91">
        <f t="shared" si="161"/>
        <v>0.90833118741247643</v>
      </c>
      <c r="P208" s="91">
        <f t="shared" si="161"/>
        <v>0.89276890411716092</v>
      </c>
      <c r="Q208" s="91">
        <f t="shared" si="161"/>
        <v>0.90461643506059297</v>
      </c>
      <c r="R208" s="91">
        <f t="shared" si="161"/>
        <v>0.90215366119060358</v>
      </c>
      <c r="S208" s="91"/>
      <c r="T208" s="91"/>
      <c r="U208" s="91"/>
      <c r="V208" s="91"/>
      <c r="W208" s="91"/>
      <c r="X208" s="59"/>
      <c r="Y208" s="91">
        <f t="shared" si="150"/>
        <v>0.9024463015521238</v>
      </c>
      <c r="Z208" s="91">
        <f t="shared" si="151"/>
        <v>3.8989836273511429E-2</v>
      </c>
      <c r="AA208" s="91">
        <f t="shared" si="152"/>
        <v>0.82446662900510093</v>
      </c>
      <c r="AB208" s="91">
        <f t="shared" si="153"/>
        <v>0.98042597409914667</v>
      </c>
      <c r="AC208" s="105">
        <f t="shared" si="154"/>
        <v>0.9060112716127271</v>
      </c>
      <c r="AD208" s="59"/>
    </row>
    <row r="209" spans="1:30" x14ac:dyDescent="0.2">
      <c r="A209" s="59" t="s">
        <v>35</v>
      </c>
      <c r="B209" s="59"/>
      <c r="C209" s="91">
        <f t="shared" ref="C209:R209" si="162">C189/C$193</f>
        <v>0.99366654457736225</v>
      </c>
      <c r="D209" s="91">
        <f t="shared" si="162"/>
        <v>0.9410944887762851</v>
      </c>
      <c r="E209" s="91">
        <f t="shared" si="162"/>
        <v>1.0380651882981922</v>
      </c>
      <c r="F209" s="91">
        <f t="shared" si="162"/>
        <v>0.96513123804035506</v>
      </c>
      <c r="G209" s="91">
        <f t="shared" si="162"/>
        <v>0.98940436817814204</v>
      </c>
      <c r="H209" s="91">
        <f t="shared" si="162"/>
        <v>0.99342639880438666</v>
      </c>
      <c r="I209" s="91">
        <f t="shared" si="162"/>
        <v>0.93036385662489685</v>
      </c>
      <c r="J209" s="91">
        <f t="shared" si="162"/>
        <v>0.99403395315096765</v>
      </c>
      <c r="K209" s="91">
        <f t="shared" si="162"/>
        <v>1.0308583716168671</v>
      </c>
      <c r="L209" s="91">
        <f t="shared" si="162"/>
        <v>0.95560510766165907</v>
      </c>
      <c r="M209" s="91">
        <f t="shared" si="162"/>
        <v>1.0234133627236022</v>
      </c>
      <c r="N209" s="91">
        <f t="shared" si="162"/>
        <v>1.0841308550850748</v>
      </c>
      <c r="O209" s="91">
        <f t="shared" si="162"/>
        <v>1.0456173916436988</v>
      </c>
      <c r="P209" s="91">
        <f t="shared" si="162"/>
        <v>0.9757583441988561</v>
      </c>
      <c r="Q209" s="91">
        <f t="shared" si="162"/>
        <v>1.0588732344541716</v>
      </c>
      <c r="R209" s="91">
        <f t="shared" si="162"/>
        <v>1.0633299148749957</v>
      </c>
      <c r="S209" s="91"/>
      <c r="T209" s="91"/>
      <c r="U209" s="91"/>
      <c r="V209" s="91"/>
      <c r="W209" s="91"/>
      <c r="X209" s="59"/>
      <c r="Y209" s="91">
        <f t="shared" si="150"/>
        <v>1.0051732886693445</v>
      </c>
      <c r="Z209" s="91">
        <f t="shared" si="151"/>
        <v>4.5812292565360901E-2</v>
      </c>
      <c r="AA209" s="91">
        <f t="shared" si="152"/>
        <v>0.91354870353862272</v>
      </c>
      <c r="AB209" s="91">
        <f t="shared" si="153"/>
        <v>1.0967978738000663</v>
      </c>
      <c r="AC209" s="105">
        <f t="shared" si="154"/>
        <v>1.0175292255894679</v>
      </c>
      <c r="AD209" s="59"/>
    </row>
    <row r="210" spans="1:30" x14ac:dyDescent="0.2">
      <c r="A210" s="59" t="s">
        <v>36</v>
      </c>
      <c r="B210" s="59"/>
      <c r="C210" s="91">
        <f t="shared" ref="C210:R210" si="163">C190/C$193</f>
        <v>1.0034836046904134</v>
      </c>
      <c r="D210" s="91">
        <f t="shared" si="163"/>
        <v>1.1243288037190649</v>
      </c>
      <c r="E210" s="91">
        <f t="shared" si="163"/>
        <v>1.0526172981184578</v>
      </c>
      <c r="F210" s="91">
        <f t="shared" si="163"/>
        <v>1.0448862300344319</v>
      </c>
      <c r="G210" s="91">
        <f t="shared" si="163"/>
        <v>1.1130070507573198</v>
      </c>
      <c r="H210" s="91">
        <f t="shared" si="163"/>
        <v>1.0391764744823648</v>
      </c>
      <c r="I210" s="91">
        <f t="shared" si="163"/>
        <v>0.95040347361091249</v>
      </c>
      <c r="J210" s="91">
        <f t="shared" si="163"/>
        <v>1.0628404512320939</v>
      </c>
      <c r="K210" s="91">
        <f t="shared" si="163"/>
        <v>1.0101195906441178</v>
      </c>
      <c r="L210" s="91">
        <f t="shared" si="163"/>
        <v>1.0207192944130006</v>
      </c>
      <c r="M210" s="91">
        <f t="shared" si="163"/>
        <v>1.0248750842148422</v>
      </c>
      <c r="N210" s="91">
        <f t="shared" si="163"/>
        <v>0.91621645462988577</v>
      </c>
      <c r="O210" s="91">
        <f t="shared" si="163"/>
        <v>0.99867668842073365</v>
      </c>
      <c r="P210" s="91">
        <f t="shared" si="163"/>
        <v>1.1059553877588362</v>
      </c>
      <c r="Q210" s="91">
        <f t="shared" si="163"/>
        <v>1.0117731089813569</v>
      </c>
      <c r="R210" s="91">
        <f t="shared" si="163"/>
        <v>0.97808291904354216</v>
      </c>
      <c r="S210" s="91"/>
      <c r="T210" s="91"/>
      <c r="U210" s="91"/>
      <c r="V210" s="91"/>
      <c r="W210" s="91"/>
      <c r="X210" s="59"/>
      <c r="Y210" s="91">
        <f t="shared" si="150"/>
        <v>1.0285726196719609</v>
      </c>
      <c r="Z210" s="91">
        <f t="shared" si="151"/>
        <v>5.652277534260388E-2</v>
      </c>
      <c r="AA210" s="91">
        <f t="shared" si="152"/>
        <v>0.91552706898675318</v>
      </c>
      <c r="AB210" s="91">
        <f t="shared" si="153"/>
        <v>1.1416181703571686</v>
      </c>
      <c r="AC210" s="105">
        <f t="shared" si="154"/>
        <v>1.034625209005704</v>
      </c>
      <c r="AD210" s="59"/>
    </row>
    <row r="211" spans="1:30" x14ac:dyDescent="0.2">
      <c r="A211" s="59" t="s">
        <v>37</v>
      </c>
      <c r="B211" s="59"/>
      <c r="C211" s="91">
        <f t="shared" ref="C211:R211" si="164">C191/C$193</f>
        <v>0.98034948798594435</v>
      </c>
      <c r="D211" s="91">
        <f t="shared" si="164"/>
        <v>1.0204486038226366</v>
      </c>
      <c r="E211" s="91">
        <f t="shared" si="164"/>
        <v>0.98408244556209379</v>
      </c>
      <c r="F211" s="91">
        <f t="shared" si="164"/>
        <v>1.0091690455666766</v>
      </c>
      <c r="G211" s="91">
        <f t="shared" si="164"/>
        <v>0.98581801108095402</v>
      </c>
      <c r="H211" s="91">
        <f t="shared" si="164"/>
        <v>1.0645753452723381</v>
      </c>
      <c r="I211" s="91">
        <f t="shared" si="164"/>
        <v>1.1802554710336968</v>
      </c>
      <c r="J211" s="91">
        <f t="shared" si="164"/>
        <v>0.97160832214235737</v>
      </c>
      <c r="K211" s="91">
        <f t="shared" si="164"/>
        <v>0.97220900460183945</v>
      </c>
      <c r="L211" s="91">
        <f t="shared" si="164"/>
        <v>1.0280241643959169</v>
      </c>
      <c r="M211" s="91">
        <f t="shared" si="164"/>
        <v>1.0196413786958913</v>
      </c>
      <c r="N211" s="91">
        <f t="shared" si="164"/>
        <v>1.045674484532181</v>
      </c>
      <c r="O211" s="91">
        <f t="shared" si="164"/>
        <v>0.97626231550652398</v>
      </c>
      <c r="P211" s="91">
        <f t="shared" si="164"/>
        <v>0.92560898391535318</v>
      </c>
      <c r="Q211" s="91">
        <f t="shared" si="164"/>
        <v>0.96404192718318593</v>
      </c>
      <c r="R211" s="91">
        <f t="shared" si="164"/>
        <v>0.96694954560674407</v>
      </c>
      <c r="S211" s="91"/>
      <c r="T211" s="91"/>
      <c r="U211" s="91"/>
      <c r="V211" s="91"/>
      <c r="W211" s="91"/>
      <c r="X211" s="59"/>
      <c r="Y211" s="91">
        <f t="shared" si="150"/>
        <v>1.0059199085565209</v>
      </c>
      <c r="Z211" s="91">
        <f t="shared" si="151"/>
        <v>5.8173694570996359E-2</v>
      </c>
      <c r="AA211" s="91">
        <f t="shared" si="152"/>
        <v>0.8895725194145282</v>
      </c>
      <c r="AB211" s="91">
        <f t="shared" si="153"/>
        <v>1.1222672976985137</v>
      </c>
      <c r="AC211" s="105">
        <f t="shared" si="154"/>
        <v>0.99165518603014802</v>
      </c>
      <c r="AD211" s="59"/>
    </row>
    <row r="212" spans="1:30" x14ac:dyDescent="0.2">
      <c r="A212" s="59" t="s">
        <v>38</v>
      </c>
      <c r="B212" s="59"/>
      <c r="C212" s="91">
        <f t="shared" ref="C212:R212" si="165">C192/C$193</f>
        <v>1.0700611775964257</v>
      </c>
      <c r="D212" s="91">
        <f t="shared" si="165"/>
        <v>1.0210770618051839</v>
      </c>
      <c r="E212" s="91">
        <f t="shared" si="165"/>
        <v>1.0536384321545764</v>
      </c>
      <c r="F212" s="91">
        <f t="shared" si="165"/>
        <v>1.0725117373234414</v>
      </c>
      <c r="G212" s="91">
        <f t="shared" si="165"/>
        <v>1.0009300900652769</v>
      </c>
      <c r="H212" s="91">
        <f t="shared" si="165"/>
        <v>0.9953620197958889</v>
      </c>
      <c r="I212" s="91">
        <f t="shared" si="165"/>
        <v>0.98691859805793625</v>
      </c>
      <c r="J212" s="91">
        <f t="shared" si="165"/>
        <v>1.0344002657294116</v>
      </c>
      <c r="K212" s="91">
        <f t="shared" si="165"/>
        <v>1.0632404941632361</v>
      </c>
      <c r="L212" s="91">
        <f t="shared" si="165"/>
        <v>1.0328449969895745</v>
      </c>
      <c r="M212" s="91">
        <f t="shared" si="165"/>
        <v>1.1028752677158835</v>
      </c>
      <c r="N212" s="91">
        <f t="shared" si="165"/>
        <v>1.0955727061245724</v>
      </c>
      <c r="O212" s="91">
        <f t="shared" si="165"/>
        <v>1.1054615278432369</v>
      </c>
      <c r="P212" s="91">
        <f t="shared" si="165"/>
        <v>1.1429525814928578</v>
      </c>
      <c r="Q212" s="91">
        <f t="shared" si="165"/>
        <v>1.1028832580296208</v>
      </c>
      <c r="R212" s="91">
        <f t="shared" si="165"/>
        <v>1.1226037763867212</v>
      </c>
      <c r="S212" s="91"/>
      <c r="T212" s="91"/>
      <c r="U212" s="91"/>
      <c r="V212" s="91"/>
      <c r="W212" s="91"/>
      <c r="X212" s="59"/>
      <c r="Y212" s="91">
        <f t="shared" si="150"/>
        <v>1.0627083744546153</v>
      </c>
      <c r="Z212" s="91">
        <f t="shared" si="151"/>
        <v>4.7551460001214331E-2</v>
      </c>
      <c r="AA212" s="91">
        <f t="shared" si="152"/>
        <v>0.9676054544521866</v>
      </c>
      <c r="AB212" s="91">
        <f t="shared" si="153"/>
        <v>1.157811294457044</v>
      </c>
      <c r="AC212" s="105">
        <f t="shared" si="154"/>
        <v>1.0780839698607505</v>
      </c>
      <c r="AD212" s="59"/>
    </row>
    <row r="213" spans="1:30" x14ac:dyDescent="0.2">
      <c r="A213" s="84" t="s">
        <v>49</v>
      </c>
      <c r="B213" s="85"/>
      <c r="C213" s="92">
        <f>AVERAGE(C201:C212)</f>
        <v>1</v>
      </c>
      <c r="D213" s="92">
        <f t="shared" ref="D213" si="166">AVERAGE(D201:D212)</f>
        <v>1.0000000000000002</v>
      </c>
      <c r="E213" s="92">
        <f t="shared" ref="E213" si="167">AVERAGE(E201:E212)</f>
        <v>1.0000000000000002</v>
      </c>
      <c r="F213" s="92">
        <f t="shared" ref="F213" si="168">AVERAGE(F201:F212)</f>
        <v>1</v>
      </c>
      <c r="G213" s="92">
        <f t="shared" ref="G213" si="169">AVERAGE(G201:G212)</f>
        <v>0.99999999999999989</v>
      </c>
      <c r="H213" s="92">
        <f t="shared" ref="H213" si="170">AVERAGE(H201:H212)</f>
        <v>0.99999999999999989</v>
      </c>
      <c r="I213" s="92">
        <f t="shared" ref="I213" si="171">AVERAGE(I201:I212)</f>
        <v>1</v>
      </c>
      <c r="J213" s="92">
        <f t="shared" ref="J213" si="172">AVERAGE(J201:J212)</f>
        <v>1</v>
      </c>
      <c r="K213" s="92">
        <f t="shared" ref="K213" si="173">AVERAGE(K201:K212)</f>
        <v>1</v>
      </c>
      <c r="L213" s="92">
        <f t="shared" ref="L213" si="174">AVERAGE(L201:L212)</f>
        <v>1.0000000000000002</v>
      </c>
      <c r="M213" s="92">
        <f t="shared" ref="M213" si="175">AVERAGE(M201:M212)</f>
        <v>1</v>
      </c>
      <c r="N213" s="92">
        <f t="shared" ref="N213" si="176">AVERAGE(N201:N212)</f>
        <v>1.0000000000000004</v>
      </c>
      <c r="O213" s="92">
        <f t="shared" ref="O213" si="177">AVERAGE(O201:O212)</f>
        <v>1.0000000000000002</v>
      </c>
      <c r="P213" s="92">
        <f t="shared" ref="P213" si="178">AVERAGE(P201:P212)</f>
        <v>1</v>
      </c>
      <c r="Q213" s="92">
        <f t="shared" ref="Q213" si="179">AVERAGE(Q201:Q212)</f>
        <v>0.99999999999999989</v>
      </c>
      <c r="R213" s="92">
        <f t="shared" ref="R213" si="180">AVERAGE(R201:R212)</f>
        <v>1</v>
      </c>
      <c r="S213" s="92"/>
      <c r="T213" s="92"/>
      <c r="U213" s="92"/>
      <c r="V213" s="92"/>
      <c r="W213" s="92"/>
      <c r="X213" s="85"/>
      <c r="Y213" s="92">
        <f t="shared" ref="Y213:AB213" si="181">AVERAGE(Y201:Y212)</f>
        <v>1.0000000000000002</v>
      </c>
      <c r="Z213" s="92">
        <f t="shared" si="181"/>
        <v>4.2750333519516244E-2</v>
      </c>
      <c r="AA213" s="92">
        <f t="shared" si="181"/>
        <v>0.91449933296096753</v>
      </c>
      <c r="AB213" s="92">
        <f t="shared" si="181"/>
        <v>1.0855006670390326</v>
      </c>
      <c r="AC213" s="92">
        <f>AVERAGE(AC201:AC212)</f>
        <v>1</v>
      </c>
      <c r="AD213" s="86"/>
    </row>
    <row r="214" spans="1:30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</row>
    <row r="215" spans="1:30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</row>
    <row r="216" spans="1:30" hidden="1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</row>
    <row r="217" spans="1:30" hidden="1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</row>
    <row r="218" spans="1:30" hidden="1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</row>
    <row r="219" spans="1:30" ht="12.75" x14ac:dyDescent="0.2">
      <c r="A219" s="59"/>
      <c r="B219" s="19" t="s">
        <v>54</v>
      </c>
      <c r="C219" s="7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94"/>
    </row>
    <row r="220" spans="1:30" x14ac:dyDescent="0.2">
      <c r="A220" s="59"/>
      <c r="B220" s="59"/>
      <c r="C220" s="60">
        <f>C$10</f>
        <v>2001</v>
      </c>
      <c r="D220" s="60">
        <f t="shared" ref="D220:W220" si="182">D$10</f>
        <v>2002</v>
      </c>
      <c r="E220" s="60">
        <f t="shared" si="182"/>
        <v>2003</v>
      </c>
      <c r="F220" s="60">
        <f t="shared" si="182"/>
        <v>2004</v>
      </c>
      <c r="G220" s="60">
        <f t="shared" si="182"/>
        <v>2005</v>
      </c>
      <c r="H220" s="60">
        <f t="shared" si="182"/>
        <v>2006</v>
      </c>
      <c r="I220" s="60">
        <f t="shared" si="182"/>
        <v>2007</v>
      </c>
      <c r="J220" s="60">
        <f t="shared" si="182"/>
        <v>2008</v>
      </c>
      <c r="K220" s="60">
        <f t="shared" si="182"/>
        <v>2009</v>
      </c>
      <c r="L220" s="60">
        <f t="shared" si="182"/>
        <v>2010</v>
      </c>
      <c r="M220" s="60">
        <f t="shared" si="182"/>
        <v>2011</v>
      </c>
      <c r="N220" s="60">
        <f t="shared" si="182"/>
        <v>2012</v>
      </c>
      <c r="O220" s="60">
        <f t="shared" si="182"/>
        <v>2013</v>
      </c>
      <c r="P220" s="60">
        <f t="shared" si="182"/>
        <v>2014</v>
      </c>
      <c r="Q220" s="60">
        <f t="shared" si="182"/>
        <v>2015</v>
      </c>
      <c r="R220" s="60">
        <f t="shared" si="182"/>
        <v>2016</v>
      </c>
      <c r="S220" s="60">
        <f t="shared" si="182"/>
        <v>2017</v>
      </c>
      <c r="T220" s="60">
        <f t="shared" si="182"/>
        <v>2018</v>
      </c>
      <c r="U220" s="60">
        <f t="shared" si="182"/>
        <v>2019</v>
      </c>
      <c r="V220" s="60">
        <f t="shared" si="182"/>
        <v>2020</v>
      </c>
      <c r="W220" s="60">
        <f t="shared" si="182"/>
        <v>0</v>
      </c>
      <c r="X220" s="59"/>
      <c r="Y220" s="60" t="s">
        <v>45</v>
      </c>
      <c r="Z220" s="59"/>
      <c r="AA220" s="59"/>
      <c r="AB220" s="59"/>
      <c r="AC220" s="94"/>
    </row>
    <row r="221" spans="1:30" x14ac:dyDescent="0.2">
      <c r="A221" s="59" t="s">
        <v>27</v>
      </c>
      <c r="B221" s="59"/>
      <c r="C221" s="95">
        <f t="shared" ref="C221:R221" si="183">IF(AND(C201&lt;$AB201,C201&gt;$AA201),1,0)</f>
        <v>1</v>
      </c>
      <c r="D221" s="95">
        <f t="shared" si="183"/>
        <v>1</v>
      </c>
      <c r="E221" s="95">
        <f t="shared" si="183"/>
        <v>1</v>
      </c>
      <c r="F221" s="95">
        <f t="shared" si="183"/>
        <v>1</v>
      </c>
      <c r="G221" s="95">
        <f t="shared" si="183"/>
        <v>1</v>
      </c>
      <c r="H221" s="95">
        <f t="shared" si="183"/>
        <v>1</v>
      </c>
      <c r="I221" s="95">
        <f t="shared" si="183"/>
        <v>1</v>
      </c>
      <c r="J221" s="95">
        <f t="shared" si="183"/>
        <v>0</v>
      </c>
      <c r="K221" s="95">
        <f t="shared" si="183"/>
        <v>1</v>
      </c>
      <c r="L221" s="95">
        <f t="shared" si="183"/>
        <v>1</v>
      </c>
      <c r="M221" s="95">
        <f t="shared" si="183"/>
        <v>1</v>
      </c>
      <c r="N221" s="95">
        <f t="shared" si="183"/>
        <v>1</v>
      </c>
      <c r="O221" s="95">
        <f t="shared" si="183"/>
        <v>1</v>
      </c>
      <c r="P221" s="95">
        <f t="shared" si="183"/>
        <v>1</v>
      </c>
      <c r="Q221" s="95">
        <f t="shared" si="183"/>
        <v>1</v>
      </c>
      <c r="R221" s="95">
        <f t="shared" si="183"/>
        <v>1</v>
      </c>
      <c r="S221" s="91"/>
      <c r="T221" s="91"/>
      <c r="U221" s="91"/>
      <c r="V221" s="91"/>
      <c r="W221" s="91"/>
      <c r="X221" s="59"/>
      <c r="Y221" s="59"/>
      <c r="Z221" s="59"/>
      <c r="AA221" s="59"/>
      <c r="AB221" s="59"/>
      <c r="AC221" s="94"/>
    </row>
    <row r="222" spans="1:30" x14ac:dyDescent="0.2">
      <c r="A222" s="59" t="s">
        <v>28</v>
      </c>
      <c r="B222" s="59"/>
      <c r="C222" s="95">
        <f t="shared" ref="C222:R222" si="184">IF(AND(C202&lt;$AB202,C202&gt;$AA202),1,0)</f>
        <v>1</v>
      </c>
      <c r="D222" s="95">
        <f t="shared" si="184"/>
        <v>1</v>
      </c>
      <c r="E222" s="95">
        <f t="shared" si="184"/>
        <v>1</v>
      </c>
      <c r="F222" s="95">
        <f t="shared" si="184"/>
        <v>1</v>
      </c>
      <c r="G222" s="95">
        <f t="shared" si="184"/>
        <v>1</v>
      </c>
      <c r="H222" s="95">
        <f t="shared" si="184"/>
        <v>1</v>
      </c>
      <c r="I222" s="95">
        <f t="shared" si="184"/>
        <v>1</v>
      </c>
      <c r="J222" s="95">
        <f t="shared" si="184"/>
        <v>0</v>
      </c>
      <c r="K222" s="95">
        <f t="shared" si="184"/>
        <v>1</v>
      </c>
      <c r="L222" s="95">
        <f t="shared" si="184"/>
        <v>1</v>
      </c>
      <c r="M222" s="95">
        <f t="shared" si="184"/>
        <v>1</v>
      </c>
      <c r="N222" s="95">
        <f t="shared" si="184"/>
        <v>1</v>
      </c>
      <c r="O222" s="95">
        <f t="shared" si="184"/>
        <v>1</v>
      </c>
      <c r="P222" s="95">
        <f t="shared" si="184"/>
        <v>1</v>
      </c>
      <c r="Q222" s="95">
        <f t="shared" si="184"/>
        <v>1</v>
      </c>
      <c r="R222" s="95">
        <f t="shared" si="184"/>
        <v>1</v>
      </c>
      <c r="S222" s="91"/>
      <c r="T222" s="91"/>
      <c r="U222" s="91"/>
      <c r="V222" s="91"/>
      <c r="W222" s="91"/>
      <c r="X222" s="59"/>
      <c r="Y222" s="59"/>
      <c r="Z222" s="59"/>
      <c r="AA222" s="59"/>
      <c r="AB222" s="59"/>
      <c r="AC222" s="94"/>
    </row>
    <row r="223" spans="1:30" x14ac:dyDescent="0.2">
      <c r="A223" s="59" t="s">
        <v>29</v>
      </c>
      <c r="B223" s="59"/>
      <c r="C223" s="95">
        <f t="shared" ref="C223:R223" si="185">IF(AND(C203&lt;$AB203,C203&gt;$AA203),1,0)</f>
        <v>1</v>
      </c>
      <c r="D223" s="95">
        <f t="shared" si="185"/>
        <v>1</v>
      </c>
      <c r="E223" s="95">
        <f t="shared" si="185"/>
        <v>1</v>
      </c>
      <c r="F223" s="95">
        <f t="shared" si="185"/>
        <v>1</v>
      </c>
      <c r="G223" s="95">
        <f t="shared" si="185"/>
        <v>1</v>
      </c>
      <c r="H223" s="95">
        <f t="shared" si="185"/>
        <v>1</v>
      </c>
      <c r="I223" s="95">
        <f t="shared" si="185"/>
        <v>1</v>
      </c>
      <c r="J223" s="95">
        <f t="shared" si="185"/>
        <v>1</v>
      </c>
      <c r="K223" s="95">
        <f t="shared" si="185"/>
        <v>0</v>
      </c>
      <c r="L223" s="95">
        <f t="shared" si="185"/>
        <v>1</v>
      </c>
      <c r="M223" s="95">
        <f t="shared" si="185"/>
        <v>1</v>
      </c>
      <c r="N223" s="95">
        <f t="shared" si="185"/>
        <v>1</v>
      </c>
      <c r="O223" s="95">
        <f t="shared" si="185"/>
        <v>1</v>
      </c>
      <c r="P223" s="95">
        <f t="shared" si="185"/>
        <v>1</v>
      </c>
      <c r="Q223" s="95">
        <f t="shared" si="185"/>
        <v>1</v>
      </c>
      <c r="R223" s="95">
        <f t="shared" si="185"/>
        <v>1</v>
      </c>
      <c r="S223" s="91"/>
      <c r="T223" s="91"/>
      <c r="U223" s="91"/>
      <c r="V223" s="91"/>
      <c r="W223" s="91"/>
      <c r="X223" s="59"/>
      <c r="Y223" s="59"/>
      <c r="Z223" s="59"/>
      <c r="AA223" s="59"/>
      <c r="AB223" s="59"/>
      <c r="AC223" s="94"/>
    </row>
    <row r="224" spans="1:30" x14ac:dyDescent="0.2">
      <c r="A224" s="59" t="s">
        <v>30</v>
      </c>
      <c r="B224" s="59"/>
      <c r="C224" s="95">
        <f t="shared" ref="C224:R224" si="186">IF(AND(C204&lt;$AB204,C204&gt;$AA204),1,0)</f>
        <v>0</v>
      </c>
      <c r="D224" s="95">
        <f t="shared" si="186"/>
        <v>1</v>
      </c>
      <c r="E224" s="95">
        <f t="shared" si="186"/>
        <v>1</v>
      </c>
      <c r="F224" s="95">
        <f t="shared" si="186"/>
        <v>1</v>
      </c>
      <c r="G224" s="95">
        <f t="shared" si="186"/>
        <v>1</v>
      </c>
      <c r="H224" s="95">
        <f t="shared" si="186"/>
        <v>1</v>
      </c>
      <c r="I224" s="95">
        <f t="shared" si="186"/>
        <v>1</v>
      </c>
      <c r="J224" s="95">
        <f t="shared" si="186"/>
        <v>1</v>
      </c>
      <c r="K224" s="95">
        <f t="shared" si="186"/>
        <v>1</v>
      </c>
      <c r="L224" s="95">
        <f t="shared" si="186"/>
        <v>1</v>
      </c>
      <c r="M224" s="95">
        <f t="shared" si="186"/>
        <v>1</v>
      </c>
      <c r="N224" s="95">
        <f t="shared" si="186"/>
        <v>1</v>
      </c>
      <c r="O224" s="95">
        <f t="shared" si="186"/>
        <v>1</v>
      </c>
      <c r="P224" s="95">
        <f t="shared" si="186"/>
        <v>1</v>
      </c>
      <c r="Q224" s="95">
        <f t="shared" si="186"/>
        <v>1</v>
      </c>
      <c r="R224" s="95">
        <f t="shared" si="186"/>
        <v>1</v>
      </c>
      <c r="S224" s="91"/>
      <c r="T224" s="91"/>
      <c r="U224" s="91"/>
      <c r="V224" s="91"/>
      <c r="W224" s="91"/>
      <c r="X224" s="59"/>
      <c r="Y224" s="59"/>
      <c r="Z224" s="59"/>
      <c r="AA224" s="59"/>
      <c r="AB224" s="59"/>
      <c r="AC224" s="94"/>
    </row>
    <row r="225" spans="1:35" x14ac:dyDescent="0.2">
      <c r="A225" s="59" t="s">
        <v>31</v>
      </c>
      <c r="B225" s="59"/>
      <c r="C225" s="95">
        <f t="shared" ref="C225:R225" si="187">IF(AND(C205&lt;$AB205,C205&gt;$AA205),1,0)</f>
        <v>1</v>
      </c>
      <c r="D225" s="95">
        <f t="shared" si="187"/>
        <v>1</v>
      </c>
      <c r="E225" s="95">
        <f t="shared" si="187"/>
        <v>1</v>
      </c>
      <c r="F225" s="95">
        <f t="shared" si="187"/>
        <v>1</v>
      </c>
      <c r="G225" s="95">
        <f t="shared" si="187"/>
        <v>1</v>
      </c>
      <c r="H225" s="95">
        <f t="shared" si="187"/>
        <v>0</v>
      </c>
      <c r="I225" s="95">
        <f t="shared" si="187"/>
        <v>1</v>
      </c>
      <c r="J225" s="95">
        <f t="shared" si="187"/>
        <v>1</v>
      </c>
      <c r="K225" s="95">
        <f t="shared" si="187"/>
        <v>1</v>
      </c>
      <c r="L225" s="95">
        <f t="shared" si="187"/>
        <v>1</v>
      </c>
      <c r="M225" s="95">
        <f t="shared" si="187"/>
        <v>1</v>
      </c>
      <c r="N225" s="95">
        <f t="shared" si="187"/>
        <v>1</v>
      </c>
      <c r="O225" s="95">
        <f t="shared" si="187"/>
        <v>1</v>
      </c>
      <c r="P225" s="95">
        <f t="shared" si="187"/>
        <v>1</v>
      </c>
      <c r="Q225" s="95">
        <f t="shared" si="187"/>
        <v>1</v>
      </c>
      <c r="R225" s="95">
        <f t="shared" si="187"/>
        <v>1</v>
      </c>
      <c r="S225" s="91"/>
      <c r="T225" s="91"/>
      <c r="U225" s="91"/>
      <c r="V225" s="91"/>
      <c r="W225" s="91"/>
      <c r="X225" s="59"/>
      <c r="Y225" s="59"/>
      <c r="Z225" s="59"/>
      <c r="AA225" s="59"/>
      <c r="AB225" s="59"/>
      <c r="AC225" s="94"/>
    </row>
    <row r="226" spans="1:35" x14ac:dyDescent="0.2">
      <c r="A226" s="59" t="s">
        <v>32</v>
      </c>
      <c r="B226" s="59"/>
      <c r="C226" s="95">
        <f t="shared" ref="C226:R226" si="188">IF(AND(C206&lt;$AB206,C206&gt;$AA206),1,0)</f>
        <v>1</v>
      </c>
      <c r="D226" s="95">
        <f t="shared" si="188"/>
        <v>1</v>
      </c>
      <c r="E226" s="95">
        <f t="shared" si="188"/>
        <v>1</v>
      </c>
      <c r="F226" s="95">
        <f t="shared" si="188"/>
        <v>0</v>
      </c>
      <c r="G226" s="95">
        <f t="shared" si="188"/>
        <v>1</v>
      </c>
      <c r="H226" s="95">
        <f t="shared" si="188"/>
        <v>1</v>
      </c>
      <c r="I226" s="95">
        <f t="shared" si="188"/>
        <v>1</v>
      </c>
      <c r="J226" s="95">
        <f t="shared" si="188"/>
        <v>1</v>
      </c>
      <c r="K226" s="95">
        <f t="shared" si="188"/>
        <v>1</v>
      </c>
      <c r="L226" s="95">
        <f t="shared" si="188"/>
        <v>1</v>
      </c>
      <c r="M226" s="95">
        <f t="shared" si="188"/>
        <v>1</v>
      </c>
      <c r="N226" s="95">
        <f t="shared" si="188"/>
        <v>1</v>
      </c>
      <c r="O226" s="95">
        <f t="shared" si="188"/>
        <v>1</v>
      </c>
      <c r="P226" s="95">
        <f t="shared" si="188"/>
        <v>1</v>
      </c>
      <c r="Q226" s="95">
        <f t="shared" si="188"/>
        <v>1</v>
      </c>
      <c r="R226" s="95">
        <f t="shared" si="188"/>
        <v>1</v>
      </c>
      <c r="S226" s="91"/>
      <c r="T226" s="91"/>
      <c r="U226" s="91"/>
      <c r="V226" s="91"/>
      <c r="W226" s="91"/>
      <c r="X226" s="59"/>
      <c r="Y226" s="59"/>
      <c r="Z226" s="59"/>
      <c r="AA226" s="59"/>
      <c r="AB226" s="59"/>
      <c r="AC226" s="94"/>
    </row>
    <row r="227" spans="1:35" x14ac:dyDescent="0.2">
      <c r="A227" s="59" t="s">
        <v>33</v>
      </c>
      <c r="B227" s="59"/>
      <c r="C227" s="95">
        <f t="shared" ref="C227:R227" si="189">IF(AND(C207&lt;$AB207,C207&gt;$AA207),1,0)</f>
        <v>1</v>
      </c>
      <c r="D227" s="95">
        <f t="shared" si="189"/>
        <v>1</v>
      </c>
      <c r="E227" s="95">
        <f t="shared" si="189"/>
        <v>1</v>
      </c>
      <c r="F227" s="95">
        <f t="shared" si="189"/>
        <v>1</v>
      </c>
      <c r="G227" s="95">
        <f t="shared" si="189"/>
        <v>1</v>
      </c>
      <c r="H227" s="95">
        <f t="shared" si="189"/>
        <v>1</v>
      </c>
      <c r="I227" s="95">
        <f t="shared" si="189"/>
        <v>1</v>
      </c>
      <c r="J227" s="95">
        <f t="shared" si="189"/>
        <v>0</v>
      </c>
      <c r="K227" s="95">
        <f t="shared" si="189"/>
        <v>1</v>
      </c>
      <c r="L227" s="95">
        <f t="shared" si="189"/>
        <v>1</v>
      </c>
      <c r="M227" s="95">
        <f t="shared" si="189"/>
        <v>1</v>
      </c>
      <c r="N227" s="95">
        <f t="shared" si="189"/>
        <v>1</v>
      </c>
      <c r="O227" s="95">
        <f t="shared" si="189"/>
        <v>1</v>
      </c>
      <c r="P227" s="95">
        <f t="shared" si="189"/>
        <v>1</v>
      </c>
      <c r="Q227" s="95">
        <f t="shared" si="189"/>
        <v>1</v>
      </c>
      <c r="R227" s="95">
        <f t="shared" si="189"/>
        <v>1</v>
      </c>
      <c r="S227" s="91"/>
      <c r="T227" s="91"/>
      <c r="U227" s="91"/>
      <c r="V227" s="91"/>
      <c r="W227" s="91"/>
      <c r="X227" s="59"/>
      <c r="Y227" s="59"/>
      <c r="Z227" s="59"/>
      <c r="AA227" s="59"/>
      <c r="AB227" s="59"/>
      <c r="AC227" s="94"/>
    </row>
    <row r="228" spans="1:35" x14ac:dyDescent="0.2">
      <c r="A228" s="59" t="s">
        <v>34</v>
      </c>
      <c r="B228" s="59"/>
      <c r="C228" s="95">
        <f t="shared" ref="C228:R228" si="190">IF(AND(C208&lt;$AB208,C208&gt;$AA208),1,0)</f>
        <v>1</v>
      </c>
      <c r="D228" s="95">
        <f t="shared" si="190"/>
        <v>1</v>
      </c>
      <c r="E228" s="95">
        <f t="shared" si="190"/>
        <v>1</v>
      </c>
      <c r="F228" s="95">
        <f t="shared" si="190"/>
        <v>1</v>
      </c>
      <c r="G228" s="95">
        <f t="shared" si="190"/>
        <v>1</v>
      </c>
      <c r="H228" s="95">
        <f t="shared" si="190"/>
        <v>1</v>
      </c>
      <c r="I228" s="95">
        <f t="shared" si="190"/>
        <v>1</v>
      </c>
      <c r="J228" s="95">
        <f t="shared" si="190"/>
        <v>0</v>
      </c>
      <c r="K228" s="95">
        <f t="shared" si="190"/>
        <v>0</v>
      </c>
      <c r="L228" s="95">
        <f t="shared" si="190"/>
        <v>1</v>
      </c>
      <c r="M228" s="95">
        <f t="shared" si="190"/>
        <v>1</v>
      </c>
      <c r="N228" s="95">
        <f t="shared" si="190"/>
        <v>1</v>
      </c>
      <c r="O228" s="95">
        <f t="shared" si="190"/>
        <v>1</v>
      </c>
      <c r="P228" s="95">
        <f t="shared" si="190"/>
        <v>1</v>
      </c>
      <c r="Q228" s="95">
        <f t="shared" si="190"/>
        <v>1</v>
      </c>
      <c r="R228" s="95">
        <f t="shared" si="190"/>
        <v>1</v>
      </c>
      <c r="S228" s="91"/>
      <c r="T228" s="91"/>
      <c r="U228" s="91"/>
      <c r="V228" s="91"/>
      <c r="W228" s="91"/>
      <c r="X228" s="59"/>
      <c r="Y228" s="59"/>
      <c r="Z228" s="59"/>
      <c r="AA228" s="59"/>
      <c r="AB228" s="59"/>
      <c r="AC228" s="94"/>
    </row>
    <row r="229" spans="1:35" x14ac:dyDescent="0.2">
      <c r="A229" s="59" t="s">
        <v>35</v>
      </c>
      <c r="B229" s="59"/>
      <c r="C229" s="95">
        <f t="shared" ref="C229:R229" si="191">IF(AND(C209&lt;$AB209,C209&gt;$AA209),1,0)</f>
        <v>1</v>
      </c>
      <c r="D229" s="95">
        <f t="shared" si="191"/>
        <v>1</v>
      </c>
      <c r="E229" s="95">
        <f t="shared" si="191"/>
        <v>1</v>
      </c>
      <c r="F229" s="95">
        <f t="shared" si="191"/>
        <v>1</v>
      </c>
      <c r="G229" s="95">
        <f t="shared" si="191"/>
        <v>1</v>
      </c>
      <c r="H229" s="95">
        <f t="shared" si="191"/>
        <v>1</v>
      </c>
      <c r="I229" s="95">
        <f t="shared" si="191"/>
        <v>1</v>
      </c>
      <c r="J229" s="95">
        <f t="shared" si="191"/>
        <v>1</v>
      </c>
      <c r="K229" s="95">
        <f t="shared" si="191"/>
        <v>1</v>
      </c>
      <c r="L229" s="95">
        <f t="shared" si="191"/>
        <v>1</v>
      </c>
      <c r="M229" s="95">
        <f t="shared" si="191"/>
        <v>1</v>
      </c>
      <c r="N229" s="95">
        <f t="shared" si="191"/>
        <v>1</v>
      </c>
      <c r="O229" s="95">
        <f t="shared" si="191"/>
        <v>1</v>
      </c>
      <c r="P229" s="95">
        <f t="shared" si="191"/>
        <v>1</v>
      </c>
      <c r="Q229" s="95">
        <f t="shared" si="191"/>
        <v>1</v>
      </c>
      <c r="R229" s="95">
        <f t="shared" si="191"/>
        <v>1</v>
      </c>
      <c r="S229" s="91"/>
      <c r="T229" s="91"/>
      <c r="U229" s="91"/>
      <c r="V229" s="91"/>
      <c r="W229" s="91"/>
      <c r="X229" s="59"/>
      <c r="Y229" s="59"/>
      <c r="Z229" s="59"/>
      <c r="AA229" s="59"/>
      <c r="AB229" s="59"/>
      <c r="AC229" s="94"/>
    </row>
    <row r="230" spans="1:35" x14ac:dyDescent="0.2">
      <c r="A230" s="59" t="s">
        <v>36</v>
      </c>
      <c r="B230" s="59"/>
      <c r="C230" s="95">
        <f t="shared" ref="C230:R230" si="192">IF(AND(C210&lt;$AB210,C210&gt;$AA210),1,0)</f>
        <v>1</v>
      </c>
      <c r="D230" s="95">
        <f t="shared" si="192"/>
        <v>1</v>
      </c>
      <c r="E230" s="95">
        <f t="shared" si="192"/>
        <v>1</v>
      </c>
      <c r="F230" s="95">
        <f t="shared" si="192"/>
        <v>1</v>
      </c>
      <c r="G230" s="95">
        <f t="shared" si="192"/>
        <v>1</v>
      </c>
      <c r="H230" s="95">
        <f t="shared" si="192"/>
        <v>1</v>
      </c>
      <c r="I230" s="95">
        <f t="shared" si="192"/>
        <v>1</v>
      </c>
      <c r="J230" s="95">
        <f t="shared" si="192"/>
        <v>1</v>
      </c>
      <c r="K230" s="95">
        <f t="shared" si="192"/>
        <v>1</v>
      </c>
      <c r="L230" s="95">
        <f t="shared" si="192"/>
        <v>1</v>
      </c>
      <c r="M230" s="95">
        <f t="shared" si="192"/>
        <v>1</v>
      </c>
      <c r="N230" s="95">
        <f t="shared" si="192"/>
        <v>1</v>
      </c>
      <c r="O230" s="95">
        <f t="shared" si="192"/>
        <v>1</v>
      </c>
      <c r="P230" s="95">
        <f t="shared" si="192"/>
        <v>1</v>
      </c>
      <c r="Q230" s="95">
        <f t="shared" si="192"/>
        <v>1</v>
      </c>
      <c r="R230" s="95">
        <f t="shared" si="192"/>
        <v>1</v>
      </c>
      <c r="S230" s="91"/>
      <c r="T230" s="91"/>
      <c r="U230" s="91"/>
      <c r="V230" s="91"/>
      <c r="W230" s="91"/>
      <c r="X230" s="59"/>
      <c r="Y230" s="59"/>
      <c r="Z230" s="59"/>
      <c r="AA230" s="59"/>
      <c r="AB230" s="59"/>
      <c r="AC230" s="94"/>
    </row>
    <row r="231" spans="1:35" x14ac:dyDescent="0.2">
      <c r="A231" s="59" t="s">
        <v>37</v>
      </c>
      <c r="B231" s="59"/>
      <c r="C231" s="95">
        <f t="shared" ref="C231:R231" si="193">IF(AND(C211&lt;$AB211,C211&gt;$AA211),1,0)</f>
        <v>1</v>
      </c>
      <c r="D231" s="95">
        <f t="shared" si="193"/>
        <v>1</v>
      </c>
      <c r="E231" s="95">
        <f t="shared" si="193"/>
        <v>1</v>
      </c>
      <c r="F231" s="95">
        <f t="shared" si="193"/>
        <v>1</v>
      </c>
      <c r="G231" s="95">
        <f t="shared" si="193"/>
        <v>1</v>
      </c>
      <c r="H231" s="95">
        <f t="shared" si="193"/>
        <v>1</v>
      </c>
      <c r="I231" s="95">
        <f t="shared" si="193"/>
        <v>0</v>
      </c>
      <c r="J231" s="95">
        <f t="shared" si="193"/>
        <v>1</v>
      </c>
      <c r="K231" s="95">
        <f t="shared" si="193"/>
        <v>1</v>
      </c>
      <c r="L231" s="95">
        <f t="shared" si="193"/>
        <v>1</v>
      </c>
      <c r="M231" s="95">
        <f t="shared" si="193"/>
        <v>1</v>
      </c>
      <c r="N231" s="95">
        <f t="shared" si="193"/>
        <v>1</v>
      </c>
      <c r="O231" s="95">
        <f t="shared" si="193"/>
        <v>1</v>
      </c>
      <c r="P231" s="95">
        <f t="shared" si="193"/>
        <v>1</v>
      </c>
      <c r="Q231" s="95">
        <f t="shared" si="193"/>
        <v>1</v>
      </c>
      <c r="R231" s="95">
        <f t="shared" si="193"/>
        <v>1</v>
      </c>
      <c r="S231" s="91"/>
      <c r="T231" s="91"/>
      <c r="U231" s="91"/>
      <c r="V231" s="91"/>
      <c r="W231" s="91"/>
      <c r="X231" s="59"/>
      <c r="Y231" s="59"/>
      <c r="Z231" s="59"/>
      <c r="AA231" s="59"/>
      <c r="AB231" s="59"/>
      <c r="AC231" s="94"/>
    </row>
    <row r="232" spans="1:35" x14ac:dyDescent="0.2">
      <c r="A232" s="59" t="s">
        <v>38</v>
      </c>
      <c r="B232" s="59"/>
      <c r="C232" s="95">
        <f t="shared" ref="C232:R232" si="194">IF(AND(C212&lt;$AB212,C212&gt;$AA212),1,0)</f>
        <v>1</v>
      </c>
      <c r="D232" s="95">
        <f t="shared" si="194"/>
        <v>1</v>
      </c>
      <c r="E232" s="95">
        <f t="shared" si="194"/>
        <v>1</v>
      </c>
      <c r="F232" s="95">
        <f t="shared" si="194"/>
        <v>1</v>
      </c>
      <c r="G232" s="95">
        <f t="shared" si="194"/>
        <v>1</v>
      </c>
      <c r="H232" s="95">
        <f t="shared" si="194"/>
        <v>1</v>
      </c>
      <c r="I232" s="95">
        <f t="shared" si="194"/>
        <v>1</v>
      </c>
      <c r="J232" s="95">
        <f t="shared" si="194"/>
        <v>1</v>
      </c>
      <c r="K232" s="95">
        <f t="shared" si="194"/>
        <v>1</v>
      </c>
      <c r="L232" s="95">
        <f t="shared" si="194"/>
        <v>1</v>
      </c>
      <c r="M232" s="95">
        <f t="shared" si="194"/>
        <v>1</v>
      </c>
      <c r="N232" s="95">
        <f t="shared" si="194"/>
        <v>1</v>
      </c>
      <c r="O232" s="95">
        <f t="shared" si="194"/>
        <v>1</v>
      </c>
      <c r="P232" s="95">
        <f t="shared" si="194"/>
        <v>1</v>
      </c>
      <c r="Q232" s="95">
        <f t="shared" si="194"/>
        <v>1</v>
      </c>
      <c r="R232" s="95">
        <f t="shared" si="194"/>
        <v>1</v>
      </c>
      <c r="S232" s="91"/>
      <c r="T232" s="91"/>
      <c r="U232" s="91"/>
      <c r="V232" s="91"/>
      <c r="W232" s="91"/>
      <c r="X232" s="59"/>
      <c r="Y232" s="59"/>
      <c r="Z232" s="59"/>
      <c r="AA232" s="59"/>
      <c r="AB232" s="59"/>
      <c r="AC232" s="94"/>
    </row>
    <row r="233" spans="1:35" x14ac:dyDescent="0.2">
      <c r="A233" s="67" t="s">
        <v>55</v>
      </c>
      <c r="B233" s="68"/>
      <c r="C233" s="96">
        <f>IF(SUM(C221:C232)=12,1,0)</f>
        <v>0</v>
      </c>
      <c r="D233" s="96">
        <f t="shared" ref="D233:R233" si="195">IF(SUM(D221:D232)=12,1,0)</f>
        <v>1</v>
      </c>
      <c r="E233" s="96">
        <f t="shared" si="195"/>
        <v>1</v>
      </c>
      <c r="F233" s="96">
        <f t="shared" si="195"/>
        <v>0</v>
      </c>
      <c r="G233" s="96">
        <f t="shared" si="195"/>
        <v>1</v>
      </c>
      <c r="H233" s="96">
        <f t="shared" si="195"/>
        <v>0</v>
      </c>
      <c r="I233" s="96">
        <f t="shared" si="195"/>
        <v>0</v>
      </c>
      <c r="J233" s="96">
        <f t="shared" si="195"/>
        <v>0</v>
      </c>
      <c r="K233" s="96">
        <f t="shared" si="195"/>
        <v>0</v>
      </c>
      <c r="L233" s="96">
        <f t="shared" si="195"/>
        <v>1</v>
      </c>
      <c r="M233" s="96">
        <f t="shared" si="195"/>
        <v>1</v>
      </c>
      <c r="N233" s="96">
        <f t="shared" si="195"/>
        <v>1</v>
      </c>
      <c r="O233" s="96">
        <f t="shared" si="195"/>
        <v>1</v>
      </c>
      <c r="P233" s="96">
        <f t="shared" si="195"/>
        <v>1</v>
      </c>
      <c r="Q233" s="96">
        <f t="shared" si="195"/>
        <v>1</v>
      </c>
      <c r="R233" s="96">
        <f t="shared" si="195"/>
        <v>1</v>
      </c>
      <c r="S233" s="68"/>
      <c r="T233" s="68"/>
      <c r="U233" s="68"/>
      <c r="V233" s="68"/>
      <c r="W233" s="69"/>
      <c r="X233" s="97"/>
      <c r="Y233" s="98">
        <f>SUM(C233:W233)</f>
        <v>10</v>
      </c>
      <c r="Z233" s="97"/>
      <c r="AA233" s="59"/>
      <c r="AB233" s="59"/>
      <c r="AC233" s="94"/>
    </row>
    <row r="234" spans="1:35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94"/>
    </row>
    <row r="235" spans="1:35" ht="18.75" hidden="1" x14ac:dyDescent="0.2">
      <c r="A235" s="99" t="s">
        <v>59</v>
      </c>
      <c r="B235" s="59"/>
      <c r="C235" s="100">
        <v>1</v>
      </c>
      <c r="D235" s="100">
        <v>1</v>
      </c>
      <c r="E235" s="100">
        <v>1</v>
      </c>
      <c r="F235" s="100">
        <v>1</v>
      </c>
      <c r="G235" s="100">
        <v>1</v>
      </c>
      <c r="H235" s="100">
        <v>1</v>
      </c>
      <c r="I235" s="100">
        <v>1</v>
      </c>
      <c r="J235" s="100">
        <v>1</v>
      </c>
      <c r="K235" s="100">
        <v>1</v>
      </c>
      <c r="L235" s="100">
        <v>1</v>
      </c>
      <c r="M235" s="100">
        <v>1</v>
      </c>
      <c r="N235" s="100">
        <v>1</v>
      </c>
      <c r="O235" s="100">
        <v>1</v>
      </c>
      <c r="P235" s="100">
        <v>1</v>
      </c>
      <c r="Q235" s="100">
        <v>1</v>
      </c>
      <c r="R235" s="100">
        <v>1</v>
      </c>
      <c r="S235" s="100">
        <v>1</v>
      </c>
      <c r="T235" s="100">
        <v>1</v>
      </c>
      <c r="U235" s="100">
        <v>1</v>
      </c>
      <c r="V235" s="100">
        <v>1</v>
      </c>
      <c r="W235" s="100">
        <v>1</v>
      </c>
      <c r="X235" s="59"/>
      <c r="Y235" s="59"/>
      <c r="Z235" s="59"/>
      <c r="AA235" s="59"/>
      <c r="AB235" s="59"/>
      <c r="AC235" s="94"/>
    </row>
    <row r="236" spans="1:35" ht="27.75" x14ac:dyDescent="0.2">
      <c r="A236" s="99" t="s">
        <v>47</v>
      </c>
      <c r="B236" s="59"/>
      <c r="C236" s="101">
        <f t="shared" ref="C236:W236" si="196">IF(C235=1,C233,IF(C233=1,0,1))</f>
        <v>0</v>
      </c>
      <c r="D236" s="101">
        <f t="shared" si="196"/>
        <v>1</v>
      </c>
      <c r="E236" s="101">
        <f t="shared" si="196"/>
        <v>1</v>
      </c>
      <c r="F236" s="101">
        <f t="shared" si="196"/>
        <v>0</v>
      </c>
      <c r="G236" s="101">
        <f t="shared" si="196"/>
        <v>1</v>
      </c>
      <c r="H236" s="101">
        <f t="shared" si="196"/>
        <v>0</v>
      </c>
      <c r="I236" s="101">
        <f t="shared" si="196"/>
        <v>0</v>
      </c>
      <c r="J236" s="101">
        <f t="shared" si="196"/>
        <v>0</v>
      </c>
      <c r="K236" s="101">
        <f t="shared" si="196"/>
        <v>0</v>
      </c>
      <c r="L236" s="101">
        <f t="shared" si="196"/>
        <v>1</v>
      </c>
      <c r="M236" s="101">
        <f t="shared" si="196"/>
        <v>1</v>
      </c>
      <c r="N236" s="101">
        <f t="shared" si="196"/>
        <v>1</v>
      </c>
      <c r="O236" s="101">
        <f t="shared" si="196"/>
        <v>1</v>
      </c>
      <c r="P236" s="101">
        <f t="shared" si="196"/>
        <v>1</v>
      </c>
      <c r="Q236" s="101">
        <f t="shared" si="196"/>
        <v>1</v>
      </c>
      <c r="R236" s="101">
        <f t="shared" si="196"/>
        <v>1</v>
      </c>
      <c r="S236" s="101">
        <f t="shared" si="196"/>
        <v>0</v>
      </c>
      <c r="T236" s="101">
        <f t="shared" si="196"/>
        <v>0</v>
      </c>
      <c r="U236" s="101">
        <f t="shared" si="196"/>
        <v>0</v>
      </c>
      <c r="V236" s="101">
        <f t="shared" si="196"/>
        <v>0</v>
      </c>
      <c r="W236" s="101">
        <f t="shared" si="196"/>
        <v>0</v>
      </c>
      <c r="X236" s="59"/>
      <c r="Y236" s="102">
        <f>SUM(C236:W236)</f>
        <v>10</v>
      </c>
      <c r="Z236" s="59"/>
      <c r="AA236" s="59"/>
      <c r="AB236" s="59"/>
    </row>
    <row r="237" spans="1:35" ht="24.95" customHeight="1" x14ac:dyDescent="0.35">
      <c r="A237" s="22" t="s">
        <v>104</v>
      </c>
      <c r="AI237" s="1" t="s">
        <v>58</v>
      </c>
    </row>
    <row r="238" spans="1:35" ht="12.75" x14ac:dyDescent="0.2">
      <c r="B238" s="19" t="s">
        <v>54</v>
      </c>
      <c r="Y238" s="138" t="s">
        <v>102</v>
      </c>
      <c r="Z238" s="139"/>
      <c r="AA238" s="139"/>
      <c r="AB238" s="139"/>
      <c r="AC238" s="140"/>
      <c r="AE238" s="138" t="s">
        <v>103</v>
      </c>
      <c r="AF238" s="139"/>
      <c r="AG238" s="139"/>
      <c r="AH238" s="139"/>
      <c r="AI238" s="140"/>
    </row>
    <row r="239" spans="1:35" x14ac:dyDescent="0.2">
      <c r="C239" s="141" t="s">
        <v>102</v>
      </c>
      <c r="D239" s="142"/>
      <c r="E239" s="142"/>
      <c r="F239" s="142"/>
      <c r="G239" s="142"/>
      <c r="H239" s="142"/>
      <c r="I239" s="142"/>
      <c r="J239" s="143"/>
      <c r="K239" s="141" t="s">
        <v>103</v>
      </c>
      <c r="L239" s="142"/>
      <c r="M239" s="142"/>
      <c r="N239" s="142"/>
      <c r="O239" s="142"/>
      <c r="P239" s="142"/>
      <c r="Q239" s="142"/>
      <c r="R239" s="143"/>
      <c r="AA239" s="144" t="s">
        <v>61</v>
      </c>
      <c r="AB239" s="144"/>
      <c r="AG239" s="144" t="s">
        <v>61</v>
      </c>
      <c r="AH239" s="144"/>
    </row>
    <row r="240" spans="1:35" ht="22.5" x14ac:dyDescent="0.2">
      <c r="A240" s="59"/>
      <c r="B240" s="59"/>
      <c r="C240" s="60">
        <f>C$10</f>
        <v>2001</v>
      </c>
      <c r="D240" s="60">
        <f t="shared" ref="D240:W240" si="197">D$10</f>
        <v>2002</v>
      </c>
      <c r="E240" s="60">
        <f t="shared" si="197"/>
        <v>2003</v>
      </c>
      <c r="F240" s="60">
        <f t="shared" si="197"/>
        <v>2004</v>
      </c>
      <c r="G240" s="60">
        <f t="shared" si="197"/>
        <v>2005</v>
      </c>
      <c r="H240" s="60">
        <f t="shared" si="197"/>
        <v>2006</v>
      </c>
      <c r="I240" s="60">
        <f t="shared" si="197"/>
        <v>2007</v>
      </c>
      <c r="J240" s="60">
        <f t="shared" si="197"/>
        <v>2008</v>
      </c>
      <c r="K240" s="106">
        <f t="shared" si="197"/>
        <v>2009</v>
      </c>
      <c r="L240" s="60">
        <f t="shared" si="197"/>
        <v>2010</v>
      </c>
      <c r="M240" s="60">
        <f t="shared" si="197"/>
        <v>2011</v>
      </c>
      <c r="N240" s="60">
        <f t="shared" si="197"/>
        <v>2012</v>
      </c>
      <c r="O240" s="60">
        <f t="shared" si="197"/>
        <v>2013</v>
      </c>
      <c r="P240" s="60">
        <f t="shared" si="197"/>
        <v>2014</v>
      </c>
      <c r="Q240" s="60">
        <f t="shared" si="197"/>
        <v>2015</v>
      </c>
      <c r="R240" s="60">
        <f t="shared" si="197"/>
        <v>2016</v>
      </c>
      <c r="S240" s="60">
        <f t="shared" si="197"/>
        <v>2017</v>
      </c>
      <c r="T240" s="60">
        <f t="shared" si="197"/>
        <v>2018</v>
      </c>
      <c r="U240" s="60">
        <f t="shared" si="197"/>
        <v>2019</v>
      </c>
      <c r="V240" s="60">
        <f t="shared" si="197"/>
        <v>2020</v>
      </c>
      <c r="W240" s="60">
        <f t="shared" si="197"/>
        <v>0</v>
      </c>
      <c r="X240" s="59"/>
      <c r="Y240" s="60" t="s">
        <v>49</v>
      </c>
      <c r="Z240" s="61" t="s">
        <v>52</v>
      </c>
      <c r="AA240" s="61" t="s">
        <v>62</v>
      </c>
      <c r="AB240" s="61" t="s">
        <v>63</v>
      </c>
      <c r="AC240" s="104" t="s">
        <v>56</v>
      </c>
      <c r="AD240" s="59"/>
      <c r="AE240" s="60" t="s">
        <v>49</v>
      </c>
      <c r="AF240" s="61" t="s">
        <v>52</v>
      </c>
      <c r="AG240" s="61" t="s">
        <v>62</v>
      </c>
      <c r="AH240" s="61" t="s">
        <v>63</v>
      </c>
      <c r="AI240" s="104" t="s">
        <v>56</v>
      </c>
    </row>
    <row r="241" spans="1:35" x14ac:dyDescent="0.2">
      <c r="A241" s="59" t="s">
        <v>27</v>
      </c>
      <c r="B241" s="59"/>
      <c r="C241" s="95">
        <f>IF(AND(C201&lt;$AB241,C201&gt;$AA241),1,0)</f>
        <v>1</v>
      </c>
      <c r="D241" s="95">
        <f t="shared" ref="D241:J241" si="198">IF(AND(D201&lt;$AB241,D201&gt;$AA241),1,0)</f>
        <v>1</v>
      </c>
      <c r="E241" s="95">
        <f t="shared" si="198"/>
        <v>1</v>
      </c>
      <c r="F241" s="95">
        <f t="shared" si="198"/>
        <v>1</v>
      </c>
      <c r="G241" s="95">
        <f t="shared" si="198"/>
        <v>1</v>
      </c>
      <c r="H241" s="95">
        <f t="shared" si="198"/>
        <v>1</v>
      </c>
      <c r="I241" s="95">
        <f t="shared" si="198"/>
        <v>1</v>
      </c>
      <c r="J241" s="95">
        <f t="shared" si="198"/>
        <v>1</v>
      </c>
      <c r="K241" s="107">
        <f>IF(AND(K201&lt;$AH241,K201&gt;$AG241),1,0)</f>
        <v>1</v>
      </c>
      <c r="L241" s="95">
        <f t="shared" ref="L241:R241" si="199">IF(AND(L201&lt;$AH241,L201&gt;$AG241),1,0)</f>
        <v>1</v>
      </c>
      <c r="M241" s="95">
        <f t="shared" si="199"/>
        <v>1</v>
      </c>
      <c r="N241" s="95">
        <f t="shared" si="199"/>
        <v>1</v>
      </c>
      <c r="O241" s="95">
        <f t="shared" si="199"/>
        <v>1</v>
      </c>
      <c r="P241" s="95">
        <f t="shared" si="199"/>
        <v>1</v>
      </c>
      <c r="Q241" s="95">
        <f t="shared" si="199"/>
        <v>1</v>
      </c>
      <c r="R241" s="95">
        <f t="shared" si="199"/>
        <v>1</v>
      </c>
      <c r="S241" s="91"/>
      <c r="T241" s="91"/>
      <c r="U241" s="91"/>
      <c r="V241" s="91"/>
      <c r="W241" s="91"/>
      <c r="X241" s="59"/>
      <c r="Y241" s="91">
        <f>AVERAGE($C201:$J201)</f>
        <v>1.0478768018351392</v>
      </c>
      <c r="Z241" s="91">
        <f>STDEV($C201:$J201)</f>
        <v>4.5292102176123811E-2</v>
      </c>
      <c r="AA241" s="91">
        <f t="shared" ref="AA241:AA252" si="200">Y241-Z241*MaxSD</f>
        <v>0.95729259748289164</v>
      </c>
      <c r="AB241" s="91">
        <f t="shared" ref="AB241:AB252" si="201">Y241+Z241*MaxSD</f>
        <v>1.1384610061873868</v>
      </c>
      <c r="AC241" s="105">
        <f>SUMPRODUCT($C201:$J201,$C$253:$J$253)/SUM($C$253:$J$253)</f>
        <v>1.0421877412007974</v>
      </c>
      <c r="AD241" s="59"/>
      <c r="AE241" s="91">
        <f t="shared" ref="AE241:AE252" si="202">AVERAGE($K201:$W201)</f>
        <v>0.99215489897755094</v>
      </c>
      <c r="AF241" s="91">
        <f t="shared" ref="AF241:AF252" si="203">STDEV($K201:$W201)</f>
        <v>1.7217717668245792E-2</v>
      </c>
      <c r="AG241" s="91">
        <f t="shared" ref="AG241:AG252" si="204">AE241-AF241*MaxSD</f>
        <v>0.95771946364105931</v>
      </c>
      <c r="AH241" s="91">
        <f t="shared" ref="AH241:AH252" si="205">AE241+AF241*MaxSD</f>
        <v>1.0265903343140426</v>
      </c>
      <c r="AI241" s="105">
        <f t="shared" ref="AI241:AI252" si="206">SUMPRODUCT($K201:$W201,$K$253:$W$253)/SUM($K$253:$W$253)</f>
        <v>0.99845969903029186</v>
      </c>
    </row>
    <row r="242" spans="1:35" x14ac:dyDescent="0.2">
      <c r="A242" s="59" t="s">
        <v>28</v>
      </c>
      <c r="B242" s="59"/>
      <c r="C242" s="95">
        <f t="shared" ref="C242:J242" si="207">IF(AND(C202&lt;$AB242,C202&gt;$AA242),1,0)</f>
        <v>1</v>
      </c>
      <c r="D242" s="95">
        <f t="shared" si="207"/>
        <v>1</v>
      </c>
      <c r="E242" s="95">
        <f t="shared" si="207"/>
        <v>1</v>
      </c>
      <c r="F242" s="95">
        <f t="shared" si="207"/>
        <v>1</v>
      </c>
      <c r="G242" s="95">
        <f t="shared" si="207"/>
        <v>1</v>
      </c>
      <c r="H242" s="95">
        <f t="shared" si="207"/>
        <v>1</v>
      </c>
      <c r="I242" s="95">
        <f t="shared" si="207"/>
        <v>1</v>
      </c>
      <c r="J242" s="95">
        <f t="shared" si="207"/>
        <v>1</v>
      </c>
      <c r="K242" s="107">
        <f t="shared" ref="K242:R242" si="208">IF(AND(K202&lt;$AH242,K202&gt;$AG242),1,0)</f>
        <v>1</v>
      </c>
      <c r="L242" s="95">
        <f t="shared" si="208"/>
        <v>1</v>
      </c>
      <c r="M242" s="95">
        <f t="shared" si="208"/>
        <v>1</v>
      </c>
      <c r="N242" s="95">
        <f t="shared" si="208"/>
        <v>1</v>
      </c>
      <c r="O242" s="95">
        <f t="shared" si="208"/>
        <v>1</v>
      </c>
      <c r="P242" s="95">
        <f t="shared" si="208"/>
        <v>1</v>
      </c>
      <c r="Q242" s="95">
        <f t="shared" si="208"/>
        <v>1</v>
      </c>
      <c r="R242" s="95">
        <f t="shared" si="208"/>
        <v>1</v>
      </c>
      <c r="S242" s="91"/>
      <c r="T242" s="91"/>
      <c r="U242" s="91"/>
      <c r="V242" s="91"/>
      <c r="W242" s="91"/>
      <c r="X242" s="59"/>
      <c r="Y242" s="91">
        <f t="shared" ref="Y242:Y252" si="209">AVERAGE($C202:$J202)</f>
        <v>0.96565022629823893</v>
      </c>
      <c r="Z242" s="91">
        <f t="shared" ref="Z242:Z252" si="210">STDEV($C202:$J202)</f>
        <v>3.5455343529136707E-2</v>
      </c>
      <c r="AA242" s="91">
        <f t="shared" si="200"/>
        <v>0.89473953923996552</v>
      </c>
      <c r="AB242" s="91">
        <f t="shared" si="201"/>
        <v>1.0365609133565123</v>
      </c>
      <c r="AC242" s="105">
        <f t="shared" ref="AC242:AC252" si="211">SUMPRODUCT($C202:$J202,$C$253:$J$253)/SUM($C$253:$J$253)</f>
        <v>0.97253360122852284</v>
      </c>
      <c r="AD242" s="59"/>
      <c r="AE242" s="91">
        <f t="shared" si="202"/>
        <v>0.98017610480435091</v>
      </c>
      <c r="AF242" s="91">
        <f t="shared" si="203"/>
        <v>1.6313340602739083E-2</v>
      </c>
      <c r="AG242" s="91">
        <f t="shared" si="204"/>
        <v>0.94754942359887273</v>
      </c>
      <c r="AH242" s="91">
        <f t="shared" si="205"/>
        <v>1.012802786009829</v>
      </c>
      <c r="AI242" s="105">
        <f t="shared" si="206"/>
        <v>0.97958145566323851</v>
      </c>
    </row>
    <row r="243" spans="1:35" x14ac:dyDescent="0.2">
      <c r="A243" s="59" t="s">
        <v>29</v>
      </c>
      <c r="B243" s="59"/>
      <c r="C243" s="95">
        <f t="shared" ref="C243:J243" si="212">IF(AND(C203&lt;$AB243,C203&gt;$AA243),1,0)</f>
        <v>1</v>
      </c>
      <c r="D243" s="95">
        <f t="shared" si="212"/>
        <v>1</v>
      </c>
      <c r="E243" s="95">
        <f t="shared" si="212"/>
        <v>1</v>
      </c>
      <c r="F243" s="95">
        <f t="shared" si="212"/>
        <v>1</v>
      </c>
      <c r="G243" s="95">
        <f t="shared" si="212"/>
        <v>1</v>
      </c>
      <c r="H243" s="95">
        <f t="shared" si="212"/>
        <v>1</v>
      </c>
      <c r="I243" s="95">
        <f t="shared" si="212"/>
        <v>1</v>
      </c>
      <c r="J243" s="95">
        <f t="shared" si="212"/>
        <v>1</v>
      </c>
      <c r="K243" s="107">
        <f t="shared" ref="K243:R243" si="213">IF(AND(K203&lt;$AH243,K203&gt;$AG243),1,0)</f>
        <v>0</v>
      </c>
      <c r="L243" s="95">
        <f t="shared" si="213"/>
        <v>1</v>
      </c>
      <c r="M243" s="95">
        <f t="shared" si="213"/>
        <v>1</v>
      </c>
      <c r="N243" s="95">
        <f t="shared" si="213"/>
        <v>1</v>
      </c>
      <c r="O243" s="95">
        <f t="shared" si="213"/>
        <v>1</v>
      </c>
      <c r="P243" s="95">
        <f t="shared" si="213"/>
        <v>1</v>
      </c>
      <c r="Q243" s="95">
        <f t="shared" si="213"/>
        <v>1</v>
      </c>
      <c r="R243" s="95">
        <f t="shared" si="213"/>
        <v>1</v>
      </c>
      <c r="S243" s="91"/>
      <c r="T243" s="91"/>
      <c r="U243" s="91"/>
      <c r="V243" s="91"/>
      <c r="W243" s="91"/>
      <c r="X243" s="59"/>
      <c r="Y243" s="91">
        <f t="shared" si="209"/>
        <v>1.0122234775982177</v>
      </c>
      <c r="Z243" s="91">
        <f t="shared" si="210"/>
        <v>4.6004329851221201E-2</v>
      </c>
      <c r="AA243" s="91">
        <f t="shared" si="200"/>
        <v>0.92021481789577531</v>
      </c>
      <c r="AB243" s="91">
        <f t="shared" si="201"/>
        <v>1.1042321373006601</v>
      </c>
      <c r="AC243" s="105">
        <f t="shared" si="211"/>
        <v>0.99394211854541503</v>
      </c>
      <c r="AD243" s="59"/>
      <c r="AE243" s="91">
        <f t="shared" si="202"/>
        <v>1.0007771293473167</v>
      </c>
      <c r="AF243" s="91">
        <f t="shared" si="203"/>
        <v>4.6907118008544205E-2</v>
      </c>
      <c r="AG243" s="91">
        <f t="shared" si="204"/>
        <v>0.90696289333022828</v>
      </c>
      <c r="AH243" s="91">
        <f t="shared" si="205"/>
        <v>1.094591365364405</v>
      </c>
      <c r="AI243" s="105">
        <f t="shared" si="206"/>
        <v>0.99370598874264449</v>
      </c>
    </row>
    <row r="244" spans="1:35" x14ac:dyDescent="0.2">
      <c r="A244" s="59" t="s">
        <v>30</v>
      </c>
      <c r="B244" s="59"/>
      <c r="C244" s="95">
        <f t="shared" ref="C244:J244" si="214">IF(AND(C204&lt;$AB244,C204&gt;$AA244),1,0)</f>
        <v>1</v>
      </c>
      <c r="D244" s="95">
        <f t="shared" si="214"/>
        <v>1</v>
      </c>
      <c r="E244" s="95">
        <f t="shared" si="214"/>
        <v>1</v>
      </c>
      <c r="F244" s="95">
        <f t="shared" si="214"/>
        <v>1</v>
      </c>
      <c r="G244" s="95">
        <f t="shared" si="214"/>
        <v>1</v>
      </c>
      <c r="H244" s="95">
        <f t="shared" si="214"/>
        <v>1</v>
      </c>
      <c r="I244" s="95">
        <f t="shared" si="214"/>
        <v>1</v>
      </c>
      <c r="J244" s="95">
        <f t="shared" si="214"/>
        <v>1</v>
      </c>
      <c r="K244" s="107">
        <f t="shared" ref="K244:R244" si="215">IF(AND(K204&lt;$AH244,K204&gt;$AG244),1,0)</f>
        <v>1</v>
      </c>
      <c r="L244" s="95">
        <f t="shared" si="215"/>
        <v>0</v>
      </c>
      <c r="M244" s="95">
        <f t="shared" si="215"/>
        <v>1</v>
      </c>
      <c r="N244" s="95">
        <f t="shared" si="215"/>
        <v>1</v>
      </c>
      <c r="O244" s="95">
        <f t="shared" si="215"/>
        <v>1</v>
      </c>
      <c r="P244" s="95">
        <f t="shared" si="215"/>
        <v>1</v>
      </c>
      <c r="Q244" s="95">
        <f t="shared" si="215"/>
        <v>1</v>
      </c>
      <c r="R244" s="95">
        <f t="shared" si="215"/>
        <v>1</v>
      </c>
      <c r="S244" s="91"/>
      <c r="T244" s="91"/>
      <c r="U244" s="91"/>
      <c r="V244" s="91"/>
      <c r="W244" s="91"/>
      <c r="X244" s="59"/>
      <c r="Y244" s="91">
        <f t="shared" si="209"/>
        <v>0.99061909398621284</v>
      </c>
      <c r="Z244" s="91">
        <f t="shared" si="210"/>
        <v>3.6042958368977841E-2</v>
      </c>
      <c r="AA244" s="91">
        <f t="shared" si="200"/>
        <v>0.91853317724825712</v>
      </c>
      <c r="AB244" s="91">
        <f t="shared" si="201"/>
        <v>1.0627050107241685</v>
      </c>
      <c r="AC244" s="105">
        <f t="shared" si="211"/>
        <v>1.0024023634730888</v>
      </c>
      <c r="AD244" s="59"/>
      <c r="AE244" s="91">
        <f t="shared" si="202"/>
        <v>0.97844760620626015</v>
      </c>
      <c r="AF244" s="91">
        <f t="shared" si="203"/>
        <v>2.3076375390576605E-2</v>
      </c>
      <c r="AG244" s="91">
        <f t="shared" si="204"/>
        <v>0.93229485542510693</v>
      </c>
      <c r="AH244" s="91">
        <f t="shared" si="205"/>
        <v>1.0246003569874134</v>
      </c>
      <c r="AI244" s="105">
        <f t="shared" si="206"/>
        <v>0.97177157009376458</v>
      </c>
    </row>
    <row r="245" spans="1:35" x14ac:dyDescent="0.2">
      <c r="A245" s="59" t="s">
        <v>31</v>
      </c>
      <c r="B245" s="59"/>
      <c r="C245" s="95">
        <f t="shared" ref="C245:J245" si="216">IF(AND(C205&lt;$AB245,C205&gt;$AA245),1,0)</f>
        <v>1</v>
      </c>
      <c r="D245" s="95">
        <f t="shared" si="216"/>
        <v>1</v>
      </c>
      <c r="E245" s="95">
        <f t="shared" si="216"/>
        <v>1</v>
      </c>
      <c r="F245" s="95">
        <f t="shared" si="216"/>
        <v>1</v>
      </c>
      <c r="G245" s="95">
        <f t="shared" si="216"/>
        <v>1</v>
      </c>
      <c r="H245" s="95">
        <f t="shared" si="216"/>
        <v>1</v>
      </c>
      <c r="I245" s="95">
        <f t="shared" si="216"/>
        <v>1</v>
      </c>
      <c r="J245" s="95">
        <f t="shared" si="216"/>
        <v>1</v>
      </c>
      <c r="K245" s="107">
        <f t="shared" ref="K245:R245" si="217">IF(AND(K205&lt;$AH245,K205&gt;$AG245),1,0)</f>
        <v>1</v>
      </c>
      <c r="L245" s="95">
        <f t="shared" si="217"/>
        <v>1</v>
      </c>
      <c r="M245" s="95">
        <f t="shared" si="217"/>
        <v>1</v>
      </c>
      <c r="N245" s="95">
        <f t="shared" si="217"/>
        <v>0</v>
      </c>
      <c r="O245" s="95">
        <f t="shared" si="217"/>
        <v>1</v>
      </c>
      <c r="P245" s="95">
        <f t="shared" si="217"/>
        <v>1</v>
      </c>
      <c r="Q245" s="95">
        <f t="shared" si="217"/>
        <v>1</v>
      </c>
      <c r="R245" s="95">
        <f t="shared" si="217"/>
        <v>1</v>
      </c>
      <c r="S245" s="91"/>
      <c r="T245" s="91"/>
      <c r="U245" s="91"/>
      <c r="V245" s="91"/>
      <c r="W245" s="91"/>
      <c r="X245" s="59"/>
      <c r="Y245" s="91">
        <f t="shared" si="209"/>
        <v>0.9799553304312274</v>
      </c>
      <c r="Z245" s="91">
        <f t="shared" si="210"/>
        <v>4.9847930192629376E-2</v>
      </c>
      <c r="AA245" s="91">
        <f t="shared" si="200"/>
        <v>0.88025947004596861</v>
      </c>
      <c r="AB245" s="91">
        <f t="shared" si="201"/>
        <v>1.0796511908164861</v>
      </c>
      <c r="AC245" s="105">
        <f t="shared" si="211"/>
        <v>0.99159689582193311</v>
      </c>
      <c r="AD245" s="59"/>
      <c r="AE245" s="91">
        <f t="shared" si="202"/>
        <v>0.9799168085175477</v>
      </c>
      <c r="AF245" s="91">
        <f t="shared" si="203"/>
        <v>2.8809691410881098E-2</v>
      </c>
      <c r="AG245" s="91">
        <f t="shared" si="204"/>
        <v>0.92229742569578554</v>
      </c>
      <c r="AH245" s="91">
        <f t="shared" si="205"/>
        <v>1.03753619133931</v>
      </c>
      <c r="AI245" s="105">
        <f t="shared" si="206"/>
        <v>0.97012576037196152</v>
      </c>
    </row>
    <row r="246" spans="1:35" x14ac:dyDescent="0.2">
      <c r="A246" s="59" t="s">
        <v>32</v>
      </c>
      <c r="B246" s="59"/>
      <c r="C246" s="95">
        <f t="shared" ref="C246:J246" si="218">IF(AND(C206&lt;$AB246,C206&gt;$AA246),1,0)</f>
        <v>1</v>
      </c>
      <c r="D246" s="95">
        <f t="shared" si="218"/>
        <v>1</v>
      </c>
      <c r="E246" s="95">
        <f t="shared" si="218"/>
        <v>1</v>
      </c>
      <c r="F246" s="95">
        <f t="shared" si="218"/>
        <v>1</v>
      </c>
      <c r="G246" s="95">
        <f t="shared" si="218"/>
        <v>1</v>
      </c>
      <c r="H246" s="95">
        <f t="shared" si="218"/>
        <v>1</v>
      </c>
      <c r="I246" s="95">
        <f t="shared" si="218"/>
        <v>1</v>
      </c>
      <c r="J246" s="95">
        <f t="shared" si="218"/>
        <v>1</v>
      </c>
      <c r="K246" s="107">
        <f t="shared" ref="K246:R246" si="219">IF(AND(K206&lt;$AH246,K206&gt;$AG246),1,0)</f>
        <v>1</v>
      </c>
      <c r="L246" s="95">
        <f t="shared" si="219"/>
        <v>0</v>
      </c>
      <c r="M246" s="95">
        <f t="shared" si="219"/>
        <v>1</v>
      </c>
      <c r="N246" s="95">
        <f t="shared" si="219"/>
        <v>1</v>
      </c>
      <c r="O246" s="95">
        <f t="shared" si="219"/>
        <v>1</v>
      </c>
      <c r="P246" s="95">
        <f t="shared" si="219"/>
        <v>1</v>
      </c>
      <c r="Q246" s="95">
        <f t="shared" si="219"/>
        <v>1</v>
      </c>
      <c r="R246" s="95">
        <f t="shared" si="219"/>
        <v>1</v>
      </c>
      <c r="S246" s="91"/>
      <c r="T246" s="91"/>
      <c r="U246" s="91"/>
      <c r="V246" s="91"/>
      <c r="W246" s="91"/>
      <c r="X246" s="59"/>
      <c r="Y246" s="91">
        <f t="shared" si="209"/>
        <v>1.0241642278757255</v>
      </c>
      <c r="Z246" s="91">
        <f t="shared" si="210"/>
        <v>3.8018319643740743E-2</v>
      </c>
      <c r="AA246" s="91">
        <f t="shared" si="200"/>
        <v>0.94812758858824397</v>
      </c>
      <c r="AB246" s="91">
        <f t="shared" si="201"/>
        <v>1.1002008671632069</v>
      </c>
      <c r="AC246" s="105">
        <f t="shared" si="211"/>
        <v>1.0106909722648585</v>
      </c>
      <c r="AD246" s="59"/>
      <c r="AE246" s="91">
        <f t="shared" si="202"/>
        <v>1.0615896474321471</v>
      </c>
      <c r="AF246" s="91">
        <f t="shared" si="203"/>
        <v>2.3989663386768331E-2</v>
      </c>
      <c r="AG246" s="91">
        <f t="shared" si="204"/>
        <v>1.0136103206586105</v>
      </c>
      <c r="AH246" s="91">
        <f t="shared" si="205"/>
        <v>1.1095689742056838</v>
      </c>
      <c r="AI246" s="105">
        <f t="shared" si="206"/>
        <v>1.0609701207787121</v>
      </c>
    </row>
    <row r="247" spans="1:35" x14ac:dyDescent="0.2">
      <c r="A247" s="59" t="s">
        <v>33</v>
      </c>
      <c r="B247" s="59"/>
      <c r="C247" s="95">
        <f t="shared" ref="C247:J247" si="220">IF(AND(C207&lt;$AB247,C207&gt;$AA247),1,0)</f>
        <v>1</v>
      </c>
      <c r="D247" s="95">
        <f t="shared" si="220"/>
        <v>1</v>
      </c>
      <c r="E247" s="95">
        <f t="shared" si="220"/>
        <v>1</v>
      </c>
      <c r="F247" s="95">
        <f t="shared" si="220"/>
        <v>1</v>
      </c>
      <c r="G247" s="95">
        <f t="shared" si="220"/>
        <v>1</v>
      </c>
      <c r="H247" s="95">
        <f t="shared" si="220"/>
        <v>1</v>
      </c>
      <c r="I247" s="95">
        <f t="shared" si="220"/>
        <v>1</v>
      </c>
      <c r="J247" s="95">
        <f t="shared" si="220"/>
        <v>0</v>
      </c>
      <c r="K247" s="107">
        <f t="shared" ref="K247:R247" si="221">IF(AND(K207&lt;$AH247,K207&gt;$AG247),1,0)</f>
        <v>1</v>
      </c>
      <c r="L247" s="95">
        <f t="shared" si="221"/>
        <v>1</v>
      </c>
      <c r="M247" s="95">
        <f t="shared" si="221"/>
        <v>1</v>
      </c>
      <c r="N247" s="95">
        <f t="shared" si="221"/>
        <v>1</v>
      </c>
      <c r="O247" s="95">
        <f t="shared" si="221"/>
        <v>1</v>
      </c>
      <c r="P247" s="95">
        <f t="shared" si="221"/>
        <v>1</v>
      </c>
      <c r="Q247" s="95">
        <f t="shared" si="221"/>
        <v>1</v>
      </c>
      <c r="R247" s="95">
        <f t="shared" si="221"/>
        <v>1</v>
      </c>
      <c r="S247" s="91"/>
      <c r="T247" s="91"/>
      <c r="U247" s="91"/>
      <c r="V247" s="91"/>
      <c r="W247" s="91"/>
      <c r="X247" s="59"/>
      <c r="Y247" s="91">
        <f t="shared" si="209"/>
        <v>1.0107708714917965</v>
      </c>
      <c r="Z247" s="91">
        <f t="shared" si="210"/>
        <v>4.579921427435911E-2</v>
      </c>
      <c r="AA247" s="91">
        <f t="shared" si="200"/>
        <v>0.91917244294307821</v>
      </c>
      <c r="AB247" s="91">
        <f t="shared" si="201"/>
        <v>1.1023693000405146</v>
      </c>
      <c r="AC247" s="105">
        <f t="shared" si="211"/>
        <v>0.99671522502179843</v>
      </c>
      <c r="AD247" s="59"/>
      <c r="AE247" s="91">
        <f t="shared" si="202"/>
        <v>0.96603678938913795</v>
      </c>
      <c r="AF247" s="91">
        <f t="shared" si="203"/>
        <v>2.887787777406093E-2</v>
      </c>
      <c r="AG247" s="91">
        <f t="shared" si="204"/>
        <v>0.90828103384101611</v>
      </c>
      <c r="AH247" s="91">
        <f t="shared" si="205"/>
        <v>1.0237925449372598</v>
      </c>
      <c r="AI247" s="105">
        <f t="shared" si="206"/>
        <v>0.97991151618882011</v>
      </c>
    </row>
    <row r="248" spans="1:35" x14ac:dyDescent="0.2">
      <c r="A248" s="59" t="s">
        <v>34</v>
      </c>
      <c r="B248" s="59"/>
      <c r="C248" s="95">
        <f t="shared" ref="C248:J248" si="222">IF(AND(C208&lt;$AB248,C208&gt;$AA248),1,0)</f>
        <v>1</v>
      </c>
      <c r="D248" s="95">
        <f t="shared" si="222"/>
        <v>1</v>
      </c>
      <c r="E248" s="95">
        <f t="shared" si="222"/>
        <v>1</v>
      </c>
      <c r="F248" s="95">
        <f t="shared" si="222"/>
        <v>1</v>
      </c>
      <c r="G248" s="95">
        <f t="shared" si="222"/>
        <v>1</v>
      </c>
      <c r="H248" s="95">
        <f t="shared" si="222"/>
        <v>1</v>
      </c>
      <c r="I248" s="95">
        <f t="shared" si="222"/>
        <v>1</v>
      </c>
      <c r="J248" s="95">
        <f t="shared" si="222"/>
        <v>0</v>
      </c>
      <c r="K248" s="107">
        <f t="shared" ref="K248:R248" si="223">IF(AND(K208&lt;$AH248,K208&gt;$AG248),1,0)</f>
        <v>0</v>
      </c>
      <c r="L248" s="95">
        <f t="shared" si="223"/>
        <v>1</v>
      </c>
      <c r="M248" s="95">
        <f t="shared" si="223"/>
        <v>1</v>
      </c>
      <c r="N248" s="95">
        <f t="shared" si="223"/>
        <v>1</v>
      </c>
      <c r="O248" s="95">
        <f t="shared" si="223"/>
        <v>1</v>
      </c>
      <c r="P248" s="95">
        <f t="shared" si="223"/>
        <v>1</v>
      </c>
      <c r="Q248" s="95">
        <f t="shared" si="223"/>
        <v>1</v>
      </c>
      <c r="R248" s="95">
        <f t="shared" si="223"/>
        <v>1</v>
      </c>
      <c r="S248" s="91"/>
      <c r="T248" s="91"/>
      <c r="U248" s="91"/>
      <c r="V248" s="91"/>
      <c r="W248" s="91"/>
      <c r="X248" s="59"/>
      <c r="Y248" s="91">
        <f t="shared" si="209"/>
        <v>0.88534802822213121</v>
      </c>
      <c r="Z248" s="91">
        <f t="shared" si="210"/>
        <v>3.9344600307524721E-2</v>
      </c>
      <c r="AA248" s="91">
        <f t="shared" si="200"/>
        <v>0.80665882760708174</v>
      </c>
      <c r="AB248" s="91">
        <f t="shared" si="201"/>
        <v>0.96403722883718068</v>
      </c>
      <c r="AC248" s="105">
        <f t="shared" si="211"/>
        <v>0.89721255802555078</v>
      </c>
      <c r="AD248" s="59"/>
      <c r="AE248" s="91">
        <f t="shared" si="202"/>
        <v>0.91954457488211661</v>
      </c>
      <c r="AF248" s="91">
        <f t="shared" si="203"/>
        <v>3.2270091774941584E-2</v>
      </c>
      <c r="AG248" s="91">
        <f t="shared" si="204"/>
        <v>0.85500439133223338</v>
      </c>
      <c r="AH248" s="91">
        <f t="shared" si="205"/>
        <v>0.98408475843199983</v>
      </c>
      <c r="AI248" s="105">
        <f t="shared" si="206"/>
        <v>0.90234668939243579</v>
      </c>
    </row>
    <row r="249" spans="1:35" x14ac:dyDescent="0.2">
      <c r="A249" s="59" t="s">
        <v>35</v>
      </c>
      <c r="B249" s="59"/>
      <c r="C249" s="95">
        <f t="shared" ref="C249:J249" si="224">IF(AND(C209&lt;$AB249,C209&gt;$AA249),1,0)</f>
        <v>1</v>
      </c>
      <c r="D249" s="95">
        <f t="shared" si="224"/>
        <v>1</v>
      </c>
      <c r="E249" s="95">
        <f t="shared" si="224"/>
        <v>1</v>
      </c>
      <c r="F249" s="95">
        <f t="shared" si="224"/>
        <v>1</v>
      </c>
      <c r="G249" s="95">
        <f t="shared" si="224"/>
        <v>1</v>
      </c>
      <c r="H249" s="95">
        <f t="shared" si="224"/>
        <v>1</v>
      </c>
      <c r="I249" s="95">
        <f t="shared" si="224"/>
        <v>1</v>
      </c>
      <c r="J249" s="95">
        <f t="shared" si="224"/>
        <v>1</v>
      </c>
      <c r="K249" s="107">
        <f t="shared" ref="K249:R249" si="225">IF(AND(K209&lt;$AH249,K209&gt;$AG249),1,0)</f>
        <v>1</v>
      </c>
      <c r="L249" s="95">
        <f t="shared" si="225"/>
        <v>1</v>
      </c>
      <c r="M249" s="95">
        <f t="shared" si="225"/>
        <v>1</v>
      </c>
      <c r="N249" s="95">
        <f t="shared" si="225"/>
        <v>1</v>
      </c>
      <c r="O249" s="95">
        <f t="shared" si="225"/>
        <v>1</v>
      </c>
      <c r="P249" s="95">
        <f t="shared" si="225"/>
        <v>1</v>
      </c>
      <c r="Q249" s="95">
        <f t="shared" si="225"/>
        <v>1</v>
      </c>
      <c r="R249" s="95">
        <f t="shared" si="225"/>
        <v>1</v>
      </c>
      <c r="S249" s="91"/>
      <c r="T249" s="91"/>
      <c r="U249" s="91"/>
      <c r="V249" s="91"/>
      <c r="W249" s="91"/>
      <c r="X249" s="59"/>
      <c r="Y249" s="91">
        <f t="shared" si="209"/>
        <v>0.98064825455632343</v>
      </c>
      <c r="Z249" s="91">
        <f t="shared" si="210"/>
        <v>3.4265989891486569E-2</v>
      </c>
      <c r="AA249" s="91">
        <f t="shared" si="200"/>
        <v>0.91211627477335033</v>
      </c>
      <c r="AB249" s="91">
        <f t="shared" si="201"/>
        <v>1.0491802343392966</v>
      </c>
      <c r="AC249" s="105">
        <f t="shared" si="211"/>
        <v>0.98679803777912045</v>
      </c>
      <c r="AD249" s="59"/>
      <c r="AE249" s="91">
        <f t="shared" si="202"/>
        <v>1.0296983227823657</v>
      </c>
      <c r="AF249" s="91">
        <f t="shared" si="203"/>
        <v>4.4140601712501004E-2</v>
      </c>
      <c r="AG249" s="91">
        <f t="shared" si="204"/>
        <v>0.94141711935736372</v>
      </c>
      <c r="AH249" s="91">
        <f t="shared" si="205"/>
        <v>1.1179795262073677</v>
      </c>
      <c r="AI249" s="105">
        <f t="shared" si="206"/>
        <v>1.0333984495790649</v>
      </c>
    </row>
    <row r="250" spans="1:35" x14ac:dyDescent="0.2">
      <c r="A250" s="59" t="s">
        <v>36</v>
      </c>
      <c r="B250" s="59"/>
      <c r="C250" s="95">
        <f t="shared" ref="C250:J250" si="226">IF(AND(C210&lt;$AB250,C210&gt;$AA250),1,0)</f>
        <v>1</v>
      </c>
      <c r="D250" s="95">
        <f t="shared" si="226"/>
        <v>1</v>
      </c>
      <c r="E250" s="95">
        <f t="shared" si="226"/>
        <v>1</v>
      </c>
      <c r="F250" s="95">
        <f t="shared" si="226"/>
        <v>1</v>
      </c>
      <c r="G250" s="95">
        <f t="shared" si="226"/>
        <v>1</v>
      </c>
      <c r="H250" s="95">
        <f t="shared" si="226"/>
        <v>1</v>
      </c>
      <c r="I250" s="95">
        <f t="shared" si="226"/>
        <v>1</v>
      </c>
      <c r="J250" s="95">
        <f t="shared" si="226"/>
        <v>1</v>
      </c>
      <c r="K250" s="107">
        <f t="shared" ref="K250:R250" si="227">IF(AND(K210&lt;$AH250,K210&gt;$AG250),1,0)</f>
        <v>1</v>
      </c>
      <c r="L250" s="95">
        <f t="shared" si="227"/>
        <v>1</v>
      </c>
      <c r="M250" s="95">
        <f t="shared" si="227"/>
        <v>1</v>
      </c>
      <c r="N250" s="95">
        <f t="shared" si="227"/>
        <v>1</v>
      </c>
      <c r="O250" s="95">
        <f t="shared" si="227"/>
        <v>1</v>
      </c>
      <c r="P250" s="95">
        <f t="shared" si="227"/>
        <v>1</v>
      </c>
      <c r="Q250" s="95">
        <f t="shared" si="227"/>
        <v>1</v>
      </c>
      <c r="R250" s="95">
        <f t="shared" si="227"/>
        <v>1</v>
      </c>
      <c r="S250" s="91"/>
      <c r="T250" s="91"/>
      <c r="U250" s="91"/>
      <c r="V250" s="91"/>
      <c r="W250" s="91"/>
      <c r="X250" s="59"/>
      <c r="Y250" s="91">
        <f t="shared" si="209"/>
        <v>1.0488429233306324</v>
      </c>
      <c r="Z250" s="91">
        <f t="shared" si="210"/>
        <v>5.5910922498762797E-2</v>
      </c>
      <c r="AA250" s="91">
        <f t="shared" si="200"/>
        <v>0.93702107833310688</v>
      </c>
      <c r="AB250" s="91">
        <f t="shared" si="201"/>
        <v>1.1606647683281581</v>
      </c>
      <c r="AC250" s="105">
        <f t="shared" si="211"/>
        <v>1.0629165769670086</v>
      </c>
      <c r="AD250" s="59"/>
      <c r="AE250" s="91">
        <f t="shared" si="202"/>
        <v>1.0083023160132893</v>
      </c>
      <c r="AF250" s="91">
        <f t="shared" si="203"/>
        <v>5.2733805689089329E-2</v>
      </c>
      <c r="AG250" s="91">
        <f t="shared" si="204"/>
        <v>0.90283470463511073</v>
      </c>
      <c r="AH250" s="91">
        <f t="shared" si="205"/>
        <v>1.1137699273914681</v>
      </c>
      <c r="AI250" s="105">
        <f t="shared" si="206"/>
        <v>1.0238726376838623</v>
      </c>
    </row>
    <row r="251" spans="1:35" x14ac:dyDescent="0.2">
      <c r="A251" s="59" t="s">
        <v>37</v>
      </c>
      <c r="B251" s="59"/>
      <c r="C251" s="95">
        <f t="shared" ref="C251:J251" si="228">IF(AND(C211&lt;$AB251,C211&gt;$AA251),1,0)</f>
        <v>1</v>
      </c>
      <c r="D251" s="95">
        <f t="shared" si="228"/>
        <v>1</v>
      </c>
      <c r="E251" s="95">
        <f t="shared" si="228"/>
        <v>1</v>
      </c>
      <c r="F251" s="95">
        <f t="shared" si="228"/>
        <v>1</v>
      </c>
      <c r="G251" s="95">
        <f t="shared" si="228"/>
        <v>1</v>
      </c>
      <c r="H251" s="95">
        <f t="shared" si="228"/>
        <v>1</v>
      </c>
      <c r="I251" s="95">
        <f t="shared" si="228"/>
        <v>0</v>
      </c>
      <c r="J251" s="95">
        <f t="shared" si="228"/>
        <v>1</v>
      </c>
      <c r="K251" s="107">
        <f t="shared" ref="K251:R251" si="229">IF(AND(K211&lt;$AH251,K211&gt;$AG251),1,0)</f>
        <v>1</v>
      </c>
      <c r="L251" s="95">
        <f t="shared" si="229"/>
        <v>1</v>
      </c>
      <c r="M251" s="95">
        <f t="shared" si="229"/>
        <v>1</v>
      </c>
      <c r="N251" s="95">
        <f t="shared" si="229"/>
        <v>1</v>
      </c>
      <c r="O251" s="95">
        <f t="shared" si="229"/>
        <v>1</v>
      </c>
      <c r="P251" s="95">
        <f t="shared" si="229"/>
        <v>1</v>
      </c>
      <c r="Q251" s="95">
        <f t="shared" si="229"/>
        <v>1</v>
      </c>
      <c r="R251" s="95">
        <f t="shared" si="229"/>
        <v>1</v>
      </c>
      <c r="S251" s="91"/>
      <c r="T251" s="91"/>
      <c r="U251" s="91"/>
      <c r="V251" s="91"/>
      <c r="W251" s="91"/>
      <c r="X251" s="59"/>
      <c r="Y251" s="91">
        <f t="shared" si="209"/>
        <v>1.0245383415583371</v>
      </c>
      <c r="Z251" s="91">
        <f t="shared" si="210"/>
        <v>6.9686965927252043E-2</v>
      </c>
      <c r="AA251" s="91">
        <f t="shared" si="200"/>
        <v>0.88516440970383303</v>
      </c>
      <c r="AB251" s="91">
        <f t="shared" si="201"/>
        <v>1.1639122734128411</v>
      </c>
      <c r="AC251" s="105">
        <f t="shared" si="211"/>
        <v>1.0074071565484406</v>
      </c>
      <c r="AD251" s="59"/>
      <c r="AE251" s="91">
        <f t="shared" si="202"/>
        <v>0.98730147555470449</v>
      </c>
      <c r="AF251" s="91">
        <f t="shared" si="203"/>
        <v>4.0040036749807703E-2</v>
      </c>
      <c r="AG251" s="91">
        <f t="shared" si="204"/>
        <v>0.90722140205508905</v>
      </c>
      <c r="AH251" s="91">
        <f t="shared" si="205"/>
        <v>1.0673815490543199</v>
      </c>
      <c r="AI251" s="105">
        <f t="shared" si="206"/>
        <v>0.97050083018153965</v>
      </c>
    </row>
    <row r="252" spans="1:35" x14ac:dyDescent="0.2">
      <c r="A252" s="59" t="s">
        <v>38</v>
      </c>
      <c r="B252" s="59"/>
      <c r="C252" s="95">
        <f t="shared" ref="C252:J252" si="230">IF(AND(C212&lt;$AB252,C212&gt;$AA252),1,0)</f>
        <v>1</v>
      </c>
      <c r="D252" s="95">
        <f t="shared" si="230"/>
        <v>1</v>
      </c>
      <c r="E252" s="95">
        <f t="shared" si="230"/>
        <v>1</v>
      </c>
      <c r="F252" s="95">
        <f t="shared" si="230"/>
        <v>1</v>
      </c>
      <c r="G252" s="95">
        <f t="shared" si="230"/>
        <v>1</v>
      </c>
      <c r="H252" s="95">
        <f t="shared" si="230"/>
        <v>1</v>
      </c>
      <c r="I252" s="95">
        <f t="shared" si="230"/>
        <v>1</v>
      </c>
      <c r="J252" s="95">
        <f t="shared" si="230"/>
        <v>1</v>
      </c>
      <c r="K252" s="107">
        <f t="shared" ref="K252:R252" si="231">IF(AND(K212&lt;$AH252,K212&gt;$AG252),1,0)</f>
        <v>1</v>
      </c>
      <c r="L252" s="95">
        <f t="shared" si="231"/>
        <v>1</v>
      </c>
      <c r="M252" s="95">
        <f t="shared" si="231"/>
        <v>1</v>
      </c>
      <c r="N252" s="95">
        <f t="shared" si="231"/>
        <v>1</v>
      </c>
      <c r="O252" s="95">
        <f t="shared" si="231"/>
        <v>1</v>
      </c>
      <c r="P252" s="95">
        <f t="shared" si="231"/>
        <v>1</v>
      </c>
      <c r="Q252" s="95">
        <f t="shared" si="231"/>
        <v>1</v>
      </c>
      <c r="R252" s="95">
        <f t="shared" si="231"/>
        <v>1</v>
      </c>
      <c r="S252" s="91"/>
      <c r="T252" s="91"/>
      <c r="U252" s="91"/>
      <c r="V252" s="91"/>
      <c r="W252" s="91"/>
      <c r="X252" s="59"/>
      <c r="Y252" s="91">
        <f t="shared" si="209"/>
        <v>1.0293624228160174</v>
      </c>
      <c r="Z252" s="91">
        <f t="shared" si="210"/>
        <v>3.3737446114108831E-2</v>
      </c>
      <c r="AA252" s="91">
        <f t="shared" si="200"/>
        <v>0.96188753058779974</v>
      </c>
      <c r="AB252" s="91">
        <f t="shared" si="201"/>
        <v>1.096837315044235</v>
      </c>
      <c r="AC252" s="105">
        <f t="shared" si="211"/>
        <v>1.0355967531234653</v>
      </c>
      <c r="AD252" s="59"/>
      <c r="AE252" s="91">
        <f t="shared" si="202"/>
        <v>1.096054326093213</v>
      </c>
      <c r="AF252" s="91">
        <f t="shared" si="203"/>
        <v>3.413915531771701E-2</v>
      </c>
      <c r="AG252" s="91">
        <f t="shared" si="204"/>
        <v>1.0277760154577789</v>
      </c>
      <c r="AH252" s="91">
        <f t="shared" si="205"/>
        <v>1.1643326367286471</v>
      </c>
      <c r="AI252" s="105">
        <f t="shared" si="206"/>
        <v>1.1153552822936641</v>
      </c>
    </row>
    <row r="253" spans="1:35" x14ac:dyDescent="0.2">
      <c r="A253" s="89" t="s">
        <v>55</v>
      </c>
      <c r="B253" s="90"/>
      <c r="C253" s="96">
        <f>IF(SUM(C241:C252)=12,1,0)</f>
        <v>1</v>
      </c>
      <c r="D253" s="96">
        <f t="shared" ref="D253:R253" si="232">IF(SUM(D241:D252)=12,1,0)</f>
        <v>1</v>
      </c>
      <c r="E253" s="96">
        <f t="shared" si="232"/>
        <v>1</v>
      </c>
      <c r="F253" s="96">
        <f t="shared" si="232"/>
        <v>1</v>
      </c>
      <c r="G253" s="96">
        <f t="shared" si="232"/>
        <v>1</v>
      </c>
      <c r="H253" s="96">
        <f t="shared" si="232"/>
        <v>1</v>
      </c>
      <c r="I253" s="96">
        <f t="shared" si="232"/>
        <v>0</v>
      </c>
      <c r="J253" s="96">
        <f t="shared" si="232"/>
        <v>0</v>
      </c>
      <c r="K253" s="108">
        <f t="shared" si="232"/>
        <v>0</v>
      </c>
      <c r="L253" s="96">
        <f t="shared" si="232"/>
        <v>0</v>
      </c>
      <c r="M253" s="96">
        <f t="shared" si="232"/>
        <v>1</v>
      </c>
      <c r="N253" s="96">
        <f t="shared" si="232"/>
        <v>0</v>
      </c>
      <c r="O253" s="96">
        <f t="shared" si="232"/>
        <v>1</v>
      </c>
      <c r="P253" s="96">
        <f t="shared" si="232"/>
        <v>1</v>
      </c>
      <c r="Q253" s="96">
        <f t="shared" si="232"/>
        <v>1</v>
      </c>
      <c r="R253" s="96">
        <f t="shared" si="232"/>
        <v>1</v>
      </c>
      <c r="S253" s="92"/>
      <c r="T253" s="92"/>
      <c r="U253" s="92"/>
      <c r="V253" s="92"/>
      <c r="W253" s="92"/>
      <c r="X253" s="85"/>
      <c r="Y253" s="92">
        <f t="shared" ref="Y253:AB253" si="233">AVERAGE(Y241:Y252)</f>
        <v>0.99999999999999989</v>
      </c>
      <c r="Z253" s="92">
        <f t="shared" si="233"/>
        <v>4.4117176897943644E-2</v>
      </c>
      <c r="AA253" s="92">
        <f t="shared" si="233"/>
        <v>0.91176564620411282</v>
      </c>
      <c r="AB253" s="92">
        <f t="shared" si="233"/>
        <v>1.0882343537958872</v>
      </c>
      <c r="AC253" s="92">
        <f>AVERAGE(AC241:AC252)</f>
        <v>1</v>
      </c>
      <c r="AD253" s="85"/>
      <c r="AE253" s="92">
        <f t="shared" ref="AE253:AH253" si="234">AVERAGE(AE241:AE252)</f>
        <v>1</v>
      </c>
      <c r="AF253" s="92">
        <f t="shared" si="234"/>
        <v>3.2376289623822718E-2</v>
      </c>
      <c r="AG253" s="92">
        <f t="shared" si="234"/>
        <v>0.93524742075235467</v>
      </c>
      <c r="AH253" s="92">
        <f t="shared" si="234"/>
        <v>1.0647525792476453</v>
      </c>
      <c r="AI253" s="93">
        <f>AVERAGE(AI241:AI252)</f>
        <v>1</v>
      </c>
    </row>
    <row r="254" spans="1:35" ht="6" customHeight="1" x14ac:dyDescent="0.2"/>
    <row r="276" spans="35:35" x14ac:dyDescent="0.2">
      <c r="AI276" s="1" t="s">
        <v>58</v>
      </c>
    </row>
  </sheetData>
  <mergeCells count="8">
    <mergeCell ref="Y198:AC198"/>
    <mergeCell ref="Y238:AC238"/>
    <mergeCell ref="AE238:AI238"/>
    <mergeCell ref="C239:J239"/>
    <mergeCell ref="K239:R239"/>
    <mergeCell ref="AA239:AB239"/>
    <mergeCell ref="AG239:AH239"/>
    <mergeCell ref="AA199:AB199"/>
  </mergeCells>
  <conditionalFormatting sqref="A52:B52 A55:O57 P56 S55:XFD55 R56 T56:XFD61 X46:XFD47 A200:Z213 AB220:XFD233 A220:Z233 A214:XFD218 S219:XFD219 A24:B24 D24:XFD24 A53:XFD54 B58:O61 A219:P219 BA1:BV195 W52:XFD52 A48:XFD51 A2:XFD10 A23:XFD23 Y11:XFD22 AG1:XFD1 A1:AC1 AE1 A11:V22 A25:XFD45 A198:P199 A62:XFD195 A197:AZ197 AD198 AJ196:AZ196 AJ198:AZ213 BA214:BV236 BF196:XFD213 A238 A196:P196 AC199:AC212 A234:XFD236 AJ238:XFD253 C238:X238 B237:XFD237 S198:Y198 S199:AA199 A254:XFD1048576">
    <cfRule type="cellIs" dxfId="101" priority="199" operator="lessThan">
      <formula>0</formula>
    </cfRule>
    <cfRule type="cellIs" dxfId="100" priority="200" operator="equal">
      <formula>0</formula>
    </cfRule>
  </conditionalFormatting>
  <conditionalFormatting sqref="C12:V22">
    <cfRule type="cellIs" dxfId="99" priority="198" operator="notEqual">
      <formula>C11</formula>
    </cfRule>
  </conditionalFormatting>
  <conditionalFormatting sqref="D11:V11">
    <cfRule type="cellIs" dxfId="98" priority="197" operator="notEqual">
      <formula>C22</formula>
    </cfRule>
  </conditionalFormatting>
  <conditionalFormatting sqref="C31:W42">
    <cfRule type="cellIs" dxfId="97" priority="196" operator="notEqual">
      <formula>0</formula>
    </cfRule>
  </conditionalFormatting>
  <conditionalFormatting sqref="C52:W52">
    <cfRule type="cellIs" dxfId="96" priority="194" operator="lessThan">
      <formula>0</formula>
    </cfRule>
    <cfRule type="cellIs" dxfId="95" priority="195" operator="equal">
      <formula>0</formula>
    </cfRule>
  </conditionalFormatting>
  <conditionalFormatting sqref="P57:P61 R60:R61 R57:R58">
    <cfRule type="cellIs" dxfId="94" priority="192" operator="lessThan">
      <formula>0</formula>
    </cfRule>
    <cfRule type="cellIs" dxfId="93" priority="193" operator="equal">
      <formula>0</formula>
    </cfRule>
  </conditionalFormatting>
  <conditionalFormatting sqref="R59">
    <cfRule type="cellIs" dxfId="92" priority="190" operator="lessThan">
      <formula>0</formula>
    </cfRule>
    <cfRule type="cellIs" dxfId="91" priority="191" operator="equal">
      <formula>0</formula>
    </cfRule>
  </conditionalFormatting>
  <conditionalFormatting sqref="Q60:Q61 Q57:Q58">
    <cfRule type="cellIs" dxfId="90" priority="188" operator="lessThan">
      <formula>0</formula>
    </cfRule>
    <cfRule type="cellIs" dxfId="89" priority="189" operator="equal">
      <formula>0</formula>
    </cfRule>
  </conditionalFormatting>
  <conditionalFormatting sqref="Q59">
    <cfRule type="cellIs" dxfId="88" priority="184" operator="lessThan">
      <formula>0</formula>
    </cfRule>
    <cfRule type="cellIs" dxfId="87" priority="185" operator="equal">
      <formula>0</formula>
    </cfRule>
  </conditionalFormatting>
  <conditionalFormatting sqref="C71:W82">
    <cfRule type="cellIs" dxfId="86" priority="183" operator="notEqual">
      <formula>0</formula>
    </cfRule>
  </conditionalFormatting>
  <conditionalFormatting sqref="C236:W236">
    <cfRule type="cellIs" dxfId="85" priority="181" operator="equal">
      <formula>0</formula>
    </cfRule>
    <cfRule type="cellIs" dxfId="84" priority="182" operator="notEqual">
      <formula>1</formula>
    </cfRule>
  </conditionalFormatting>
  <conditionalFormatting sqref="C201:R212">
    <cfRule type="expression" dxfId="83" priority="173">
      <formula>C221=0</formula>
    </cfRule>
  </conditionalFormatting>
  <conditionalFormatting sqref="C235:W235">
    <cfRule type="cellIs" dxfId="82" priority="171" operator="equal">
      <formula>0</formula>
    </cfRule>
    <cfRule type="cellIs" dxfId="81" priority="172" operator="notEqual">
      <formula>1</formula>
    </cfRule>
  </conditionalFormatting>
  <conditionalFormatting sqref="Q56">
    <cfRule type="cellIs" dxfId="80" priority="169" operator="lessThan">
      <formula>0</formula>
    </cfRule>
    <cfRule type="cellIs" dxfId="79" priority="170" operator="equal">
      <formula>0</formula>
    </cfRule>
  </conditionalFormatting>
  <conditionalFormatting sqref="AA200:AB212">
    <cfRule type="cellIs" dxfId="78" priority="167" operator="lessThan">
      <formula>0</formula>
    </cfRule>
    <cfRule type="cellIs" dxfId="77" priority="168" operator="equal">
      <formula>0</formula>
    </cfRule>
  </conditionalFormatting>
  <conditionalFormatting sqref="BC12:BV22">
    <cfRule type="cellIs" dxfId="76" priority="160" operator="notEqual">
      <formula>BC11</formula>
    </cfRule>
  </conditionalFormatting>
  <conditionalFormatting sqref="BD11:BV11">
    <cfRule type="cellIs" dxfId="75" priority="159" operator="notEqual">
      <formula>BC22</formula>
    </cfRule>
  </conditionalFormatting>
  <conditionalFormatting sqref="BC31:BV42">
    <cfRule type="cellIs" dxfId="74" priority="158" operator="notEqual">
      <formula>0</formula>
    </cfRule>
  </conditionalFormatting>
  <conditionalFormatting sqref="A58:A61">
    <cfRule type="cellIs" dxfId="73" priority="156" operator="lessThan">
      <formula>0</formula>
    </cfRule>
    <cfRule type="cellIs" dxfId="72" priority="157" operator="equal">
      <formula>0</formula>
    </cfRule>
  </conditionalFormatting>
  <conditionalFormatting sqref="BC12:BS22">
    <cfRule type="cellIs" dxfId="71" priority="155" operator="notEqual">
      <formula>BC11</formula>
    </cfRule>
  </conditionalFormatting>
  <conditionalFormatting sqref="BD11:BS11">
    <cfRule type="cellIs" dxfId="70" priority="154" operator="notEqual">
      <formula>BC22</formula>
    </cfRule>
  </conditionalFormatting>
  <conditionalFormatting sqref="BC31:BS42">
    <cfRule type="cellIs" dxfId="69" priority="153" operator="notEqual">
      <formula>0</formula>
    </cfRule>
  </conditionalFormatting>
  <conditionalFormatting sqref="AA213:AB213">
    <cfRule type="cellIs" dxfId="68" priority="151" operator="lessThan">
      <formula>0</formula>
    </cfRule>
    <cfRule type="cellIs" dxfId="67" priority="152" operator="equal">
      <formula>0</formula>
    </cfRule>
  </conditionalFormatting>
  <conditionalFormatting sqref="C11">
    <cfRule type="cellIs" dxfId="66" priority="150" operator="notEqual">
      <formula>B22</formula>
    </cfRule>
  </conditionalFormatting>
  <conditionalFormatting sqref="AD199:AD213">
    <cfRule type="cellIs" dxfId="65" priority="146" operator="lessThan">
      <formula>0</formula>
    </cfRule>
    <cfRule type="cellIs" dxfId="64" priority="147" operator="equal">
      <formula>0</formula>
    </cfRule>
  </conditionalFormatting>
  <conditionalFormatting sqref="AC213">
    <cfRule type="cellIs" dxfId="63" priority="140" operator="lessThan">
      <formula>0</formula>
    </cfRule>
    <cfRule type="cellIs" dxfId="62" priority="141" operator="equal">
      <formula>0</formula>
    </cfRule>
  </conditionalFormatting>
  <conditionalFormatting sqref="Y240:Z241 Y239:AA239 AD238 Y238 AC239:AC252 Y253:Z253">
    <cfRule type="cellIs" dxfId="61" priority="49" operator="lessThan">
      <formula>0</formula>
    </cfRule>
    <cfRule type="cellIs" dxfId="60" priority="50" operator="equal">
      <formula>0</formula>
    </cfRule>
  </conditionalFormatting>
  <conditionalFormatting sqref="AA240:AB241">
    <cfRule type="cellIs" dxfId="59" priority="47" operator="lessThan">
      <formula>0</formula>
    </cfRule>
    <cfRule type="cellIs" dxfId="58" priority="48" operator="equal">
      <formula>0</formula>
    </cfRule>
  </conditionalFormatting>
  <conditionalFormatting sqref="AA253:AB253">
    <cfRule type="cellIs" dxfId="57" priority="45" operator="lessThan">
      <formula>0</formula>
    </cfRule>
    <cfRule type="cellIs" dxfId="56" priority="46" operator="equal">
      <formula>0</formula>
    </cfRule>
  </conditionalFormatting>
  <conditionalFormatting sqref="AE238">
    <cfRule type="cellIs" dxfId="55" priority="43" operator="lessThan">
      <formula>0</formula>
    </cfRule>
    <cfRule type="cellIs" dxfId="54" priority="44" operator="equal">
      <formula>0</formula>
    </cfRule>
  </conditionalFormatting>
  <conditionalFormatting sqref="AD240:AF240 AD239:AG239 AI239:AI240 AD241:AD253">
    <cfRule type="cellIs" dxfId="53" priority="41" operator="lessThan">
      <formula>0</formula>
    </cfRule>
    <cfRule type="cellIs" dxfId="52" priority="42" operator="equal">
      <formula>0</formula>
    </cfRule>
  </conditionalFormatting>
  <conditionalFormatting sqref="AG240:AH240">
    <cfRule type="cellIs" dxfId="51" priority="39" operator="lessThan">
      <formula>0</formula>
    </cfRule>
    <cfRule type="cellIs" dxfId="50" priority="40" operator="equal">
      <formula>0</formula>
    </cfRule>
  </conditionalFormatting>
  <conditionalFormatting sqref="S239:X239 A240:X240 A241:B252 S241:X253 A239:C239">
    <cfRule type="cellIs" dxfId="49" priority="98" operator="lessThan">
      <formula>0</formula>
    </cfRule>
    <cfRule type="cellIs" dxfId="48" priority="99" operator="equal">
      <formula>0</formula>
    </cfRule>
  </conditionalFormatting>
  <conditionalFormatting sqref="C241:R252">
    <cfRule type="cellIs" dxfId="47" priority="9" operator="lessThan">
      <formula>0</formula>
    </cfRule>
    <cfRule type="cellIs" dxfId="46" priority="10" operator="equal">
      <formula>0</formula>
    </cfRule>
  </conditionalFormatting>
  <conditionalFormatting sqref="AE198:AI213">
    <cfRule type="cellIs" dxfId="45" priority="57" operator="lessThan">
      <formula>0</formula>
    </cfRule>
    <cfRule type="cellIs" dxfId="44" priority="58" operator="equal">
      <formula>0</formula>
    </cfRule>
  </conditionalFormatting>
  <conditionalFormatting sqref="AG241:AH241">
    <cfRule type="cellIs" dxfId="43" priority="21" operator="lessThan">
      <formula>0</formula>
    </cfRule>
    <cfRule type="cellIs" dxfId="42" priority="22" operator="equal">
      <formula>0</formula>
    </cfRule>
  </conditionalFormatting>
  <conditionalFormatting sqref="AC253">
    <cfRule type="cellIs" dxfId="41" priority="35" operator="lessThan">
      <formula>0</formula>
    </cfRule>
    <cfRule type="cellIs" dxfId="40" priority="36" operator="equal">
      <formula>0</formula>
    </cfRule>
  </conditionalFormatting>
  <conditionalFormatting sqref="AI253">
    <cfRule type="cellIs" dxfId="39" priority="17" operator="lessThan">
      <formula>0</formula>
    </cfRule>
    <cfRule type="cellIs" dxfId="38" priority="18" operator="equal">
      <formula>0</formula>
    </cfRule>
  </conditionalFormatting>
  <conditionalFormatting sqref="A253:R253">
    <cfRule type="cellIs" dxfId="37" priority="29" operator="lessThan">
      <formula>0</formula>
    </cfRule>
    <cfRule type="cellIs" dxfId="36" priority="30" operator="equal">
      <formula>0</formula>
    </cfRule>
  </conditionalFormatting>
  <conditionalFormatting sqref="Y242:Z252">
    <cfRule type="cellIs" dxfId="35" priority="27" operator="lessThan">
      <formula>0</formula>
    </cfRule>
    <cfRule type="cellIs" dxfId="34" priority="28" operator="equal">
      <formula>0</formula>
    </cfRule>
  </conditionalFormatting>
  <conditionalFormatting sqref="AA242:AB252">
    <cfRule type="cellIs" dxfId="33" priority="25" operator="lessThan">
      <formula>0</formula>
    </cfRule>
    <cfRule type="cellIs" dxfId="32" priority="26" operator="equal">
      <formula>0</formula>
    </cfRule>
  </conditionalFormatting>
  <conditionalFormatting sqref="AE241:AF241 AI241:AI252 AE253:AF253">
    <cfRule type="cellIs" dxfId="31" priority="23" operator="lessThan">
      <formula>0</formula>
    </cfRule>
    <cfRule type="cellIs" dxfId="30" priority="24" operator="equal">
      <formula>0</formula>
    </cfRule>
  </conditionalFormatting>
  <conditionalFormatting sqref="AG253:AH253">
    <cfRule type="cellIs" dxfId="29" priority="19" operator="lessThan">
      <formula>0</formula>
    </cfRule>
    <cfRule type="cellIs" dxfId="28" priority="20" operator="equal">
      <formula>0</formula>
    </cfRule>
  </conditionalFormatting>
  <conditionalFormatting sqref="AE242:AF252">
    <cfRule type="cellIs" dxfId="27" priority="15" operator="lessThan">
      <formula>0</formula>
    </cfRule>
    <cfRule type="cellIs" dxfId="26" priority="16" operator="equal">
      <formula>0</formula>
    </cfRule>
  </conditionalFormatting>
  <conditionalFormatting sqref="AG242:AH252">
    <cfRule type="cellIs" dxfId="25" priority="13" operator="lessThan">
      <formula>0</formula>
    </cfRule>
    <cfRule type="cellIs" dxfId="24" priority="14" operator="equal">
      <formula>0</formula>
    </cfRule>
  </conditionalFormatting>
  <conditionalFormatting sqref="B238">
    <cfRule type="cellIs" dxfId="23" priority="7" operator="lessThan">
      <formula>0</formula>
    </cfRule>
    <cfRule type="cellIs" dxfId="22" priority="8" operator="equal">
      <formula>0</formula>
    </cfRule>
  </conditionalFormatting>
  <conditionalFormatting sqref="B239">
    <cfRule type="cellIs" dxfId="21" priority="5" operator="lessThan">
      <formula>0</formula>
    </cfRule>
    <cfRule type="cellIs" dxfId="20" priority="6" operator="equal">
      <formula>0</formula>
    </cfRule>
  </conditionalFormatting>
  <conditionalFormatting sqref="K239">
    <cfRule type="cellIs" dxfId="19" priority="3" operator="lessThan">
      <formula>0</formula>
    </cfRule>
    <cfRule type="cellIs" dxfId="18" priority="4" operator="equal">
      <formula>0</formula>
    </cfRule>
  </conditionalFormatting>
  <conditionalFormatting sqref="A237">
    <cfRule type="cellIs" dxfId="17" priority="1" operator="lessThan">
      <formula>0</formula>
    </cfRule>
    <cfRule type="cellIs" dxfId="16" priority="2" operator="equal">
      <formula>0</formula>
    </cfRule>
  </conditionalFormatting>
  <conditionalFormatting sqref="C221:R233 C241:R253">
    <cfRule type="expression" dxfId="15" priority="268">
      <formula>C221&gt;$Z$199</formula>
    </cfRule>
  </conditionalFormatting>
  <conditionalFormatting sqref="C221:R233 C241:R253">
    <cfRule type="expression" dxfId="14" priority="269">
      <formula>C221&lt;-$Z$199</formula>
    </cfRule>
  </conditionalFormatting>
  <printOptions headings="1"/>
  <pageMargins left="0.25" right="0.25" top="0.5" bottom="0.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75" zoomScaleNormal="75" workbookViewId="0">
      <selection activeCell="Q33" sqref="Q33"/>
    </sheetView>
  </sheetViews>
  <sheetFormatPr defaultRowHeight="12.75" x14ac:dyDescent="0.2"/>
  <cols>
    <col min="1" max="1" width="6.83203125" style="34" customWidth="1"/>
    <col min="2" max="2" width="24" style="36" bestFit="1" customWidth="1"/>
    <col min="3" max="3" width="1.83203125" style="34" customWidth="1"/>
    <col min="4" max="4" width="9.33203125" style="34"/>
    <col min="5" max="5" width="1.83203125" style="34" customWidth="1"/>
    <col min="6" max="6" width="9.33203125" style="34" customWidth="1"/>
    <col min="7" max="7" width="1.83203125" style="34" customWidth="1"/>
    <col min="8" max="8" width="9.33203125" style="34"/>
    <col min="9" max="9" width="2.83203125" style="34" customWidth="1"/>
    <col min="10" max="16384" width="9.33203125" style="34"/>
  </cols>
  <sheetData>
    <row r="1" spans="1:9" ht="23.25" x14ac:dyDescent="0.35">
      <c r="A1" s="33" t="s">
        <v>79</v>
      </c>
      <c r="F1" s="145">
        <v>42370</v>
      </c>
      <c r="G1" s="145"/>
      <c r="H1" s="145"/>
      <c r="I1" s="145"/>
    </row>
    <row r="4" spans="1:9" x14ac:dyDescent="0.2">
      <c r="B4" s="36" t="s">
        <v>69</v>
      </c>
      <c r="D4" s="38">
        <f>Calc!O$191</f>
        <v>31.416059356218998</v>
      </c>
    </row>
    <row r="6" spans="1:9" x14ac:dyDescent="0.2">
      <c r="B6" s="39" t="s">
        <v>70</v>
      </c>
      <c r="D6" s="38">
        <f>12*D4</f>
        <v>376.99271227462799</v>
      </c>
      <c r="F6" s="35" t="s">
        <v>71</v>
      </c>
    </row>
    <row r="10" spans="1:9" x14ac:dyDescent="0.2">
      <c r="B10" s="36" t="s">
        <v>72</v>
      </c>
      <c r="D10" s="40">
        <f>Calc!M$191</f>
        <v>0.01</v>
      </c>
      <c r="F10" s="35" t="s">
        <v>73</v>
      </c>
    </row>
    <row r="12" spans="1:9" x14ac:dyDescent="0.2">
      <c r="B12" s="36" t="s">
        <v>74</v>
      </c>
      <c r="D12" s="40">
        <f>Calc!N$191</f>
        <v>0.2</v>
      </c>
      <c r="F12" s="35" t="s">
        <v>75</v>
      </c>
    </row>
    <row r="13" spans="1:9" x14ac:dyDescent="0.2">
      <c r="D13" s="40">
        <f>Calc!N$189</f>
        <v>0</v>
      </c>
      <c r="F13" s="35" t="s">
        <v>76</v>
      </c>
    </row>
    <row r="14" spans="1:9" x14ac:dyDescent="0.2">
      <c r="D14" s="40">
        <f>Calc!N$186</f>
        <v>0.32</v>
      </c>
      <c r="F14" s="35" t="s">
        <v>89</v>
      </c>
    </row>
    <row r="17" spans="2:8" x14ac:dyDescent="0.2">
      <c r="B17" s="41" t="s">
        <v>77</v>
      </c>
      <c r="D17" s="48" t="s">
        <v>85</v>
      </c>
      <c r="E17" s="48"/>
      <c r="F17" s="48"/>
    </row>
    <row r="18" spans="2:8" x14ac:dyDescent="0.2">
      <c r="D18" s="42" t="s">
        <v>40</v>
      </c>
      <c r="E18" s="42"/>
      <c r="F18" s="42" t="s">
        <v>78</v>
      </c>
      <c r="G18" s="42"/>
      <c r="H18" s="42" t="s">
        <v>43</v>
      </c>
    </row>
    <row r="19" spans="2:8" x14ac:dyDescent="0.2">
      <c r="B19" s="43" t="s">
        <v>80</v>
      </c>
      <c r="D19" s="37">
        <f>Calc!B$191</f>
        <v>29.393039089000002</v>
      </c>
      <c r="F19" s="37">
        <v>25</v>
      </c>
      <c r="H19" s="44">
        <f>D19/F19-1</f>
        <v>0.17572156356000002</v>
      </c>
    </row>
    <row r="20" spans="2:8" x14ac:dyDescent="0.2">
      <c r="B20" s="36" t="s">
        <v>81</v>
      </c>
      <c r="D20" s="37">
        <f>Calc!B$316</f>
        <v>316.49474769400001</v>
      </c>
      <c r="F20" s="37">
        <v>25</v>
      </c>
      <c r="H20" s="44">
        <f t="shared" ref="H20" si="0">D20/F20-1</f>
        <v>11.65978990776</v>
      </c>
    </row>
    <row r="21" spans="2:8" x14ac:dyDescent="0.2">
      <c r="B21" s="36" t="s">
        <v>83</v>
      </c>
      <c r="D21" s="37">
        <f>Calc!B$179</f>
        <v>23.906672805000003</v>
      </c>
      <c r="G21" s="45" t="s">
        <v>84</v>
      </c>
      <c r="H21" s="46">
        <f>D19/D21-1</f>
        <v>0.22949100147689916</v>
      </c>
    </row>
    <row r="22" spans="2:8" x14ac:dyDescent="0.2">
      <c r="B22" s="36" t="s">
        <v>82</v>
      </c>
      <c r="D22" s="37">
        <f>SUM(Calc!B$179:B179)</f>
        <v>23.906672805000003</v>
      </c>
      <c r="G22" s="45" t="s">
        <v>84</v>
      </c>
      <c r="H22" s="46">
        <f>D20/D22-1</f>
        <v>12.238761841748474</v>
      </c>
    </row>
    <row r="24" spans="2:8" x14ac:dyDescent="0.2">
      <c r="B24" s="36" t="s">
        <v>86</v>
      </c>
    </row>
    <row r="26" spans="2:8" x14ac:dyDescent="0.2">
      <c r="B26" s="48" t="s">
        <v>87</v>
      </c>
      <c r="C26" s="47"/>
      <c r="D26" s="47"/>
      <c r="E26" s="47"/>
      <c r="F26" s="47"/>
      <c r="G26" s="47"/>
      <c r="H26" s="47"/>
    </row>
    <row r="27" spans="2:8" x14ac:dyDescent="0.2">
      <c r="B27" s="35"/>
    </row>
    <row r="28" spans="2:8" x14ac:dyDescent="0.2">
      <c r="B28" s="48" t="s">
        <v>88</v>
      </c>
      <c r="C28" s="47"/>
      <c r="D28" s="47"/>
      <c r="E28" s="47"/>
      <c r="F28" s="47"/>
      <c r="G28" s="47"/>
      <c r="H28" s="47"/>
    </row>
    <row r="29" spans="2:8" x14ac:dyDescent="0.2">
      <c r="B29" s="35"/>
    </row>
    <row r="30" spans="2:8" x14ac:dyDescent="0.2">
      <c r="B30" s="48"/>
      <c r="C30" s="47"/>
      <c r="D30" s="47"/>
      <c r="E30" s="47"/>
      <c r="F30" s="47"/>
      <c r="G30" s="47"/>
      <c r="H30" s="47"/>
    </row>
    <row r="31" spans="2:8" x14ac:dyDescent="0.2">
      <c r="B31" s="35"/>
    </row>
    <row r="32" spans="2:8" x14ac:dyDescent="0.2">
      <c r="B32" s="48"/>
      <c r="C32" s="47"/>
      <c r="D32" s="47"/>
      <c r="E32" s="47"/>
      <c r="F32" s="47"/>
      <c r="G32" s="47"/>
      <c r="H32" s="47"/>
    </row>
    <row r="33" spans="2:8" x14ac:dyDescent="0.2">
      <c r="B33" s="35"/>
    </row>
    <row r="34" spans="2:8" x14ac:dyDescent="0.2">
      <c r="B34" s="48"/>
      <c r="C34" s="47"/>
      <c r="D34" s="47"/>
      <c r="E34" s="47"/>
      <c r="F34" s="47"/>
      <c r="G34" s="47"/>
      <c r="H34" s="47"/>
    </row>
    <row r="35" spans="2:8" x14ac:dyDescent="0.2">
      <c r="B35" s="35"/>
    </row>
    <row r="36" spans="2:8" x14ac:dyDescent="0.2">
      <c r="B36" s="48"/>
      <c r="C36" s="47"/>
      <c r="D36" s="47"/>
      <c r="E36" s="47"/>
      <c r="F36" s="47"/>
      <c r="G36" s="47"/>
      <c r="H36" s="47"/>
    </row>
    <row r="37" spans="2:8" x14ac:dyDescent="0.2">
      <c r="B37" s="35"/>
    </row>
    <row r="38" spans="2:8" x14ac:dyDescent="0.2">
      <c r="B38" s="48"/>
      <c r="C38" s="47"/>
      <c r="D38" s="47"/>
      <c r="E38" s="47"/>
      <c r="F38" s="47"/>
      <c r="G38" s="47"/>
      <c r="H38" s="47"/>
    </row>
  </sheetData>
  <mergeCells count="1">
    <mergeCell ref="F1:I1"/>
  </mergeCells>
  <conditionalFormatting sqref="A1">
    <cfRule type="cellIs" dxfId="13" priority="13" operator="lessThan">
      <formula>0</formula>
    </cfRule>
    <cfRule type="cellIs" dxfId="12" priority="14" operator="equal">
      <formula>0</formula>
    </cfRule>
  </conditionalFormatting>
  <conditionalFormatting sqref="D1:D12 D29 D31 D33 D35 D37 D39:D1048576 D14:D27">
    <cfRule type="cellIs" dxfId="11" priority="12" operator="lessThan">
      <formula>0</formula>
    </cfRule>
  </conditionalFormatting>
  <conditionalFormatting sqref="F1">
    <cfRule type="cellIs" dxfId="10" priority="10" operator="lessThan">
      <formula>0</formula>
    </cfRule>
    <cfRule type="cellIs" dxfId="9" priority="11" operator="equal">
      <formula>0</formula>
    </cfRule>
  </conditionalFormatting>
  <conditionalFormatting sqref="H19">
    <cfRule type="cellIs" dxfId="8" priority="9" operator="lessThan">
      <formula>0</formula>
    </cfRule>
  </conditionalFormatting>
  <conditionalFormatting sqref="H20:H22">
    <cfRule type="cellIs" dxfId="7" priority="8" operator="lessThan">
      <formula>0</formula>
    </cfRule>
  </conditionalFormatting>
  <conditionalFormatting sqref="D28">
    <cfRule type="cellIs" dxfId="6" priority="7" operator="lessThan">
      <formula>0</formula>
    </cfRule>
  </conditionalFormatting>
  <conditionalFormatting sqref="D30">
    <cfRule type="cellIs" dxfId="5" priority="6" operator="lessThan">
      <formula>0</formula>
    </cfRule>
  </conditionalFormatting>
  <conditionalFormatting sqref="D32">
    <cfRule type="cellIs" dxfId="4" priority="5" operator="lessThan">
      <formula>0</formula>
    </cfRule>
  </conditionalFormatting>
  <conditionalFormatting sqref="D34">
    <cfRule type="cellIs" dxfId="3" priority="4" operator="lessThan">
      <formula>0</formula>
    </cfRule>
  </conditionalFormatting>
  <conditionalFormatting sqref="D36">
    <cfRule type="cellIs" dxfId="2" priority="3" operator="lessThan">
      <formula>0</formula>
    </cfRule>
  </conditionalFormatting>
  <conditionalFormatting sqref="D38">
    <cfRule type="cellIs" dxfId="1" priority="2" operator="lessThan">
      <formula>0</formula>
    </cfRule>
  </conditionalFormatting>
  <conditionalFormatting sqref="D13">
    <cfRule type="cellIs" dxfId="0" priority="1" operator="lessThan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Inputs</vt:lpstr>
      <vt:lpstr>Calc</vt:lpstr>
      <vt:lpstr>Trend</vt:lpstr>
      <vt:lpstr>Report</vt:lpstr>
      <vt:lpstr>MaxSD</vt:lpstr>
      <vt:lpstr>Calc!Print_Titles</vt:lpstr>
      <vt:lpstr>Trend!Print_Titles</vt:lpstr>
      <vt:lpstr>SFChoice</vt:lpstr>
      <vt:lpstr>Unit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2017-04-21T13:27:06Z</cp:lastPrinted>
  <dcterms:created xsi:type="dcterms:W3CDTF">2015-10-14T21:25:37Z</dcterms:created>
  <dcterms:modified xsi:type="dcterms:W3CDTF">2017-05-17T15:07:25Z</dcterms:modified>
</cp:coreProperties>
</file>