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3310" windowHeight="9630" activeTab="1"/>
  </bookViews>
  <sheets>
    <sheet name="Inputs" sheetId="1" r:id="rId1"/>
    <sheet name="InitialSoWI" sheetId="7" r:id="rId2"/>
    <sheet name="InitialCrawford" sheetId="8" r:id="rId3"/>
    <sheet name="InitialNoWI" sheetId="10" r:id="rId4"/>
    <sheet name="InitialFlorence" sheetId="9" r:id="rId5"/>
    <sheet name="Other" sheetId="11" r:id="rId6"/>
    <sheet name="Calc" sheetId="2" r:id="rId7"/>
    <sheet name="Trend" sheetId="3" r:id="rId8"/>
    <sheet name="Report" sheetId="4" r:id="rId9"/>
  </sheets>
  <externalReferences>
    <externalReference r:id="rId10"/>
    <externalReference r:id="rId11"/>
  </externalReferences>
  <definedNames>
    <definedName name="MaxInitialSD" localSheetId="2">InitialCrawford!$K$47</definedName>
    <definedName name="MaxInitialSD" localSheetId="4">InitialFlorence!$K$47</definedName>
    <definedName name="MaxInitialSD" localSheetId="3">InitialNoWI!$K$47</definedName>
    <definedName name="MaxInitialSD" localSheetId="1">InitialSoWI!$K$47</definedName>
    <definedName name="MaxInitialSD" localSheetId="5">Other!$K$47</definedName>
    <definedName name="MaxInitialSD">#REF!</definedName>
    <definedName name="MaxSD">Trend!$R$198</definedName>
    <definedName name="_xlnm.Print_Titles" localSheetId="6">Calc!$A:$A,Calc!$1:$10</definedName>
    <definedName name="_xlnm.Print_Titles" localSheetId="7">Trend!$A:$B,Trend!$1:$10</definedName>
    <definedName name="Unit">Calc!$E$1</definedName>
  </definedNames>
  <calcPr calcId="145621" calcMode="manual"/>
</workbook>
</file>

<file path=xl/calcChain.xml><?xml version="1.0" encoding="utf-8"?>
<calcChain xmlns="http://schemas.openxmlformats.org/spreadsheetml/2006/main">
  <c r="O68" i="11" l="1"/>
  <c r="N68" i="11"/>
  <c r="M68" i="11"/>
  <c r="L68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O22" i="11"/>
  <c r="N22" i="11"/>
  <c r="M22" i="11"/>
  <c r="L22" i="11"/>
  <c r="O21" i="11"/>
  <c r="N21" i="11"/>
  <c r="M21" i="11"/>
  <c r="L21" i="11"/>
  <c r="O20" i="11"/>
  <c r="N20" i="11"/>
  <c r="M20" i="11"/>
  <c r="L20" i="11"/>
  <c r="O19" i="11"/>
  <c r="N19" i="11"/>
  <c r="M19" i="11"/>
  <c r="L19" i="11"/>
  <c r="O18" i="11"/>
  <c r="N18" i="11"/>
  <c r="M18" i="11"/>
  <c r="L18" i="11"/>
  <c r="O17" i="11"/>
  <c r="N17" i="11"/>
  <c r="M17" i="11"/>
  <c r="L17" i="11"/>
  <c r="O16" i="11"/>
  <c r="N16" i="11"/>
  <c r="M16" i="11"/>
  <c r="L16" i="11"/>
  <c r="O15" i="11"/>
  <c r="N15" i="11"/>
  <c r="M15" i="11"/>
  <c r="L15" i="11"/>
  <c r="O14" i="11"/>
  <c r="N14" i="11"/>
  <c r="M14" i="11"/>
  <c r="L14" i="11"/>
  <c r="O13" i="11"/>
  <c r="N13" i="11"/>
  <c r="M13" i="11"/>
  <c r="L13" i="11"/>
  <c r="O12" i="11"/>
  <c r="N12" i="11"/>
  <c r="M12" i="11"/>
  <c r="L12" i="11"/>
  <c r="O11" i="11"/>
  <c r="O24" i="11" s="1"/>
  <c r="N11" i="11"/>
  <c r="N24" i="11" s="1"/>
  <c r="M11" i="11"/>
  <c r="M24" i="11" s="1"/>
  <c r="L11" i="11"/>
  <c r="L24" i="11" s="1"/>
  <c r="M40" i="11" l="1"/>
  <c r="M39" i="11"/>
  <c r="M38" i="11"/>
  <c r="M37" i="11"/>
  <c r="M36" i="11"/>
  <c r="M35" i="11"/>
  <c r="M34" i="11"/>
  <c r="M33" i="11"/>
  <c r="M32" i="11"/>
  <c r="M31" i="11"/>
  <c r="M42" i="11"/>
  <c r="M41" i="11"/>
  <c r="L40" i="11"/>
  <c r="L39" i="11"/>
  <c r="L38" i="11"/>
  <c r="L37" i="11"/>
  <c r="L36" i="11"/>
  <c r="L35" i="11"/>
  <c r="L34" i="11"/>
  <c r="L33" i="11"/>
  <c r="L32" i="11"/>
  <c r="L31" i="11"/>
  <c r="L42" i="11"/>
  <c r="L41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44" i="11" s="1"/>
  <c r="O42" i="11"/>
  <c r="O41" i="11"/>
  <c r="O40" i="11"/>
  <c r="O39" i="11"/>
  <c r="O38" i="11"/>
  <c r="O37" i="11"/>
  <c r="O36" i="11"/>
  <c r="O35" i="11"/>
  <c r="O34" i="11"/>
  <c r="O33" i="11"/>
  <c r="O32" i="11"/>
  <c r="O31" i="11"/>
  <c r="O44" i="11" s="1"/>
  <c r="L44" i="11" l="1"/>
  <c r="M44" i="11"/>
  <c r="I13" i="9" l="1"/>
  <c r="I13" i="11" s="1"/>
  <c r="CD371" i="1"/>
  <c r="CC371" i="1"/>
  <c r="CD370" i="1"/>
  <c r="CC370" i="1"/>
  <c r="CD369" i="1"/>
  <c r="CC369" i="1"/>
  <c r="CD368" i="1"/>
  <c r="CC368" i="1"/>
  <c r="CD367" i="1"/>
  <c r="CC367" i="1"/>
  <c r="CD366" i="1"/>
  <c r="CC366" i="1"/>
  <c r="CD365" i="1"/>
  <c r="CC365" i="1"/>
  <c r="CD364" i="1"/>
  <c r="CC364" i="1"/>
  <c r="CD363" i="1"/>
  <c r="CC363" i="1"/>
  <c r="CD362" i="1"/>
  <c r="CC362" i="1"/>
  <c r="CD361" i="1"/>
  <c r="CC361" i="1"/>
  <c r="CD360" i="1"/>
  <c r="CC360" i="1"/>
  <c r="CD359" i="1"/>
  <c r="CC359" i="1"/>
  <c r="CD358" i="1"/>
  <c r="CC358" i="1"/>
  <c r="CD357" i="1"/>
  <c r="CC357" i="1"/>
  <c r="CD356" i="1"/>
  <c r="CC356" i="1"/>
  <c r="CD355" i="1"/>
  <c r="CC355" i="1"/>
  <c r="CD354" i="1"/>
  <c r="CC354" i="1"/>
  <c r="CD353" i="1"/>
  <c r="CC353" i="1"/>
  <c r="CD352" i="1"/>
  <c r="CC352" i="1"/>
  <c r="CD351" i="1"/>
  <c r="CC351" i="1"/>
  <c r="CD350" i="1"/>
  <c r="CC350" i="1"/>
  <c r="CD349" i="1"/>
  <c r="CC349" i="1"/>
  <c r="CD348" i="1"/>
  <c r="CC348" i="1"/>
  <c r="CD347" i="1"/>
  <c r="CC347" i="1"/>
  <c r="CD346" i="1"/>
  <c r="CC346" i="1"/>
  <c r="CD345" i="1"/>
  <c r="CC345" i="1"/>
  <c r="CD344" i="1"/>
  <c r="CC344" i="1"/>
  <c r="CD343" i="1"/>
  <c r="CC343" i="1"/>
  <c r="CD342" i="1"/>
  <c r="CC342" i="1"/>
  <c r="CD341" i="1"/>
  <c r="CC341" i="1"/>
  <c r="CD340" i="1"/>
  <c r="CC340" i="1"/>
  <c r="CD339" i="1"/>
  <c r="CC339" i="1"/>
  <c r="CD338" i="1"/>
  <c r="CC338" i="1"/>
  <c r="CD337" i="1"/>
  <c r="CC337" i="1"/>
  <c r="CD336" i="1"/>
  <c r="CC336" i="1"/>
  <c r="CD335" i="1"/>
  <c r="CC335" i="1"/>
  <c r="CD334" i="1"/>
  <c r="CC334" i="1"/>
  <c r="CD333" i="1"/>
  <c r="CC333" i="1"/>
  <c r="CD332" i="1"/>
  <c r="CC332" i="1"/>
  <c r="CD331" i="1"/>
  <c r="CC331" i="1"/>
  <c r="CD330" i="1"/>
  <c r="CC330" i="1"/>
  <c r="CD329" i="1"/>
  <c r="CC329" i="1"/>
  <c r="CD328" i="1"/>
  <c r="CC328" i="1"/>
  <c r="CD327" i="1"/>
  <c r="CC327" i="1"/>
  <c r="CD326" i="1"/>
  <c r="CC326" i="1"/>
  <c r="CD325" i="1"/>
  <c r="CC325" i="1"/>
  <c r="CD324" i="1"/>
  <c r="CC324" i="1"/>
  <c r="CD323" i="1"/>
  <c r="CC323" i="1"/>
  <c r="CD322" i="1"/>
  <c r="CE322" i="1" s="1"/>
  <c r="K22" i="9" s="1"/>
  <c r="K22" i="11" s="1"/>
  <c r="CC322" i="1"/>
  <c r="CD321" i="1"/>
  <c r="CE321" i="1" s="1"/>
  <c r="K21" i="9" s="1"/>
  <c r="K21" i="11" s="1"/>
  <c r="CC321" i="1"/>
  <c r="CD320" i="1"/>
  <c r="CE320" i="1" s="1"/>
  <c r="K20" i="9" s="1"/>
  <c r="K20" i="11" s="1"/>
  <c r="CC320" i="1"/>
  <c r="CD319" i="1"/>
  <c r="CE319" i="1" s="1"/>
  <c r="K19" i="9" s="1"/>
  <c r="K19" i="11" s="1"/>
  <c r="CC319" i="1"/>
  <c r="CD318" i="1"/>
  <c r="CE318" i="1" s="1"/>
  <c r="K18" i="9" s="1"/>
  <c r="K18" i="11" s="1"/>
  <c r="CC318" i="1"/>
  <c r="CD317" i="1"/>
  <c r="CE317" i="1" s="1"/>
  <c r="K17" i="9" s="1"/>
  <c r="K17" i="11" s="1"/>
  <c r="CC317" i="1"/>
  <c r="CE316" i="1"/>
  <c r="K16" i="9" s="1"/>
  <c r="K16" i="11" s="1"/>
  <c r="CD316" i="1"/>
  <c r="CC316" i="1"/>
  <c r="CD315" i="1"/>
  <c r="CE315" i="1" s="1"/>
  <c r="K15" i="9" s="1"/>
  <c r="K15" i="11" s="1"/>
  <c r="CC315" i="1"/>
  <c r="CD314" i="1"/>
  <c r="CE314" i="1" s="1"/>
  <c r="K14" i="9" s="1"/>
  <c r="K14" i="11" s="1"/>
  <c r="CC314" i="1"/>
  <c r="CE313" i="1"/>
  <c r="K13" i="9" s="1"/>
  <c r="K13" i="11" s="1"/>
  <c r="CD313" i="1"/>
  <c r="CC313" i="1"/>
  <c r="CD312" i="1"/>
  <c r="CE312" i="1" s="1"/>
  <c r="K12" i="9" s="1"/>
  <c r="K12" i="11" s="1"/>
  <c r="CC312" i="1"/>
  <c r="CD311" i="1"/>
  <c r="CE311" i="1" s="1"/>
  <c r="K11" i="9" s="1"/>
  <c r="K11" i="11" s="1"/>
  <c r="CC311" i="1"/>
  <c r="CE310" i="1"/>
  <c r="J22" i="9" s="1"/>
  <c r="J22" i="11" s="1"/>
  <c r="CD310" i="1"/>
  <c r="CC310" i="1"/>
  <c r="CD309" i="1"/>
  <c r="CE309" i="1" s="1"/>
  <c r="J21" i="9" s="1"/>
  <c r="J21" i="11" s="1"/>
  <c r="CC309" i="1"/>
  <c r="CE308" i="1"/>
  <c r="J20" i="9" s="1"/>
  <c r="J20" i="11" s="1"/>
  <c r="CD308" i="1"/>
  <c r="CC308" i="1"/>
  <c r="CD307" i="1"/>
  <c r="CE307" i="1" s="1"/>
  <c r="J19" i="9" s="1"/>
  <c r="J19" i="11" s="1"/>
  <c r="CC307" i="1"/>
  <c r="CD306" i="1"/>
  <c r="CE306" i="1" s="1"/>
  <c r="J18" i="9" s="1"/>
  <c r="J18" i="11" s="1"/>
  <c r="CC306" i="1"/>
  <c r="CE305" i="1"/>
  <c r="J17" i="9" s="1"/>
  <c r="J17" i="11" s="1"/>
  <c r="CD305" i="1"/>
  <c r="CC305" i="1"/>
  <c r="CD304" i="1"/>
  <c r="CE304" i="1" s="1"/>
  <c r="J16" i="9" s="1"/>
  <c r="J16" i="11" s="1"/>
  <c r="CC304" i="1"/>
  <c r="CD303" i="1"/>
  <c r="CE303" i="1" s="1"/>
  <c r="J15" i="9" s="1"/>
  <c r="J15" i="11" s="1"/>
  <c r="CC303" i="1"/>
  <c r="CE302" i="1"/>
  <c r="J14" i="9" s="1"/>
  <c r="J14" i="11" s="1"/>
  <c r="CD302" i="1"/>
  <c r="CC302" i="1"/>
  <c r="CD301" i="1"/>
  <c r="CE301" i="1" s="1"/>
  <c r="J13" i="9" s="1"/>
  <c r="J13" i="11" s="1"/>
  <c r="CC301" i="1"/>
  <c r="CE300" i="1"/>
  <c r="J12" i="9" s="1"/>
  <c r="J12" i="11" s="1"/>
  <c r="CD300" i="1"/>
  <c r="CC300" i="1"/>
  <c r="CD299" i="1"/>
  <c r="CE299" i="1" s="1"/>
  <c r="J11" i="9" s="1"/>
  <c r="J11" i="11" s="1"/>
  <c r="CC299" i="1"/>
  <c r="CD298" i="1"/>
  <c r="CE298" i="1" s="1"/>
  <c r="I22" i="9" s="1"/>
  <c r="I22" i="11" s="1"/>
  <c r="CC298" i="1"/>
  <c r="CE297" i="1"/>
  <c r="I21" i="9" s="1"/>
  <c r="I21" i="11" s="1"/>
  <c r="CD297" i="1"/>
  <c r="CC297" i="1"/>
  <c r="CD296" i="1"/>
  <c r="CE296" i="1" s="1"/>
  <c r="I20" i="9" s="1"/>
  <c r="I20" i="11" s="1"/>
  <c r="CC296" i="1"/>
  <c r="CD295" i="1"/>
  <c r="CE295" i="1" s="1"/>
  <c r="I19" i="9" s="1"/>
  <c r="I19" i="11" s="1"/>
  <c r="CC295" i="1"/>
  <c r="CE294" i="1"/>
  <c r="I18" i="9" s="1"/>
  <c r="I18" i="11" s="1"/>
  <c r="CD294" i="1"/>
  <c r="CC294" i="1"/>
  <c r="CD293" i="1"/>
  <c r="CE293" i="1" s="1"/>
  <c r="I17" i="9" s="1"/>
  <c r="I17" i="11" s="1"/>
  <c r="CC293" i="1"/>
  <c r="CE292" i="1"/>
  <c r="I16" i="9" s="1"/>
  <c r="I16" i="11" s="1"/>
  <c r="CD292" i="1"/>
  <c r="CC292" i="1"/>
  <c r="CD291" i="1"/>
  <c r="CE291" i="1" s="1"/>
  <c r="I15" i="9" s="1"/>
  <c r="I15" i="11" s="1"/>
  <c r="CC291" i="1"/>
  <c r="CD290" i="1"/>
  <c r="CE290" i="1" s="1"/>
  <c r="I14" i="9" s="1"/>
  <c r="I14" i="11" s="1"/>
  <c r="CC290" i="1"/>
  <c r="CE289" i="1"/>
  <c r="CD289" i="1"/>
  <c r="CC289" i="1"/>
  <c r="CD288" i="1"/>
  <c r="CE288" i="1" s="1"/>
  <c r="I12" i="9" s="1"/>
  <c r="I12" i="11" s="1"/>
  <c r="CC288" i="1"/>
  <c r="CD287" i="1"/>
  <c r="CE287" i="1" s="1"/>
  <c r="I11" i="9" s="1"/>
  <c r="I11" i="11" s="1"/>
  <c r="CC287" i="1"/>
  <c r="CE286" i="1"/>
  <c r="H22" i="9" s="1"/>
  <c r="H22" i="11" s="1"/>
  <c r="CD286" i="1"/>
  <c r="CC286" i="1"/>
  <c r="CD285" i="1"/>
  <c r="CE285" i="1" s="1"/>
  <c r="H21" i="9" s="1"/>
  <c r="H21" i="11" s="1"/>
  <c r="CC285" i="1"/>
  <c r="CE284" i="1"/>
  <c r="H20" i="9" s="1"/>
  <c r="H20" i="11" s="1"/>
  <c r="CD284" i="1"/>
  <c r="CC284" i="1"/>
  <c r="CD283" i="1"/>
  <c r="CE283" i="1" s="1"/>
  <c r="H19" i="9" s="1"/>
  <c r="H19" i="11" s="1"/>
  <c r="CC283" i="1"/>
  <c r="CD282" i="1"/>
  <c r="CE282" i="1" s="1"/>
  <c r="H18" i="9" s="1"/>
  <c r="H18" i="11" s="1"/>
  <c r="CC282" i="1"/>
  <c r="CD281" i="1"/>
  <c r="CE281" i="1" s="1"/>
  <c r="H17" i="9" s="1"/>
  <c r="H17" i="11" s="1"/>
  <c r="CC281" i="1"/>
  <c r="CE280" i="1"/>
  <c r="H16" i="9" s="1"/>
  <c r="H16" i="11" s="1"/>
  <c r="CD280" i="1"/>
  <c r="CC280" i="1"/>
  <c r="CD279" i="1"/>
  <c r="CE279" i="1" s="1"/>
  <c r="H15" i="9" s="1"/>
  <c r="H15" i="11" s="1"/>
  <c r="CC279" i="1"/>
  <c r="CD278" i="1"/>
  <c r="CE278" i="1" s="1"/>
  <c r="H14" i="9" s="1"/>
  <c r="H14" i="11" s="1"/>
  <c r="CC278" i="1"/>
  <c r="CD277" i="1"/>
  <c r="CE277" i="1" s="1"/>
  <c r="H13" i="9" s="1"/>
  <c r="H13" i="11" s="1"/>
  <c r="CC277" i="1"/>
  <c r="CE276" i="1"/>
  <c r="H12" i="9" s="1"/>
  <c r="H12" i="11" s="1"/>
  <c r="CD276" i="1"/>
  <c r="CC276" i="1"/>
  <c r="CD275" i="1"/>
  <c r="CE275" i="1" s="1"/>
  <c r="H11" i="9" s="1"/>
  <c r="H11" i="11" s="1"/>
  <c r="CC275" i="1"/>
  <c r="CD274" i="1"/>
  <c r="CE274" i="1" s="1"/>
  <c r="G22" i="9" s="1"/>
  <c r="G22" i="11" s="1"/>
  <c r="CC274" i="1"/>
  <c r="CD273" i="1"/>
  <c r="CE273" i="1" s="1"/>
  <c r="G21" i="9" s="1"/>
  <c r="G21" i="11" s="1"/>
  <c r="CC273" i="1"/>
  <c r="CE272" i="1"/>
  <c r="G20" i="9" s="1"/>
  <c r="G20" i="11" s="1"/>
  <c r="CD272" i="1"/>
  <c r="CC272" i="1"/>
  <c r="CD271" i="1"/>
  <c r="CE271" i="1" s="1"/>
  <c r="G19" i="9" s="1"/>
  <c r="G19" i="11" s="1"/>
  <c r="CC271" i="1"/>
  <c r="CD270" i="1"/>
  <c r="CE270" i="1" s="1"/>
  <c r="G18" i="9" s="1"/>
  <c r="G18" i="11" s="1"/>
  <c r="CC270" i="1"/>
  <c r="CD269" i="1"/>
  <c r="CE269" i="1" s="1"/>
  <c r="G17" i="9" s="1"/>
  <c r="G17" i="11" s="1"/>
  <c r="CC269" i="1"/>
  <c r="CE268" i="1"/>
  <c r="G16" i="9" s="1"/>
  <c r="G16" i="11" s="1"/>
  <c r="CD268" i="1"/>
  <c r="CC268" i="1"/>
  <c r="CD267" i="1"/>
  <c r="CE267" i="1" s="1"/>
  <c r="G15" i="9" s="1"/>
  <c r="G15" i="11" s="1"/>
  <c r="CC267" i="1"/>
  <c r="CD266" i="1"/>
  <c r="CE266" i="1" s="1"/>
  <c r="G14" i="9" s="1"/>
  <c r="G14" i="11" s="1"/>
  <c r="CC266" i="1"/>
  <c r="CD265" i="1"/>
  <c r="CE265" i="1" s="1"/>
  <c r="G13" i="9" s="1"/>
  <c r="G13" i="11" s="1"/>
  <c r="CC265" i="1"/>
  <c r="CE264" i="1"/>
  <c r="G12" i="9" s="1"/>
  <c r="CD264" i="1"/>
  <c r="CC264" i="1"/>
  <c r="CD263" i="1"/>
  <c r="CE263" i="1" s="1"/>
  <c r="G11" i="9" s="1"/>
  <c r="G11" i="11" s="1"/>
  <c r="CC263" i="1"/>
  <c r="CD262" i="1"/>
  <c r="CE262" i="1" s="1"/>
  <c r="F22" i="9" s="1"/>
  <c r="F22" i="11" s="1"/>
  <c r="CC262" i="1"/>
  <c r="CD261" i="1"/>
  <c r="CE261" i="1" s="1"/>
  <c r="F21" i="9" s="1"/>
  <c r="F21" i="11" s="1"/>
  <c r="CC261" i="1"/>
  <c r="CE260" i="1"/>
  <c r="F20" i="9" s="1"/>
  <c r="F20" i="11" s="1"/>
  <c r="CD260" i="1"/>
  <c r="CC260" i="1"/>
  <c r="CD259" i="1"/>
  <c r="CE259" i="1" s="1"/>
  <c r="F19" i="9" s="1"/>
  <c r="F19" i="11" s="1"/>
  <c r="CC259" i="1"/>
  <c r="CD258" i="1"/>
  <c r="CE258" i="1" s="1"/>
  <c r="F18" i="9" s="1"/>
  <c r="F18" i="11" s="1"/>
  <c r="CC258" i="1"/>
  <c r="CD257" i="1"/>
  <c r="CE257" i="1" s="1"/>
  <c r="F17" i="9" s="1"/>
  <c r="F17" i="11" s="1"/>
  <c r="CC257" i="1"/>
  <c r="CE256" i="1"/>
  <c r="F16" i="9" s="1"/>
  <c r="F16" i="11" s="1"/>
  <c r="CD256" i="1"/>
  <c r="CC256" i="1"/>
  <c r="CD255" i="1"/>
  <c r="CE255" i="1" s="1"/>
  <c r="F15" i="9" s="1"/>
  <c r="F15" i="11" s="1"/>
  <c r="CC255" i="1"/>
  <c r="CD254" i="1"/>
  <c r="CE254" i="1" s="1"/>
  <c r="F14" i="9" s="1"/>
  <c r="F14" i="11" s="1"/>
  <c r="CC254" i="1"/>
  <c r="CD253" i="1"/>
  <c r="CE253" i="1" s="1"/>
  <c r="F13" i="9" s="1"/>
  <c r="F13" i="11" s="1"/>
  <c r="CC253" i="1"/>
  <c r="CE252" i="1"/>
  <c r="F12" i="9" s="1"/>
  <c r="F12" i="11" s="1"/>
  <c r="CD252" i="1"/>
  <c r="CC252" i="1"/>
  <c r="CD251" i="1"/>
  <c r="CE251" i="1" s="1"/>
  <c r="F11" i="9" s="1"/>
  <c r="F11" i="11" s="1"/>
  <c r="CC251" i="1"/>
  <c r="CD250" i="1"/>
  <c r="CE250" i="1" s="1"/>
  <c r="E22" i="9" s="1"/>
  <c r="E22" i="11" s="1"/>
  <c r="CC250" i="1"/>
  <c r="CD249" i="1"/>
  <c r="CE249" i="1" s="1"/>
  <c r="E21" i="9" s="1"/>
  <c r="E21" i="11" s="1"/>
  <c r="CC249" i="1"/>
  <c r="CE248" i="1"/>
  <c r="E20" i="9" s="1"/>
  <c r="E20" i="11" s="1"/>
  <c r="CD248" i="1"/>
  <c r="CC248" i="1"/>
  <c r="CD247" i="1"/>
  <c r="CE247" i="1" s="1"/>
  <c r="E19" i="9" s="1"/>
  <c r="E19" i="11" s="1"/>
  <c r="CC247" i="1"/>
  <c r="CD246" i="1"/>
  <c r="CE246" i="1" s="1"/>
  <c r="E18" i="9" s="1"/>
  <c r="E18" i="11" s="1"/>
  <c r="CC246" i="1"/>
  <c r="CD245" i="1"/>
  <c r="CE245" i="1" s="1"/>
  <c r="E17" i="9" s="1"/>
  <c r="E17" i="11" s="1"/>
  <c r="CC245" i="1"/>
  <c r="CD244" i="1"/>
  <c r="CE244" i="1" s="1"/>
  <c r="E16" i="9" s="1"/>
  <c r="E16" i="11" s="1"/>
  <c r="CC244" i="1"/>
  <c r="CD243" i="1"/>
  <c r="CE243" i="1" s="1"/>
  <c r="E15" i="9" s="1"/>
  <c r="E15" i="11" s="1"/>
  <c r="CC243" i="1"/>
  <c r="CE242" i="1"/>
  <c r="E14" i="9" s="1"/>
  <c r="E14" i="11" s="1"/>
  <c r="CD242" i="1"/>
  <c r="CC242" i="1"/>
  <c r="CD241" i="1"/>
  <c r="CE241" i="1" s="1"/>
  <c r="E13" i="9" s="1"/>
  <c r="E13" i="11" s="1"/>
  <c r="CC241" i="1"/>
  <c r="CD240" i="1"/>
  <c r="CE240" i="1" s="1"/>
  <c r="E12" i="9" s="1"/>
  <c r="E12" i="11" s="1"/>
  <c r="CC240" i="1"/>
  <c r="CD239" i="1"/>
  <c r="CE239" i="1" s="1"/>
  <c r="E11" i="9" s="1"/>
  <c r="E11" i="11" s="1"/>
  <c r="CC239" i="1"/>
  <c r="CE238" i="1"/>
  <c r="CD238" i="1"/>
  <c r="CC238" i="1"/>
  <c r="CD237" i="1"/>
  <c r="CE237" i="1" s="1"/>
  <c r="CC237" i="1"/>
  <c r="CD236" i="1"/>
  <c r="CE236" i="1" s="1"/>
  <c r="CC236" i="1"/>
  <c r="CD235" i="1"/>
  <c r="CE235" i="1" s="1"/>
  <c r="CC235" i="1"/>
  <c r="CE234" i="1"/>
  <c r="CD234" i="1"/>
  <c r="CC234" i="1"/>
  <c r="CD233" i="1"/>
  <c r="CE233" i="1" s="1"/>
  <c r="CC233" i="1"/>
  <c r="CD232" i="1"/>
  <c r="CE232" i="1" s="1"/>
  <c r="CC232" i="1"/>
  <c r="CD231" i="1"/>
  <c r="CE231" i="1" s="1"/>
  <c r="CC231" i="1"/>
  <c r="CD230" i="1"/>
  <c r="CE230" i="1" s="1"/>
  <c r="CC230" i="1"/>
  <c r="CD229" i="1"/>
  <c r="CE229" i="1" s="1"/>
  <c r="CC229" i="1"/>
  <c r="CD228" i="1"/>
  <c r="CE228" i="1" s="1"/>
  <c r="CC228" i="1"/>
  <c r="CD227" i="1"/>
  <c r="CE227" i="1" s="1"/>
  <c r="CC227" i="1"/>
  <c r="CE226" i="1"/>
  <c r="CD226" i="1"/>
  <c r="CC226" i="1"/>
  <c r="CD225" i="1"/>
  <c r="CE225" i="1" s="1"/>
  <c r="CC225" i="1"/>
  <c r="CD224" i="1"/>
  <c r="CE224" i="1" s="1"/>
  <c r="CC224" i="1"/>
  <c r="CD223" i="1"/>
  <c r="CE223" i="1" s="1"/>
  <c r="CC223" i="1"/>
  <c r="CD222" i="1"/>
  <c r="CE222" i="1" s="1"/>
  <c r="CC222" i="1"/>
  <c r="CE221" i="1"/>
  <c r="CD221" i="1"/>
  <c r="CC221" i="1"/>
  <c r="CD220" i="1"/>
  <c r="CE220" i="1" s="1"/>
  <c r="CC220" i="1"/>
  <c r="CD219" i="1"/>
  <c r="CE219" i="1" s="1"/>
  <c r="CC219" i="1"/>
  <c r="CD218" i="1"/>
  <c r="CE218" i="1" s="1"/>
  <c r="CC218" i="1"/>
  <c r="CD217" i="1"/>
  <c r="CE217" i="1" s="1"/>
  <c r="CC217" i="1"/>
  <c r="CD216" i="1"/>
  <c r="CE216" i="1" s="1"/>
  <c r="CC216" i="1"/>
  <c r="CD215" i="1"/>
  <c r="CE215" i="1" s="1"/>
  <c r="CC215" i="1"/>
  <c r="CD214" i="1"/>
  <c r="CE214" i="1" s="1"/>
  <c r="CC214" i="1"/>
  <c r="CE213" i="1"/>
  <c r="CD213" i="1"/>
  <c r="CC213" i="1"/>
  <c r="CD212" i="1"/>
  <c r="CE212" i="1" s="1"/>
  <c r="CC212" i="1"/>
  <c r="CD211" i="1"/>
  <c r="CE211" i="1" s="1"/>
  <c r="CC211" i="1"/>
  <c r="CD210" i="1"/>
  <c r="CE210" i="1" s="1"/>
  <c r="CC210" i="1"/>
  <c r="CD209" i="1"/>
  <c r="CE209" i="1" s="1"/>
  <c r="CC209" i="1"/>
  <c r="CD208" i="1"/>
  <c r="CE208" i="1" s="1"/>
  <c r="CC208" i="1"/>
  <c r="CD207" i="1"/>
  <c r="CE207" i="1" s="1"/>
  <c r="CC207" i="1"/>
  <c r="CD206" i="1"/>
  <c r="CE206" i="1" s="1"/>
  <c r="CC206" i="1"/>
  <c r="CE205" i="1"/>
  <c r="CD205" i="1"/>
  <c r="CC205" i="1"/>
  <c r="CD204" i="1"/>
  <c r="CE204" i="1" s="1"/>
  <c r="CC204" i="1"/>
  <c r="CD203" i="1"/>
  <c r="CE203" i="1" s="1"/>
  <c r="CC203" i="1"/>
  <c r="BD371" i="1"/>
  <c r="BC371" i="1"/>
  <c r="BD370" i="1"/>
  <c r="BC370" i="1"/>
  <c r="BD369" i="1"/>
  <c r="BC369" i="1"/>
  <c r="BD368" i="1"/>
  <c r="BC368" i="1"/>
  <c r="BD367" i="1"/>
  <c r="BC367" i="1"/>
  <c r="BD366" i="1"/>
  <c r="BC366" i="1"/>
  <c r="BD365" i="1"/>
  <c r="BC365" i="1"/>
  <c r="BD364" i="1"/>
  <c r="BC364" i="1"/>
  <c r="BD363" i="1"/>
  <c r="BC363" i="1"/>
  <c r="BD362" i="1"/>
  <c r="BC362" i="1"/>
  <c r="BD361" i="1"/>
  <c r="BC361" i="1"/>
  <c r="BD360" i="1"/>
  <c r="BC360" i="1"/>
  <c r="BD359" i="1"/>
  <c r="BC359" i="1"/>
  <c r="BD358" i="1"/>
  <c r="BC358" i="1"/>
  <c r="BD357" i="1"/>
  <c r="BC357" i="1"/>
  <c r="BD356" i="1"/>
  <c r="BC356" i="1"/>
  <c r="BD355" i="1"/>
  <c r="BC355" i="1"/>
  <c r="BD354" i="1"/>
  <c r="BC354" i="1"/>
  <c r="BD353" i="1"/>
  <c r="BC353" i="1"/>
  <c r="BD352" i="1"/>
  <c r="BC352" i="1"/>
  <c r="BD351" i="1"/>
  <c r="BC351" i="1"/>
  <c r="BD350" i="1"/>
  <c r="BC350" i="1"/>
  <c r="BD349" i="1"/>
  <c r="BC349" i="1"/>
  <c r="BD348" i="1"/>
  <c r="BC348" i="1"/>
  <c r="BD347" i="1"/>
  <c r="BC347" i="1"/>
  <c r="BD346" i="1"/>
  <c r="BC346" i="1"/>
  <c r="BD345" i="1"/>
  <c r="BC345" i="1"/>
  <c r="BD344" i="1"/>
  <c r="BC344" i="1"/>
  <c r="BD343" i="1"/>
  <c r="BC343" i="1"/>
  <c r="BD342" i="1"/>
  <c r="BC342" i="1"/>
  <c r="BD341" i="1"/>
  <c r="BC341" i="1"/>
  <c r="BD340" i="1"/>
  <c r="BC340" i="1"/>
  <c r="BD339" i="1"/>
  <c r="BC339" i="1"/>
  <c r="BD338" i="1"/>
  <c r="BC338" i="1"/>
  <c r="BD337" i="1"/>
  <c r="BC337" i="1"/>
  <c r="BD336" i="1"/>
  <c r="BC336" i="1"/>
  <c r="BD335" i="1"/>
  <c r="BC335" i="1"/>
  <c r="BD334" i="1"/>
  <c r="BC334" i="1"/>
  <c r="BD333" i="1"/>
  <c r="BC333" i="1"/>
  <c r="BD332" i="1"/>
  <c r="BC332" i="1"/>
  <c r="BD331" i="1"/>
  <c r="BC331" i="1"/>
  <c r="BD330" i="1"/>
  <c r="BC330" i="1"/>
  <c r="BD329" i="1"/>
  <c r="BC329" i="1"/>
  <c r="BD328" i="1"/>
  <c r="BC328" i="1"/>
  <c r="BD327" i="1"/>
  <c r="BC327" i="1"/>
  <c r="BD326" i="1"/>
  <c r="BC326" i="1"/>
  <c r="BD325" i="1"/>
  <c r="BC325" i="1"/>
  <c r="BD324" i="1"/>
  <c r="BC324" i="1"/>
  <c r="BD323" i="1"/>
  <c r="BC323" i="1"/>
  <c r="BD322" i="1"/>
  <c r="BE322" i="1" s="1"/>
  <c r="K22" i="10" s="1"/>
  <c r="BC322" i="1"/>
  <c r="BD321" i="1"/>
  <c r="BE321" i="1" s="1"/>
  <c r="K21" i="10" s="1"/>
  <c r="BC321" i="1"/>
  <c r="BD320" i="1"/>
  <c r="BE320" i="1" s="1"/>
  <c r="K20" i="10" s="1"/>
  <c r="BC320" i="1"/>
  <c r="BD319" i="1"/>
  <c r="BE319" i="1" s="1"/>
  <c r="K19" i="10" s="1"/>
  <c r="BC319" i="1"/>
  <c r="BD318" i="1"/>
  <c r="BE318" i="1" s="1"/>
  <c r="K18" i="10" s="1"/>
  <c r="BC318" i="1"/>
  <c r="BD317" i="1"/>
  <c r="BE317" i="1" s="1"/>
  <c r="K17" i="10" s="1"/>
  <c r="BC317" i="1"/>
  <c r="BD316" i="1"/>
  <c r="BE316" i="1" s="1"/>
  <c r="K16" i="10" s="1"/>
  <c r="BC316" i="1"/>
  <c r="BE315" i="1"/>
  <c r="K15" i="10" s="1"/>
  <c r="BD315" i="1"/>
  <c r="BC315" i="1"/>
  <c r="BD314" i="1"/>
  <c r="BE314" i="1" s="1"/>
  <c r="K14" i="10" s="1"/>
  <c r="BC314" i="1"/>
  <c r="BD313" i="1"/>
  <c r="BE313" i="1" s="1"/>
  <c r="K13" i="10" s="1"/>
  <c r="BC313" i="1"/>
  <c r="BD312" i="1"/>
  <c r="BE312" i="1" s="1"/>
  <c r="K12" i="10" s="1"/>
  <c r="BC312" i="1"/>
  <c r="BD311" i="1"/>
  <c r="BE311" i="1" s="1"/>
  <c r="K11" i="10" s="1"/>
  <c r="BC311" i="1"/>
  <c r="BD310" i="1"/>
  <c r="BE310" i="1" s="1"/>
  <c r="J22" i="10" s="1"/>
  <c r="BC310" i="1"/>
  <c r="BD309" i="1"/>
  <c r="BE309" i="1" s="1"/>
  <c r="J21" i="10" s="1"/>
  <c r="BC309" i="1"/>
  <c r="BD308" i="1"/>
  <c r="BE308" i="1" s="1"/>
  <c r="J20" i="10" s="1"/>
  <c r="BC308" i="1"/>
  <c r="BE307" i="1"/>
  <c r="J19" i="10" s="1"/>
  <c r="BD307" i="1"/>
  <c r="BC307" i="1"/>
  <c r="BD306" i="1"/>
  <c r="BE306" i="1" s="1"/>
  <c r="J18" i="10" s="1"/>
  <c r="BC306" i="1"/>
  <c r="BD305" i="1"/>
  <c r="BE305" i="1" s="1"/>
  <c r="J17" i="10" s="1"/>
  <c r="BC305" i="1"/>
  <c r="BD304" i="1"/>
  <c r="BE304" i="1" s="1"/>
  <c r="J16" i="10" s="1"/>
  <c r="BC304" i="1"/>
  <c r="BD303" i="1"/>
  <c r="BE303" i="1" s="1"/>
  <c r="J15" i="10" s="1"/>
  <c r="BC303" i="1"/>
  <c r="BD302" i="1"/>
  <c r="BE302" i="1" s="1"/>
  <c r="J14" i="10" s="1"/>
  <c r="BC302" i="1"/>
  <c r="BD301" i="1"/>
  <c r="BE301" i="1" s="1"/>
  <c r="J13" i="10" s="1"/>
  <c r="BC301" i="1"/>
  <c r="BD300" i="1"/>
  <c r="BE300" i="1" s="1"/>
  <c r="J12" i="10" s="1"/>
  <c r="BC300" i="1"/>
  <c r="BE299" i="1"/>
  <c r="J11" i="10" s="1"/>
  <c r="BD299" i="1"/>
  <c r="BC299" i="1"/>
  <c r="BD298" i="1"/>
  <c r="BE298" i="1" s="1"/>
  <c r="I22" i="10" s="1"/>
  <c r="BC298" i="1"/>
  <c r="BD297" i="1"/>
  <c r="BE297" i="1" s="1"/>
  <c r="I21" i="10" s="1"/>
  <c r="BC297" i="1"/>
  <c r="BD296" i="1"/>
  <c r="BE296" i="1" s="1"/>
  <c r="I20" i="10" s="1"/>
  <c r="BC296" i="1"/>
  <c r="BD295" i="1"/>
  <c r="BE295" i="1" s="1"/>
  <c r="I19" i="10" s="1"/>
  <c r="BC295" i="1"/>
  <c r="BD294" i="1"/>
  <c r="BE294" i="1" s="1"/>
  <c r="I18" i="10" s="1"/>
  <c r="BC294" i="1"/>
  <c r="BD293" i="1"/>
  <c r="BE293" i="1" s="1"/>
  <c r="I17" i="10" s="1"/>
  <c r="BC293" i="1"/>
  <c r="BD292" i="1"/>
  <c r="BE292" i="1" s="1"/>
  <c r="I16" i="10" s="1"/>
  <c r="BC292" i="1"/>
  <c r="BE291" i="1"/>
  <c r="I15" i="10" s="1"/>
  <c r="BD291" i="1"/>
  <c r="BC291" i="1"/>
  <c r="BD290" i="1"/>
  <c r="BE290" i="1" s="1"/>
  <c r="I14" i="10" s="1"/>
  <c r="BC290" i="1"/>
  <c r="BD289" i="1"/>
  <c r="BE289" i="1" s="1"/>
  <c r="I13" i="10" s="1"/>
  <c r="BC289" i="1"/>
  <c r="BD288" i="1"/>
  <c r="BE288" i="1" s="1"/>
  <c r="I12" i="10" s="1"/>
  <c r="BC288" i="1"/>
  <c r="BD287" i="1"/>
  <c r="BE287" i="1" s="1"/>
  <c r="I11" i="10" s="1"/>
  <c r="BC287" i="1"/>
  <c r="BD286" i="1"/>
  <c r="BE286" i="1" s="1"/>
  <c r="H22" i="10" s="1"/>
  <c r="BC286" i="1"/>
  <c r="BD285" i="1"/>
  <c r="BE285" i="1" s="1"/>
  <c r="H21" i="10" s="1"/>
  <c r="BC285" i="1"/>
  <c r="BD284" i="1"/>
  <c r="BE284" i="1" s="1"/>
  <c r="H20" i="10" s="1"/>
  <c r="BC284" i="1"/>
  <c r="BE283" i="1"/>
  <c r="H19" i="10" s="1"/>
  <c r="BD283" i="1"/>
  <c r="BC283" i="1"/>
  <c r="BD282" i="1"/>
  <c r="BE282" i="1" s="1"/>
  <c r="H18" i="10" s="1"/>
  <c r="BC282" i="1"/>
  <c r="BD281" i="1"/>
  <c r="BE281" i="1" s="1"/>
  <c r="H17" i="10" s="1"/>
  <c r="BC281" i="1"/>
  <c r="BD280" i="1"/>
  <c r="BE280" i="1" s="1"/>
  <c r="H16" i="10" s="1"/>
  <c r="BC280" i="1"/>
  <c r="BD279" i="1"/>
  <c r="BE279" i="1" s="1"/>
  <c r="H15" i="10" s="1"/>
  <c r="BC279" i="1"/>
  <c r="BD278" i="1"/>
  <c r="BE278" i="1" s="1"/>
  <c r="H14" i="10" s="1"/>
  <c r="BC278" i="1"/>
  <c r="BD277" i="1"/>
  <c r="BE277" i="1" s="1"/>
  <c r="H13" i="10" s="1"/>
  <c r="BC277" i="1"/>
  <c r="BD276" i="1"/>
  <c r="BE276" i="1" s="1"/>
  <c r="H12" i="10" s="1"/>
  <c r="BC276" i="1"/>
  <c r="BE275" i="1"/>
  <c r="H11" i="10" s="1"/>
  <c r="BD275" i="1"/>
  <c r="BC275" i="1"/>
  <c r="BD274" i="1"/>
  <c r="BE274" i="1" s="1"/>
  <c r="G22" i="10" s="1"/>
  <c r="BC274" i="1"/>
  <c r="BD273" i="1"/>
  <c r="BE273" i="1" s="1"/>
  <c r="G21" i="10" s="1"/>
  <c r="BC273" i="1"/>
  <c r="BD272" i="1"/>
  <c r="BE272" i="1" s="1"/>
  <c r="G20" i="10" s="1"/>
  <c r="BC272" i="1"/>
  <c r="BD271" i="1"/>
  <c r="BE271" i="1" s="1"/>
  <c r="G19" i="10" s="1"/>
  <c r="BC271" i="1"/>
  <c r="BD270" i="1"/>
  <c r="BE270" i="1" s="1"/>
  <c r="G18" i="10" s="1"/>
  <c r="BC270" i="1"/>
  <c r="BD269" i="1"/>
  <c r="BE269" i="1" s="1"/>
  <c r="G17" i="10" s="1"/>
  <c r="BC269" i="1"/>
  <c r="BD268" i="1"/>
  <c r="BE268" i="1" s="1"/>
  <c r="G16" i="10" s="1"/>
  <c r="BC268" i="1"/>
  <c r="BE267" i="1"/>
  <c r="G15" i="10" s="1"/>
  <c r="BD267" i="1"/>
  <c r="BC267" i="1"/>
  <c r="BD266" i="1"/>
  <c r="BE266" i="1" s="1"/>
  <c r="G14" i="10" s="1"/>
  <c r="BC266" i="1"/>
  <c r="BD265" i="1"/>
  <c r="BE265" i="1" s="1"/>
  <c r="G13" i="10" s="1"/>
  <c r="BC265" i="1"/>
  <c r="BD264" i="1"/>
  <c r="BE264" i="1" s="1"/>
  <c r="G12" i="10" s="1"/>
  <c r="BC264" i="1"/>
  <c r="BD263" i="1"/>
  <c r="BE263" i="1" s="1"/>
  <c r="G11" i="10" s="1"/>
  <c r="BC263" i="1"/>
  <c r="BD262" i="1"/>
  <c r="BE262" i="1" s="1"/>
  <c r="F22" i="10" s="1"/>
  <c r="BC262" i="1"/>
  <c r="BD261" i="1"/>
  <c r="BE261" i="1" s="1"/>
  <c r="F21" i="10" s="1"/>
  <c r="BC261" i="1"/>
  <c r="BD260" i="1"/>
  <c r="BE260" i="1" s="1"/>
  <c r="F20" i="10" s="1"/>
  <c r="BC260" i="1"/>
  <c r="BE259" i="1"/>
  <c r="F19" i="10" s="1"/>
  <c r="BD259" i="1"/>
  <c r="BC259" i="1"/>
  <c r="BD258" i="1"/>
  <c r="BE258" i="1" s="1"/>
  <c r="F18" i="10" s="1"/>
  <c r="BC258" i="1"/>
  <c r="BD257" i="1"/>
  <c r="BE257" i="1" s="1"/>
  <c r="F17" i="10" s="1"/>
  <c r="BC257" i="1"/>
  <c r="BD256" i="1"/>
  <c r="BE256" i="1" s="1"/>
  <c r="F16" i="10" s="1"/>
  <c r="BC256" i="1"/>
  <c r="BD255" i="1"/>
  <c r="BE255" i="1" s="1"/>
  <c r="F15" i="10" s="1"/>
  <c r="BC255" i="1"/>
  <c r="BD254" i="1"/>
  <c r="BE254" i="1" s="1"/>
  <c r="F14" i="10" s="1"/>
  <c r="BC254" i="1"/>
  <c r="BD253" i="1"/>
  <c r="BE253" i="1" s="1"/>
  <c r="F13" i="10" s="1"/>
  <c r="BC253" i="1"/>
  <c r="BD252" i="1"/>
  <c r="BE252" i="1" s="1"/>
  <c r="F12" i="10" s="1"/>
  <c r="BC252" i="1"/>
  <c r="BE251" i="1"/>
  <c r="F11" i="10" s="1"/>
  <c r="BD251" i="1"/>
  <c r="BC251" i="1"/>
  <c r="BD250" i="1"/>
  <c r="BE250" i="1" s="1"/>
  <c r="E22" i="10" s="1"/>
  <c r="BC250" i="1"/>
  <c r="BD249" i="1"/>
  <c r="BE249" i="1" s="1"/>
  <c r="E21" i="10" s="1"/>
  <c r="BC249" i="1"/>
  <c r="BD248" i="1"/>
  <c r="BE248" i="1" s="1"/>
  <c r="E20" i="10" s="1"/>
  <c r="BC248" i="1"/>
  <c r="BD247" i="1"/>
  <c r="BE247" i="1" s="1"/>
  <c r="E19" i="10" s="1"/>
  <c r="BC247" i="1"/>
  <c r="BD246" i="1"/>
  <c r="BE246" i="1" s="1"/>
  <c r="E18" i="10" s="1"/>
  <c r="BC246" i="1"/>
  <c r="BD245" i="1"/>
  <c r="BE245" i="1" s="1"/>
  <c r="E17" i="10" s="1"/>
  <c r="BC245" i="1"/>
  <c r="BD244" i="1"/>
  <c r="BE244" i="1" s="1"/>
  <c r="E16" i="10" s="1"/>
  <c r="BC244" i="1"/>
  <c r="BE243" i="1"/>
  <c r="E15" i="10" s="1"/>
  <c r="BD243" i="1"/>
  <c r="BC243" i="1"/>
  <c r="BD242" i="1"/>
  <c r="BE242" i="1" s="1"/>
  <c r="E14" i="10" s="1"/>
  <c r="BC242" i="1"/>
  <c r="BD241" i="1"/>
  <c r="BE241" i="1" s="1"/>
  <c r="E13" i="10" s="1"/>
  <c r="BC241" i="1"/>
  <c r="BD240" i="1"/>
  <c r="BE240" i="1" s="1"/>
  <c r="E12" i="10" s="1"/>
  <c r="BC240" i="1"/>
  <c r="BD239" i="1"/>
  <c r="BE239" i="1" s="1"/>
  <c r="E11" i="10" s="1"/>
  <c r="BC239" i="1"/>
  <c r="BD238" i="1"/>
  <c r="BE238" i="1" s="1"/>
  <c r="D22" i="10" s="1"/>
  <c r="BC238" i="1"/>
  <c r="BD237" i="1"/>
  <c r="BE237" i="1" s="1"/>
  <c r="D21" i="10" s="1"/>
  <c r="BC237" i="1"/>
  <c r="BD236" i="1"/>
  <c r="BE236" i="1" s="1"/>
  <c r="D20" i="10" s="1"/>
  <c r="BC236" i="1"/>
  <c r="BE235" i="1"/>
  <c r="D19" i="10" s="1"/>
  <c r="BD235" i="1"/>
  <c r="BC235" i="1"/>
  <c r="BD234" i="1"/>
  <c r="BE234" i="1" s="1"/>
  <c r="D18" i="10" s="1"/>
  <c r="BC234" i="1"/>
  <c r="BD233" i="1"/>
  <c r="BE233" i="1" s="1"/>
  <c r="D17" i="10" s="1"/>
  <c r="BC233" i="1"/>
  <c r="BD232" i="1"/>
  <c r="BE232" i="1" s="1"/>
  <c r="D16" i="10" s="1"/>
  <c r="BC232" i="1"/>
  <c r="BD231" i="1"/>
  <c r="BE231" i="1" s="1"/>
  <c r="D15" i="10" s="1"/>
  <c r="BC231" i="1"/>
  <c r="BD230" i="1"/>
  <c r="BE230" i="1" s="1"/>
  <c r="D14" i="10" s="1"/>
  <c r="BC230" i="1"/>
  <c r="BD229" i="1"/>
  <c r="BE229" i="1" s="1"/>
  <c r="D13" i="10" s="1"/>
  <c r="BC229" i="1"/>
  <c r="BD228" i="1"/>
  <c r="BE228" i="1" s="1"/>
  <c r="D12" i="10" s="1"/>
  <c r="BC228" i="1"/>
  <c r="BE227" i="1"/>
  <c r="D11" i="10" s="1"/>
  <c r="BD227" i="1"/>
  <c r="BC227" i="1"/>
  <c r="BD226" i="1"/>
  <c r="BE226" i="1" s="1"/>
  <c r="C22" i="10" s="1"/>
  <c r="BC226" i="1"/>
  <c r="BD225" i="1"/>
  <c r="BE225" i="1" s="1"/>
  <c r="C21" i="10" s="1"/>
  <c r="BC225" i="1"/>
  <c r="BD224" i="1"/>
  <c r="BE224" i="1" s="1"/>
  <c r="C20" i="10" s="1"/>
  <c r="BC224" i="1"/>
  <c r="BD223" i="1"/>
  <c r="BE223" i="1" s="1"/>
  <c r="C19" i="10" s="1"/>
  <c r="BC223" i="1"/>
  <c r="BD222" i="1"/>
  <c r="BE222" i="1" s="1"/>
  <c r="C18" i="10" s="1"/>
  <c r="BC222" i="1"/>
  <c r="BD221" i="1"/>
  <c r="BE221" i="1" s="1"/>
  <c r="C17" i="10" s="1"/>
  <c r="BC221" i="1"/>
  <c r="BD220" i="1"/>
  <c r="BE220" i="1" s="1"/>
  <c r="C16" i="10" s="1"/>
  <c r="BC220" i="1"/>
  <c r="BE219" i="1"/>
  <c r="C15" i="10" s="1"/>
  <c r="BD219" i="1"/>
  <c r="BC219" i="1"/>
  <c r="BD218" i="1"/>
  <c r="BE218" i="1" s="1"/>
  <c r="C14" i="10" s="1"/>
  <c r="BC218" i="1"/>
  <c r="BD217" i="1"/>
  <c r="BE217" i="1" s="1"/>
  <c r="C13" i="10" s="1"/>
  <c r="BC217" i="1"/>
  <c r="BD216" i="1"/>
  <c r="BE216" i="1" s="1"/>
  <c r="C12" i="10" s="1"/>
  <c r="BC216" i="1"/>
  <c r="BD215" i="1"/>
  <c r="BE215" i="1" s="1"/>
  <c r="C11" i="10" s="1"/>
  <c r="BC215" i="1"/>
  <c r="BD214" i="1"/>
  <c r="BE214" i="1" s="1"/>
  <c r="B22" i="10" s="1"/>
  <c r="BC214" i="1"/>
  <c r="BD213" i="1"/>
  <c r="BE213" i="1" s="1"/>
  <c r="B21" i="10" s="1"/>
  <c r="BC213" i="1"/>
  <c r="BD212" i="1"/>
  <c r="BE212" i="1" s="1"/>
  <c r="B20" i="10" s="1"/>
  <c r="BC212" i="1"/>
  <c r="BE211" i="1"/>
  <c r="B19" i="10" s="1"/>
  <c r="BD211" i="1"/>
  <c r="BC211" i="1"/>
  <c r="BD210" i="1"/>
  <c r="BE210" i="1" s="1"/>
  <c r="B18" i="10" s="1"/>
  <c r="BC210" i="1"/>
  <c r="BD209" i="1"/>
  <c r="BE209" i="1" s="1"/>
  <c r="B17" i="10" s="1"/>
  <c r="BC209" i="1"/>
  <c r="BD208" i="1"/>
  <c r="BE208" i="1" s="1"/>
  <c r="B16" i="10" s="1"/>
  <c r="BC208" i="1"/>
  <c r="BD207" i="1"/>
  <c r="BE207" i="1" s="1"/>
  <c r="B15" i="10" s="1"/>
  <c r="BC207" i="1"/>
  <c r="BD206" i="1"/>
  <c r="BE206" i="1" s="1"/>
  <c r="B14" i="10" s="1"/>
  <c r="BC206" i="1"/>
  <c r="BD205" i="1"/>
  <c r="BE205" i="1" s="1"/>
  <c r="B13" i="10" s="1"/>
  <c r="BC205" i="1"/>
  <c r="BD204" i="1"/>
  <c r="BE204" i="1" s="1"/>
  <c r="B12" i="10" s="1"/>
  <c r="BC204" i="1"/>
  <c r="BE203" i="1"/>
  <c r="B11" i="10" s="1"/>
  <c r="BD203" i="1"/>
  <c r="BC203" i="1"/>
  <c r="O68" i="10"/>
  <c r="N68" i="10"/>
  <c r="M68" i="10"/>
  <c r="L68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O68" i="9"/>
  <c r="N68" i="9"/>
  <c r="M68" i="9"/>
  <c r="L68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B11" i="8"/>
  <c r="D13" i="8"/>
  <c r="C16" i="8"/>
  <c r="D17" i="8"/>
  <c r="B19" i="8"/>
  <c r="C20" i="8"/>
  <c r="D21" i="8"/>
  <c r="B30" i="8"/>
  <c r="C30" i="8"/>
  <c r="D30" i="8"/>
  <c r="B50" i="8"/>
  <c r="C50" i="8"/>
  <c r="D50" i="8"/>
  <c r="R50" i="8"/>
  <c r="S50" i="8"/>
  <c r="T50" i="8"/>
  <c r="J20" i="8"/>
  <c r="AD371" i="1"/>
  <c r="AC371" i="1"/>
  <c r="AD370" i="1"/>
  <c r="AC370" i="1"/>
  <c r="AD369" i="1"/>
  <c r="AC369" i="1"/>
  <c r="AD368" i="1"/>
  <c r="AC368" i="1"/>
  <c r="AD367" i="1"/>
  <c r="AC367" i="1"/>
  <c r="AD366" i="1"/>
  <c r="AC366" i="1"/>
  <c r="AD365" i="1"/>
  <c r="AC365" i="1"/>
  <c r="AD364" i="1"/>
  <c r="AC364" i="1"/>
  <c r="AD363" i="1"/>
  <c r="AC363" i="1"/>
  <c r="AD362" i="1"/>
  <c r="AC362" i="1"/>
  <c r="AD361" i="1"/>
  <c r="AC361" i="1"/>
  <c r="AD360" i="1"/>
  <c r="AC360" i="1"/>
  <c r="AD359" i="1"/>
  <c r="AC359" i="1"/>
  <c r="AD358" i="1"/>
  <c r="AC358" i="1"/>
  <c r="AD357" i="1"/>
  <c r="AC357" i="1"/>
  <c r="AD356" i="1"/>
  <c r="AC356" i="1"/>
  <c r="AD355" i="1"/>
  <c r="AC355" i="1"/>
  <c r="AD354" i="1"/>
  <c r="AC354" i="1"/>
  <c r="AD353" i="1"/>
  <c r="AC353" i="1"/>
  <c r="AD352" i="1"/>
  <c r="AC352" i="1"/>
  <c r="AD351" i="1"/>
  <c r="AC351" i="1"/>
  <c r="AD350" i="1"/>
  <c r="AC350" i="1"/>
  <c r="AD349" i="1"/>
  <c r="AC349" i="1"/>
  <c r="AD348" i="1"/>
  <c r="AC348" i="1"/>
  <c r="AD347" i="1"/>
  <c r="AC347" i="1"/>
  <c r="AD346" i="1"/>
  <c r="AC346" i="1"/>
  <c r="AD345" i="1"/>
  <c r="AC345" i="1"/>
  <c r="AD344" i="1"/>
  <c r="AC344" i="1"/>
  <c r="AD343" i="1"/>
  <c r="AC343" i="1"/>
  <c r="AD342" i="1"/>
  <c r="AC342" i="1"/>
  <c r="AD341" i="1"/>
  <c r="AC341" i="1"/>
  <c r="AD340" i="1"/>
  <c r="AC340" i="1"/>
  <c r="AD339" i="1"/>
  <c r="AC339" i="1"/>
  <c r="AD338" i="1"/>
  <c r="AC338" i="1"/>
  <c r="AD337" i="1"/>
  <c r="AC337" i="1"/>
  <c r="AD336" i="1"/>
  <c r="AC336" i="1"/>
  <c r="AD335" i="1"/>
  <c r="AC335" i="1"/>
  <c r="AD334" i="1"/>
  <c r="AC334" i="1"/>
  <c r="AD333" i="1"/>
  <c r="AC333" i="1"/>
  <c r="AD332" i="1"/>
  <c r="AC332" i="1"/>
  <c r="AD331" i="1"/>
  <c r="AC331" i="1"/>
  <c r="AD330" i="1"/>
  <c r="AC330" i="1"/>
  <c r="AD329" i="1"/>
  <c r="AC329" i="1"/>
  <c r="AD328" i="1"/>
  <c r="AC328" i="1"/>
  <c r="AD327" i="1"/>
  <c r="AC327" i="1"/>
  <c r="AD326" i="1"/>
  <c r="AC326" i="1"/>
  <c r="AD325" i="1"/>
  <c r="AC325" i="1"/>
  <c r="AD324" i="1"/>
  <c r="AC324" i="1"/>
  <c r="AD323" i="1"/>
  <c r="AC323" i="1"/>
  <c r="AD322" i="1"/>
  <c r="AE322" i="1" s="1"/>
  <c r="K22" i="8" s="1"/>
  <c r="AC322" i="1"/>
  <c r="AD321" i="1"/>
  <c r="AE321" i="1" s="1"/>
  <c r="K21" i="8" s="1"/>
  <c r="AC321" i="1"/>
  <c r="AE320" i="1"/>
  <c r="K20" i="8" s="1"/>
  <c r="AD320" i="1"/>
  <c r="AC320" i="1"/>
  <c r="AD319" i="1"/>
  <c r="AE319" i="1" s="1"/>
  <c r="K19" i="8" s="1"/>
  <c r="AC319" i="1"/>
  <c r="AD318" i="1"/>
  <c r="AE318" i="1" s="1"/>
  <c r="K18" i="8" s="1"/>
  <c r="AC318" i="1"/>
  <c r="AD317" i="1"/>
  <c r="AE317" i="1" s="1"/>
  <c r="K17" i="8" s="1"/>
  <c r="AC317" i="1"/>
  <c r="AE316" i="1"/>
  <c r="K16" i="8" s="1"/>
  <c r="AD316" i="1"/>
  <c r="AC316" i="1"/>
  <c r="AD315" i="1"/>
  <c r="AE315" i="1" s="1"/>
  <c r="K15" i="8" s="1"/>
  <c r="AC315" i="1"/>
  <c r="AD314" i="1"/>
  <c r="AE314" i="1" s="1"/>
  <c r="K14" i="8" s="1"/>
  <c r="AC314" i="1"/>
  <c r="AD313" i="1"/>
  <c r="AE313" i="1" s="1"/>
  <c r="K13" i="8" s="1"/>
  <c r="AC313" i="1"/>
  <c r="AE312" i="1"/>
  <c r="K12" i="8" s="1"/>
  <c r="AD312" i="1"/>
  <c r="AC312" i="1"/>
  <c r="AD311" i="1"/>
  <c r="AE311" i="1" s="1"/>
  <c r="K11" i="8" s="1"/>
  <c r="AC311" i="1"/>
  <c r="AD310" i="1"/>
  <c r="AE310" i="1" s="1"/>
  <c r="J22" i="8" s="1"/>
  <c r="AC310" i="1"/>
  <c r="AD309" i="1"/>
  <c r="AE309" i="1" s="1"/>
  <c r="J21" i="8" s="1"/>
  <c r="AC309" i="1"/>
  <c r="AE308" i="1"/>
  <c r="AD308" i="1"/>
  <c r="AC308" i="1"/>
  <c r="AD307" i="1"/>
  <c r="AE307" i="1" s="1"/>
  <c r="J19" i="8" s="1"/>
  <c r="AC307" i="1"/>
  <c r="AD306" i="1"/>
  <c r="AE306" i="1" s="1"/>
  <c r="J18" i="8" s="1"/>
  <c r="AC306" i="1"/>
  <c r="AD305" i="1"/>
  <c r="AE305" i="1" s="1"/>
  <c r="J17" i="8" s="1"/>
  <c r="AC305" i="1"/>
  <c r="AE304" i="1"/>
  <c r="J16" i="8" s="1"/>
  <c r="AD304" i="1"/>
  <c r="AC304" i="1"/>
  <c r="AD303" i="1"/>
  <c r="AE303" i="1" s="1"/>
  <c r="J15" i="8" s="1"/>
  <c r="AC303" i="1"/>
  <c r="AD302" i="1"/>
  <c r="AE302" i="1" s="1"/>
  <c r="J14" i="8" s="1"/>
  <c r="AC302" i="1"/>
  <c r="AD301" i="1"/>
  <c r="AE301" i="1" s="1"/>
  <c r="J13" i="8" s="1"/>
  <c r="AC301" i="1"/>
  <c r="AD300" i="1"/>
  <c r="AE300" i="1" s="1"/>
  <c r="J12" i="8" s="1"/>
  <c r="J24" i="8" s="1"/>
  <c r="J42" i="8" s="1"/>
  <c r="AC300" i="1"/>
  <c r="AE299" i="1"/>
  <c r="J11" i="8" s="1"/>
  <c r="AD299" i="1"/>
  <c r="AC299" i="1"/>
  <c r="AD298" i="1"/>
  <c r="AE298" i="1" s="1"/>
  <c r="I22" i="8" s="1"/>
  <c r="AC298" i="1"/>
  <c r="AD297" i="1"/>
  <c r="AE297" i="1" s="1"/>
  <c r="I21" i="8" s="1"/>
  <c r="AC297" i="1"/>
  <c r="AD296" i="1"/>
  <c r="AE296" i="1" s="1"/>
  <c r="I20" i="8" s="1"/>
  <c r="AC296" i="1"/>
  <c r="AD295" i="1"/>
  <c r="AE295" i="1" s="1"/>
  <c r="I19" i="8" s="1"/>
  <c r="AC295" i="1"/>
  <c r="AD294" i="1"/>
  <c r="AE294" i="1" s="1"/>
  <c r="I18" i="8" s="1"/>
  <c r="AC294" i="1"/>
  <c r="AD293" i="1"/>
  <c r="AE293" i="1" s="1"/>
  <c r="I17" i="8" s="1"/>
  <c r="AC293" i="1"/>
  <c r="AE292" i="1"/>
  <c r="I16" i="8" s="1"/>
  <c r="AD292" i="1"/>
  <c r="AC292" i="1"/>
  <c r="AD291" i="1"/>
  <c r="AE291" i="1" s="1"/>
  <c r="I15" i="8" s="1"/>
  <c r="AC291" i="1"/>
  <c r="AD290" i="1"/>
  <c r="AE290" i="1" s="1"/>
  <c r="I14" i="8" s="1"/>
  <c r="AC290" i="1"/>
  <c r="AD289" i="1"/>
  <c r="AE289" i="1" s="1"/>
  <c r="I13" i="8" s="1"/>
  <c r="AC289" i="1"/>
  <c r="AD288" i="1"/>
  <c r="AE288" i="1" s="1"/>
  <c r="I12" i="8" s="1"/>
  <c r="AC288" i="1"/>
  <c r="AD287" i="1"/>
  <c r="AE287" i="1" s="1"/>
  <c r="I11" i="8" s="1"/>
  <c r="AC287" i="1"/>
  <c r="AE286" i="1"/>
  <c r="H22" i="8" s="1"/>
  <c r="AD286" i="1"/>
  <c r="AC286" i="1"/>
  <c r="AD285" i="1"/>
  <c r="AE285" i="1" s="1"/>
  <c r="H21" i="8" s="1"/>
  <c r="AC285" i="1"/>
  <c r="AD284" i="1"/>
  <c r="AE284" i="1" s="1"/>
  <c r="H20" i="8" s="1"/>
  <c r="AC284" i="1"/>
  <c r="AD283" i="1"/>
  <c r="AE283" i="1" s="1"/>
  <c r="H19" i="8" s="1"/>
  <c r="AC283" i="1"/>
  <c r="AD282" i="1"/>
  <c r="AE282" i="1" s="1"/>
  <c r="H18" i="8" s="1"/>
  <c r="AC282" i="1"/>
  <c r="AD281" i="1"/>
  <c r="AE281" i="1" s="1"/>
  <c r="H17" i="8" s="1"/>
  <c r="AC281" i="1"/>
  <c r="AD280" i="1"/>
  <c r="AE280" i="1" s="1"/>
  <c r="H16" i="8" s="1"/>
  <c r="AC280" i="1"/>
  <c r="AD279" i="1"/>
  <c r="AE279" i="1" s="1"/>
  <c r="H15" i="8" s="1"/>
  <c r="AC279" i="1"/>
  <c r="AE278" i="1"/>
  <c r="H14" i="8" s="1"/>
  <c r="AD278" i="1"/>
  <c r="AC278" i="1"/>
  <c r="AD277" i="1"/>
  <c r="AE277" i="1" s="1"/>
  <c r="H13" i="8" s="1"/>
  <c r="AC277" i="1"/>
  <c r="AD276" i="1"/>
  <c r="AE276" i="1" s="1"/>
  <c r="H12" i="8" s="1"/>
  <c r="AC276" i="1"/>
  <c r="AD275" i="1"/>
  <c r="AE275" i="1" s="1"/>
  <c r="H11" i="8" s="1"/>
  <c r="AC275" i="1"/>
  <c r="AD274" i="1"/>
  <c r="AE274" i="1" s="1"/>
  <c r="G22" i="8" s="1"/>
  <c r="AC274" i="1"/>
  <c r="AD273" i="1"/>
  <c r="AE273" i="1" s="1"/>
  <c r="G21" i="8" s="1"/>
  <c r="AC273" i="1"/>
  <c r="AD272" i="1"/>
  <c r="AE272" i="1" s="1"/>
  <c r="G20" i="8" s="1"/>
  <c r="AC272" i="1"/>
  <c r="AD271" i="1"/>
  <c r="AE271" i="1" s="1"/>
  <c r="G19" i="8" s="1"/>
  <c r="AC271" i="1"/>
  <c r="AE270" i="1"/>
  <c r="G18" i="8" s="1"/>
  <c r="AD270" i="1"/>
  <c r="AC270" i="1"/>
  <c r="AD269" i="1"/>
  <c r="AE269" i="1" s="1"/>
  <c r="G17" i="8" s="1"/>
  <c r="AC269" i="1"/>
  <c r="AD268" i="1"/>
  <c r="AE268" i="1" s="1"/>
  <c r="G16" i="8" s="1"/>
  <c r="AC268" i="1"/>
  <c r="AD267" i="1"/>
  <c r="AE267" i="1" s="1"/>
  <c r="G15" i="8" s="1"/>
  <c r="AC267" i="1"/>
  <c r="AD266" i="1"/>
  <c r="AE266" i="1" s="1"/>
  <c r="G14" i="8" s="1"/>
  <c r="AC266" i="1"/>
  <c r="AD265" i="1"/>
  <c r="AE265" i="1" s="1"/>
  <c r="G13" i="8" s="1"/>
  <c r="AC265" i="1"/>
  <c r="AD264" i="1"/>
  <c r="AE264" i="1" s="1"/>
  <c r="G12" i="8" s="1"/>
  <c r="AC264" i="1"/>
  <c r="AD263" i="1"/>
  <c r="AE263" i="1" s="1"/>
  <c r="G11" i="8" s="1"/>
  <c r="AC263" i="1"/>
  <c r="AE262" i="1"/>
  <c r="F22" i="8" s="1"/>
  <c r="AD262" i="1"/>
  <c r="AC262" i="1"/>
  <c r="AD261" i="1"/>
  <c r="AE261" i="1" s="1"/>
  <c r="F21" i="8" s="1"/>
  <c r="AC261" i="1"/>
  <c r="AD260" i="1"/>
  <c r="AE260" i="1" s="1"/>
  <c r="F20" i="8" s="1"/>
  <c r="AC260" i="1"/>
  <c r="AD259" i="1"/>
  <c r="AE259" i="1" s="1"/>
  <c r="F19" i="8" s="1"/>
  <c r="AC259" i="1"/>
  <c r="AD258" i="1"/>
  <c r="AE258" i="1" s="1"/>
  <c r="F18" i="8" s="1"/>
  <c r="AC258" i="1"/>
  <c r="AD257" i="1"/>
  <c r="AE257" i="1" s="1"/>
  <c r="F17" i="8" s="1"/>
  <c r="AC257" i="1"/>
  <c r="AD256" i="1"/>
  <c r="AE256" i="1" s="1"/>
  <c r="F16" i="8" s="1"/>
  <c r="AC256" i="1"/>
  <c r="AD255" i="1"/>
  <c r="AE255" i="1" s="1"/>
  <c r="F15" i="8" s="1"/>
  <c r="AC255" i="1"/>
  <c r="AE254" i="1"/>
  <c r="F14" i="8" s="1"/>
  <c r="AD254" i="1"/>
  <c r="AC254" i="1"/>
  <c r="AD253" i="1"/>
  <c r="AE253" i="1" s="1"/>
  <c r="F13" i="8" s="1"/>
  <c r="AC253" i="1"/>
  <c r="AD252" i="1"/>
  <c r="AE252" i="1" s="1"/>
  <c r="F12" i="8" s="1"/>
  <c r="AC252" i="1"/>
  <c r="AD251" i="1"/>
  <c r="AE251" i="1" s="1"/>
  <c r="F11" i="8" s="1"/>
  <c r="AC251" i="1"/>
  <c r="AD250" i="1"/>
  <c r="AE250" i="1" s="1"/>
  <c r="E22" i="8" s="1"/>
  <c r="AC250" i="1"/>
  <c r="AD249" i="1"/>
  <c r="AE249" i="1" s="1"/>
  <c r="E21" i="8" s="1"/>
  <c r="AC249" i="1"/>
  <c r="AD248" i="1"/>
  <c r="AE248" i="1" s="1"/>
  <c r="E20" i="8" s="1"/>
  <c r="AC248" i="1"/>
  <c r="AD247" i="1"/>
  <c r="AE247" i="1" s="1"/>
  <c r="E19" i="8" s="1"/>
  <c r="AC247" i="1"/>
  <c r="AE246" i="1"/>
  <c r="E18" i="8" s="1"/>
  <c r="AD246" i="1"/>
  <c r="AC246" i="1"/>
  <c r="AD245" i="1"/>
  <c r="AE245" i="1" s="1"/>
  <c r="E17" i="8" s="1"/>
  <c r="AC245" i="1"/>
  <c r="AD244" i="1"/>
  <c r="AE244" i="1" s="1"/>
  <c r="E16" i="8" s="1"/>
  <c r="AC244" i="1"/>
  <c r="AD243" i="1"/>
  <c r="AE243" i="1" s="1"/>
  <c r="E15" i="8" s="1"/>
  <c r="AC243" i="1"/>
  <c r="AD242" i="1"/>
  <c r="AE242" i="1" s="1"/>
  <c r="E14" i="8" s="1"/>
  <c r="AC242" i="1"/>
  <c r="AD241" i="1"/>
  <c r="AE241" i="1" s="1"/>
  <c r="E13" i="8" s="1"/>
  <c r="AC241" i="1"/>
  <c r="AD240" i="1"/>
  <c r="AE240" i="1" s="1"/>
  <c r="E12" i="8" s="1"/>
  <c r="AC240" i="1"/>
  <c r="AD239" i="1"/>
  <c r="AE239" i="1" s="1"/>
  <c r="E11" i="8" s="1"/>
  <c r="AC239" i="1"/>
  <c r="AD238" i="1"/>
  <c r="AE238" i="1" s="1"/>
  <c r="D22" i="8" s="1"/>
  <c r="AC238" i="1"/>
  <c r="AD237" i="1"/>
  <c r="AE237" i="1" s="1"/>
  <c r="AC237" i="1"/>
  <c r="AD236" i="1"/>
  <c r="AE236" i="1" s="1"/>
  <c r="D20" i="8" s="1"/>
  <c r="AC236" i="1"/>
  <c r="AD235" i="1"/>
  <c r="AE235" i="1" s="1"/>
  <c r="D19" i="8" s="1"/>
  <c r="AC235" i="1"/>
  <c r="AD234" i="1"/>
  <c r="AE234" i="1" s="1"/>
  <c r="D18" i="8" s="1"/>
  <c r="AC234" i="1"/>
  <c r="AD233" i="1"/>
  <c r="AE233" i="1" s="1"/>
  <c r="AC233" i="1"/>
  <c r="AD232" i="1"/>
  <c r="AE232" i="1" s="1"/>
  <c r="D16" i="8" s="1"/>
  <c r="AC232" i="1"/>
  <c r="AD231" i="1"/>
  <c r="AE231" i="1" s="1"/>
  <c r="D15" i="8" s="1"/>
  <c r="AC231" i="1"/>
  <c r="AE230" i="1"/>
  <c r="D14" i="8" s="1"/>
  <c r="AD230" i="1"/>
  <c r="AC230" i="1"/>
  <c r="AD229" i="1"/>
  <c r="AE229" i="1" s="1"/>
  <c r="AC229" i="1"/>
  <c r="AD228" i="1"/>
  <c r="AE228" i="1" s="1"/>
  <c r="D12" i="8" s="1"/>
  <c r="AC228" i="1"/>
  <c r="AD227" i="1"/>
  <c r="AE227" i="1" s="1"/>
  <c r="D11" i="8" s="1"/>
  <c r="AC227" i="1"/>
  <c r="AD226" i="1"/>
  <c r="AE226" i="1" s="1"/>
  <c r="C22" i="8" s="1"/>
  <c r="AC226" i="1"/>
  <c r="AD225" i="1"/>
  <c r="AE225" i="1" s="1"/>
  <c r="C21" i="8" s="1"/>
  <c r="AC225" i="1"/>
  <c r="AD224" i="1"/>
  <c r="AE224" i="1" s="1"/>
  <c r="AC224" i="1"/>
  <c r="AD223" i="1"/>
  <c r="AE223" i="1" s="1"/>
  <c r="C19" i="8" s="1"/>
  <c r="AC223" i="1"/>
  <c r="AD222" i="1"/>
  <c r="AE222" i="1" s="1"/>
  <c r="C18" i="8" s="1"/>
  <c r="AC222" i="1"/>
  <c r="AD221" i="1"/>
  <c r="AE221" i="1" s="1"/>
  <c r="C17" i="8" s="1"/>
  <c r="AC221" i="1"/>
  <c r="AD220" i="1"/>
  <c r="AE220" i="1" s="1"/>
  <c r="AC220" i="1"/>
  <c r="AD219" i="1"/>
  <c r="AE219" i="1" s="1"/>
  <c r="C15" i="8" s="1"/>
  <c r="AC219" i="1"/>
  <c r="AD218" i="1"/>
  <c r="AE218" i="1" s="1"/>
  <c r="C14" i="8" s="1"/>
  <c r="AC218" i="1"/>
  <c r="AD217" i="1"/>
  <c r="AE217" i="1" s="1"/>
  <c r="C13" i="8" s="1"/>
  <c r="AC217" i="1"/>
  <c r="AD216" i="1"/>
  <c r="AE216" i="1" s="1"/>
  <c r="C12" i="8" s="1"/>
  <c r="AC216" i="1"/>
  <c r="AD215" i="1"/>
  <c r="AE215" i="1" s="1"/>
  <c r="C11" i="8" s="1"/>
  <c r="AC215" i="1"/>
  <c r="AE214" i="1"/>
  <c r="B22" i="8" s="1"/>
  <c r="AD214" i="1"/>
  <c r="AC214" i="1"/>
  <c r="AD213" i="1"/>
  <c r="AE213" i="1" s="1"/>
  <c r="B21" i="8" s="1"/>
  <c r="AC213" i="1"/>
  <c r="AD212" i="1"/>
  <c r="AE212" i="1" s="1"/>
  <c r="B20" i="8" s="1"/>
  <c r="AC212" i="1"/>
  <c r="AD211" i="1"/>
  <c r="AE211" i="1" s="1"/>
  <c r="AC211" i="1"/>
  <c r="AD210" i="1"/>
  <c r="AE210" i="1" s="1"/>
  <c r="B18" i="8" s="1"/>
  <c r="AC210" i="1"/>
  <c r="AD209" i="1"/>
  <c r="AE209" i="1" s="1"/>
  <c r="B17" i="8" s="1"/>
  <c r="AC209" i="1"/>
  <c r="AD208" i="1"/>
  <c r="AE208" i="1" s="1"/>
  <c r="B16" i="8" s="1"/>
  <c r="AC208" i="1"/>
  <c r="AD207" i="1"/>
  <c r="AE207" i="1" s="1"/>
  <c r="B15" i="8" s="1"/>
  <c r="AC207" i="1"/>
  <c r="AD206" i="1"/>
  <c r="AE206" i="1" s="1"/>
  <c r="B14" i="8" s="1"/>
  <c r="AC206" i="1"/>
  <c r="AD205" i="1"/>
  <c r="AE205" i="1" s="1"/>
  <c r="B13" i="8" s="1"/>
  <c r="AC205" i="1"/>
  <c r="AD204" i="1"/>
  <c r="AE204" i="1" s="1"/>
  <c r="B12" i="8" s="1"/>
  <c r="AC204" i="1"/>
  <c r="AD203" i="1"/>
  <c r="AE203" i="1" s="1"/>
  <c r="AC203" i="1"/>
  <c r="O68" i="8"/>
  <c r="N68" i="8"/>
  <c r="M68" i="8"/>
  <c r="L68" i="8"/>
  <c r="AE50" i="8"/>
  <c r="AD50" i="8"/>
  <c r="AC50" i="8"/>
  <c r="AB50" i="8"/>
  <c r="AA50" i="8"/>
  <c r="Z50" i="8"/>
  <c r="Y50" i="8"/>
  <c r="X50" i="8"/>
  <c r="W50" i="8"/>
  <c r="V50" i="8"/>
  <c r="U50" i="8"/>
  <c r="O50" i="8"/>
  <c r="N50" i="8"/>
  <c r="M50" i="8"/>
  <c r="L50" i="8"/>
  <c r="K50" i="8"/>
  <c r="J50" i="8"/>
  <c r="I50" i="8"/>
  <c r="H50" i="8"/>
  <c r="G50" i="8"/>
  <c r="F50" i="8"/>
  <c r="E50" i="8"/>
  <c r="O30" i="8"/>
  <c r="N30" i="8"/>
  <c r="M30" i="8"/>
  <c r="L30" i="8"/>
  <c r="K30" i="8"/>
  <c r="J30" i="8"/>
  <c r="I30" i="8"/>
  <c r="H30" i="8"/>
  <c r="G30" i="8"/>
  <c r="F30" i="8"/>
  <c r="E30" i="8"/>
  <c r="B24" i="8" l="1"/>
  <c r="D24" i="8"/>
  <c r="C24" i="8"/>
  <c r="B17" i="9"/>
  <c r="B17" i="11"/>
  <c r="C20" i="9"/>
  <c r="C20" i="11"/>
  <c r="D21" i="9"/>
  <c r="D21" i="11"/>
  <c r="C13" i="9"/>
  <c r="C13" i="11"/>
  <c r="D14" i="9"/>
  <c r="D14" i="11"/>
  <c r="E24" i="8"/>
  <c r="E42" i="8" s="1"/>
  <c r="C18" i="9"/>
  <c r="C18" i="11"/>
  <c r="D11" i="9"/>
  <c r="D11" i="11"/>
  <c r="D18" i="9"/>
  <c r="D18" i="11"/>
  <c r="F24" i="9"/>
  <c r="B11" i="9"/>
  <c r="B24" i="9" s="1"/>
  <c r="B11" i="11"/>
  <c r="B18" i="9"/>
  <c r="B18" i="11"/>
  <c r="B20" i="9"/>
  <c r="B20" i="11"/>
  <c r="C15" i="9"/>
  <c r="C15" i="11"/>
  <c r="D15" i="9"/>
  <c r="D15" i="11"/>
  <c r="D17" i="9"/>
  <c r="D17" i="11"/>
  <c r="F24" i="11"/>
  <c r="H24" i="11"/>
  <c r="J24" i="11"/>
  <c r="B14" i="9"/>
  <c r="B14" i="11"/>
  <c r="B21" i="9"/>
  <c r="B21" i="11"/>
  <c r="D13" i="9"/>
  <c r="D13" i="11"/>
  <c r="D20" i="9"/>
  <c r="D20" i="11"/>
  <c r="H24" i="9"/>
  <c r="D24" i="10"/>
  <c r="F24" i="10"/>
  <c r="H24" i="10"/>
  <c r="H42" i="10" s="1"/>
  <c r="J24" i="10"/>
  <c r="B13" i="9"/>
  <c r="B13" i="11"/>
  <c r="B15" i="9"/>
  <c r="B15" i="11"/>
  <c r="B22" i="9"/>
  <c r="B22" i="11"/>
  <c r="C12" i="9"/>
  <c r="C12" i="11"/>
  <c r="C17" i="9"/>
  <c r="C17" i="11"/>
  <c r="C19" i="9"/>
  <c r="C19" i="11"/>
  <c r="C22" i="9"/>
  <c r="C22" i="11"/>
  <c r="D12" i="9"/>
  <c r="D24" i="9" s="1"/>
  <c r="D39" i="9" s="1"/>
  <c r="D12" i="11"/>
  <c r="D19" i="9"/>
  <c r="D19" i="11"/>
  <c r="D22" i="9"/>
  <c r="D22" i="11"/>
  <c r="G24" i="9"/>
  <c r="G34" i="9" s="1"/>
  <c r="G12" i="11"/>
  <c r="K24" i="11"/>
  <c r="B16" i="9"/>
  <c r="B16" i="11"/>
  <c r="C11" i="9"/>
  <c r="C24" i="9" s="1"/>
  <c r="C11" i="11"/>
  <c r="C24" i="11" s="1"/>
  <c r="E24" i="11"/>
  <c r="I24" i="11"/>
  <c r="J24" i="9"/>
  <c r="B12" i="9"/>
  <c r="B12" i="11"/>
  <c r="B19" i="9"/>
  <c r="B19" i="11"/>
  <c r="C14" i="9"/>
  <c r="C14" i="11"/>
  <c r="C16" i="9"/>
  <c r="C16" i="11"/>
  <c r="C21" i="9"/>
  <c r="C21" i="11"/>
  <c r="D16" i="9"/>
  <c r="D16" i="11"/>
  <c r="G24" i="11"/>
  <c r="B24" i="10"/>
  <c r="C24" i="10"/>
  <c r="C42" i="10" s="1"/>
  <c r="G24" i="10"/>
  <c r="G38" i="10" s="1"/>
  <c r="K24" i="10"/>
  <c r="K40" i="10" s="1"/>
  <c r="K24" i="9"/>
  <c r="K32" i="9" s="1"/>
  <c r="E24" i="10"/>
  <c r="E33" i="10" s="1"/>
  <c r="I24" i="10"/>
  <c r="I39" i="10" s="1"/>
  <c r="E24" i="9"/>
  <c r="E42" i="9" s="1"/>
  <c r="I24" i="9"/>
  <c r="I41" i="9" s="1"/>
  <c r="G35" i="9"/>
  <c r="G42" i="9"/>
  <c r="G40" i="9"/>
  <c r="G38" i="9"/>
  <c r="G36" i="9"/>
  <c r="G32" i="9"/>
  <c r="K31" i="9"/>
  <c r="K39" i="9"/>
  <c r="K34" i="9"/>
  <c r="F42" i="9"/>
  <c r="F41" i="9"/>
  <c r="F40" i="9"/>
  <c r="F39" i="9"/>
  <c r="F38" i="9"/>
  <c r="F37" i="9"/>
  <c r="F36" i="9"/>
  <c r="F35" i="9"/>
  <c r="F34" i="9"/>
  <c r="F33" i="9"/>
  <c r="F32" i="9"/>
  <c r="F31" i="9"/>
  <c r="J42" i="9"/>
  <c r="J41" i="9"/>
  <c r="J40" i="9"/>
  <c r="J39" i="9"/>
  <c r="J38" i="9"/>
  <c r="J37" i="9"/>
  <c r="J36" i="9"/>
  <c r="J35" i="9"/>
  <c r="J34" i="9"/>
  <c r="J33" i="9"/>
  <c r="J32" i="9"/>
  <c r="J31" i="9"/>
  <c r="D40" i="9"/>
  <c r="D36" i="9"/>
  <c r="D32" i="9"/>
  <c r="H42" i="9"/>
  <c r="H41" i="9"/>
  <c r="H40" i="9"/>
  <c r="H39" i="9"/>
  <c r="H38" i="9"/>
  <c r="H37" i="9"/>
  <c r="H36" i="9"/>
  <c r="H35" i="9"/>
  <c r="H34" i="9"/>
  <c r="H33" i="9"/>
  <c r="H32" i="9"/>
  <c r="H31" i="9"/>
  <c r="E41" i="9"/>
  <c r="E39" i="9"/>
  <c r="E36" i="9"/>
  <c r="E33" i="9"/>
  <c r="E31" i="9"/>
  <c r="I39" i="9"/>
  <c r="I35" i="9"/>
  <c r="I40" i="10"/>
  <c r="I36" i="10"/>
  <c r="I32" i="10"/>
  <c r="E39" i="10"/>
  <c r="E35" i="10"/>
  <c r="E31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H39" i="10"/>
  <c r="H35" i="10"/>
  <c r="H31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F40" i="10"/>
  <c r="F39" i="10"/>
  <c r="F38" i="10"/>
  <c r="F37" i="10"/>
  <c r="F36" i="10"/>
  <c r="F35" i="10"/>
  <c r="F34" i="10"/>
  <c r="F33" i="10"/>
  <c r="F32" i="10"/>
  <c r="F31" i="10"/>
  <c r="F42" i="10"/>
  <c r="F41" i="10"/>
  <c r="J40" i="10"/>
  <c r="J39" i="10"/>
  <c r="J38" i="10"/>
  <c r="J37" i="10"/>
  <c r="J36" i="10"/>
  <c r="J35" i="10"/>
  <c r="J34" i="10"/>
  <c r="J33" i="10"/>
  <c r="J32" i="10"/>
  <c r="J31" i="10"/>
  <c r="J42" i="10"/>
  <c r="J41" i="10"/>
  <c r="C41" i="10"/>
  <c r="C40" i="10"/>
  <c r="C39" i="10"/>
  <c r="C37" i="10"/>
  <c r="C36" i="10"/>
  <c r="C35" i="10"/>
  <c r="C33" i="10"/>
  <c r="C32" i="10"/>
  <c r="C31" i="10"/>
  <c r="G37" i="10"/>
  <c r="G33" i="10"/>
  <c r="G41" i="10"/>
  <c r="K42" i="10"/>
  <c r="K37" i="10"/>
  <c r="K33" i="10"/>
  <c r="B33" i="8"/>
  <c r="B37" i="8"/>
  <c r="B41" i="8"/>
  <c r="B32" i="8"/>
  <c r="B36" i="8"/>
  <c r="B40" i="8"/>
  <c r="B31" i="8"/>
  <c r="B34" i="8"/>
  <c r="B38" i="8"/>
  <c r="B42" i="8"/>
  <c r="B35" i="8"/>
  <c r="B39" i="8"/>
  <c r="C34" i="8"/>
  <c r="C38" i="8"/>
  <c r="C42" i="8"/>
  <c r="C33" i="8"/>
  <c r="C37" i="8"/>
  <c r="C41" i="8"/>
  <c r="C32" i="8"/>
  <c r="C36" i="8"/>
  <c r="C40" i="8"/>
  <c r="C31" i="8"/>
  <c r="C35" i="8"/>
  <c r="C39" i="8"/>
  <c r="G24" i="8"/>
  <c r="G40" i="8" s="1"/>
  <c r="H24" i="8"/>
  <c r="H41" i="8" s="1"/>
  <c r="I24" i="8"/>
  <c r="I34" i="8" s="1"/>
  <c r="K24" i="8"/>
  <c r="K34" i="8" s="1"/>
  <c r="D40" i="8"/>
  <c r="D36" i="8"/>
  <c r="D32" i="8"/>
  <c r="D33" i="8"/>
  <c r="D42" i="8"/>
  <c r="D38" i="8"/>
  <c r="D34" i="8"/>
  <c r="D39" i="8"/>
  <c r="D35" i="8"/>
  <c r="F24" i="8"/>
  <c r="F42" i="8" s="1"/>
  <c r="I38" i="8"/>
  <c r="K33" i="8"/>
  <c r="G41" i="8"/>
  <c r="G37" i="8"/>
  <c r="E31" i="8"/>
  <c r="E32" i="8"/>
  <c r="E33" i="8"/>
  <c r="E34" i="8"/>
  <c r="H39" i="8"/>
  <c r="H35" i="8"/>
  <c r="G34" i="8"/>
  <c r="K41" i="8"/>
  <c r="K40" i="8"/>
  <c r="K39" i="8"/>
  <c r="K37" i="8"/>
  <c r="K36" i="8"/>
  <c r="K35" i="8"/>
  <c r="K32" i="8"/>
  <c r="E35" i="8"/>
  <c r="E36" i="8"/>
  <c r="E37" i="8"/>
  <c r="E38" i="8"/>
  <c r="E39" i="8"/>
  <c r="E40" i="8"/>
  <c r="E41" i="8"/>
  <c r="F40" i="8"/>
  <c r="F36" i="8"/>
  <c r="F32" i="8"/>
  <c r="J31" i="8"/>
  <c r="J32" i="8"/>
  <c r="J33" i="8"/>
  <c r="J34" i="8"/>
  <c r="J35" i="8"/>
  <c r="J36" i="8"/>
  <c r="J37" i="8"/>
  <c r="J38" i="8"/>
  <c r="J39" i="8"/>
  <c r="J40" i="8"/>
  <c r="J41" i="8"/>
  <c r="T50" i="7"/>
  <c r="S50" i="7"/>
  <c r="R50" i="7"/>
  <c r="D50" i="7"/>
  <c r="C50" i="7"/>
  <c r="B50" i="7"/>
  <c r="D30" i="7"/>
  <c r="C30" i="7"/>
  <c r="B30" i="7"/>
  <c r="AE50" i="7"/>
  <c r="AD50" i="7"/>
  <c r="AC50" i="7"/>
  <c r="AB50" i="7"/>
  <c r="AA50" i="7"/>
  <c r="Z50" i="7"/>
  <c r="Y50" i="7"/>
  <c r="X50" i="7"/>
  <c r="W50" i="7"/>
  <c r="V50" i="7"/>
  <c r="U50" i="7"/>
  <c r="O68" i="7"/>
  <c r="N68" i="7"/>
  <c r="M68" i="7"/>
  <c r="L68" i="7"/>
  <c r="O50" i="7"/>
  <c r="N50" i="7"/>
  <c r="M50" i="7"/>
  <c r="L50" i="7"/>
  <c r="K50" i="7"/>
  <c r="J50" i="7"/>
  <c r="I50" i="7"/>
  <c r="H50" i="7"/>
  <c r="G50" i="7"/>
  <c r="F50" i="7"/>
  <c r="E50" i="7"/>
  <c r="O30" i="7"/>
  <c r="N30" i="7"/>
  <c r="M30" i="7"/>
  <c r="L30" i="7"/>
  <c r="K30" i="7"/>
  <c r="J30" i="7"/>
  <c r="I30" i="7"/>
  <c r="H30" i="7"/>
  <c r="G30" i="7"/>
  <c r="F30" i="7"/>
  <c r="E30" i="7"/>
  <c r="C31" i="9" l="1"/>
  <c r="C42" i="9"/>
  <c r="C36" i="9"/>
  <c r="C32" i="9"/>
  <c r="C40" i="9"/>
  <c r="C35" i="9"/>
  <c r="C38" i="9"/>
  <c r="C39" i="9"/>
  <c r="C34" i="9"/>
  <c r="B36" i="9"/>
  <c r="B35" i="9"/>
  <c r="B42" i="9"/>
  <c r="B37" i="9"/>
  <c r="B31" i="9"/>
  <c r="B34" i="9"/>
  <c r="B41" i="9"/>
  <c r="B33" i="9"/>
  <c r="B39" i="9"/>
  <c r="B38" i="9"/>
  <c r="K41" i="11"/>
  <c r="K39" i="11"/>
  <c r="K31" i="11"/>
  <c r="K35" i="11"/>
  <c r="K34" i="11"/>
  <c r="K36" i="11"/>
  <c r="K33" i="11"/>
  <c r="K38" i="11"/>
  <c r="K40" i="11"/>
  <c r="K37" i="11"/>
  <c r="K32" i="11"/>
  <c r="K42" i="11"/>
  <c r="I33" i="8"/>
  <c r="G33" i="8"/>
  <c r="G38" i="8"/>
  <c r="G42" i="8"/>
  <c r="I37" i="8"/>
  <c r="K41" i="10"/>
  <c r="K34" i="10"/>
  <c r="K38" i="10"/>
  <c r="H32" i="10"/>
  <c r="H44" i="10" s="1"/>
  <c r="H36" i="10"/>
  <c r="H40" i="10"/>
  <c r="I33" i="10"/>
  <c r="I37" i="10"/>
  <c r="Q37" i="10" s="1"/>
  <c r="J57" i="10" s="1"/>
  <c r="Z57" i="10" s="1"/>
  <c r="I41" i="10"/>
  <c r="E35" i="9"/>
  <c r="E40" i="9"/>
  <c r="D33" i="9"/>
  <c r="D44" i="9" s="1"/>
  <c r="D37" i="9"/>
  <c r="D41" i="9"/>
  <c r="K36" i="9"/>
  <c r="G31" i="9"/>
  <c r="G44" i="9" s="1"/>
  <c r="G37" i="9"/>
  <c r="G41" i="9"/>
  <c r="H39" i="11"/>
  <c r="H37" i="11"/>
  <c r="H33" i="11"/>
  <c r="H41" i="11"/>
  <c r="H42" i="11"/>
  <c r="H32" i="11"/>
  <c r="H34" i="11"/>
  <c r="H40" i="11"/>
  <c r="H35" i="11"/>
  <c r="H36" i="11"/>
  <c r="H38" i="11"/>
  <c r="H31" i="11"/>
  <c r="B24" i="11"/>
  <c r="G40" i="11"/>
  <c r="G41" i="11"/>
  <c r="G39" i="11"/>
  <c r="G36" i="11"/>
  <c r="G34" i="11"/>
  <c r="G33" i="11"/>
  <c r="G31" i="11"/>
  <c r="G32" i="11"/>
  <c r="G38" i="11"/>
  <c r="G35" i="11"/>
  <c r="G42" i="11"/>
  <c r="G37" i="11"/>
  <c r="C39" i="11"/>
  <c r="C35" i="11"/>
  <c r="C31" i="11"/>
  <c r="C40" i="11"/>
  <c r="C32" i="11"/>
  <c r="C42" i="11"/>
  <c r="C38" i="11"/>
  <c r="C34" i="11"/>
  <c r="C41" i="11"/>
  <c r="C37" i="11"/>
  <c r="C33" i="11"/>
  <c r="C36" i="11"/>
  <c r="J41" i="11"/>
  <c r="J34" i="11"/>
  <c r="J35" i="11"/>
  <c r="J40" i="11"/>
  <c r="J36" i="11"/>
  <c r="J38" i="11"/>
  <c r="J42" i="11"/>
  <c r="J39" i="11"/>
  <c r="J31" i="11"/>
  <c r="J37" i="11"/>
  <c r="J33" i="11"/>
  <c r="J32" i="11"/>
  <c r="G32" i="8"/>
  <c r="G44" i="8" s="1"/>
  <c r="K39" i="10"/>
  <c r="I34" i="10"/>
  <c r="D34" i="9"/>
  <c r="D42" i="9"/>
  <c r="I37" i="11"/>
  <c r="I39" i="11"/>
  <c r="I35" i="11"/>
  <c r="I42" i="11"/>
  <c r="I32" i="11"/>
  <c r="I41" i="11"/>
  <c r="I40" i="11"/>
  <c r="I34" i="11"/>
  <c r="I36" i="11"/>
  <c r="I31" i="11"/>
  <c r="I38" i="11"/>
  <c r="I33" i="11"/>
  <c r="F41" i="11"/>
  <c r="F34" i="11"/>
  <c r="F42" i="11"/>
  <c r="F36" i="11"/>
  <c r="F35" i="11"/>
  <c r="F39" i="11"/>
  <c r="F33" i="11"/>
  <c r="F31" i="11"/>
  <c r="F38" i="11"/>
  <c r="F37" i="11"/>
  <c r="F32" i="11"/>
  <c r="F40" i="11"/>
  <c r="D24" i="11"/>
  <c r="D31" i="8"/>
  <c r="D41" i="8"/>
  <c r="D37" i="8"/>
  <c r="G35" i="8"/>
  <c r="G39" i="8"/>
  <c r="I31" i="8"/>
  <c r="K31" i="10"/>
  <c r="K44" i="10" s="1"/>
  <c r="K35" i="10"/>
  <c r="H33" i="10"/>
  <c r="H37" i="10"/>
  <c r="H41" i="10"/>
  <c r="I38" i="10"/>
  <c r="Q38" i="10" s="1"/>
  <c r="I42" i="10"/>
  <c r="D38" i="9"/>
  <c r="K31" i="8"/>
  <c r="K38" i="8"/>
  <c r="K42" i="8"/>
  <c r="G31" i="8"/>
  <c r="G36" i="8"/>
  <c r="I42" i="8"/>
  <c r="K32" i="10"/>
  <c r="K36" i="10"/>
  <c r="C34" i="10"/>
  <c r="C38" i="10"/>
  <c r="H34" i="10"/>
  <c r="H38" i="10"/>
  <c r="I31" i="10"/>
  <c r="U31" i="10" s="1"/>
  <c r="I35" i="10"/>
  <c r="I31" i="9"/>
  <c r="E32" i="9"/>
  <c r="E37" i="9"/>
  <c r="D31" i="9"/>
  <c r="D35" i="9"/>
  <c r="K42" i="9"/>
  <c r="G33" i="9"/>
  <c r="U33" i="9" s="1"/>
  <c r="G39" i="9"/>
  <c r="U39" i="9" s="1"/>
  <c r="E39" i="11"/>
  <c r="E36" i="11"/>
  <c r="E32" i="11"/>
  <c r="E38" i="11"/>
  <c r="E35" i="11"/>
  <c r="E33" i="11"/>
  <c r="E31" i="11"/>
  <c r="E37" i="11"/>
  <c r="E40" i="11"/>
  <c r="E41" i="11"/>
  <c r="E34" i="11"/>
  <c r="E42" i="11"/>
  <c r="K35" i="9"/>
  <c r="K40" i="9"/>
  <c r="K38" i="9"/>
  <c r="U38" i="9" s="1"/>
  <c r="K33" i="9"/>
  <c r="G31" i="10"/>
  <c r="Q31" i="10" s="1"/>
  <c r="G35" i="10"/>
  <c r="G39" i="10"/>
  <c r="Q39" i="10" s="1"/>
  <c r="E37" i="10"/>
  <c r="E41" i="10"/>
  <c r="U41" i="10" s="1"/>
  <c r="G32" i="10"/>
  <c r="G36" i="10"/>
  <c r="G44" i="10" s="1"/>
  <c r="G40" i="10"/>
  <c r="E34" i="10"/>
  <c r="E38" i="10"/>
  <c r="E42" i="10"/>
  <c r="U42" i="10" s="1"/>
  <c r="I34" i="9"/>
  <c r="I38" i="9"/>
  <c r="I42" i="9"/>
  <c r="E34" i="9"/>
  <c r="Q34" i="9" s="1"/>
  <c r="E38" i="9"/>
  <c r="B40" i="9"/>
  <c r="B32" i="9"/>
  <c r="K37" i="9"/>
  <c r="U37" i="9" s="1"/>
  <c r="K41" i="9"/>
  <c r="U41" i="9" s="1"/>
  <c r="C37" i="9"/>
  <c r="C41" i="9"/>
  <c r="C33" i="9"/>
  <c r="C44" i="9" s="1"/>
  <c r="G42" i="10"/>
  <c r="G34" i="10"/>
  <c r="E32" i="10"/>
  <c r="E36" i="10"/>
  <c r="Q36" i="10" s="1"/>
  <c r="E40" i="10"/>
  <c r="Q40" i="10" s="1"/>
  <c r="J60" i="10" s="1"/>
  <c r="Z60" i="10" s="1"/>
  <c r="I32" i="9"/>
  <c r="I36" i="9"/>
  <c r="Q36" i="9" s="1"/>
  <c r="I40" i="9"/>
  <c r="I44" i="9" s="1"/>
  <c r="I33" i="9"/>
  <c r="I37" i="9"/>
  <c r="U32" i="10"/>
  <c r="U32" i="9"/>
  <c r="B52" i="9" s="1"/>
  <c r="R52" i="9" s="1"/>
  <c r="Q32" i="9"/>
  <c r="U36" i="9"/>
  <c r="C44" i="10"/>
  <c r="B44" i="10"/>
  <c r="D44" i="10"/>
  <c r="U35" i="10"/>
  <c r="Q35" i="10"/>
  <c r="Q31" i="9"/>
  <c r="U35" i="9"/>
  <c r="H55" i="9" s="1"/>
  <c r="X55" i="9" s="1"/>
  <c r="Q35" i="9"/>
  <c r="Q39" i="9"/>
  <c r="H44" i="9"/>
  <c r="J44" i="9"/>
  <c r="F44" i="9"/>
  <c r="F55" i="9"/>
  <c r="V55" i="9" s="1"/>
  <c r="K55" i="9"/>
  <c r="AA55" i="9" s="1"/>
  <c r="J44" i="10"/>
  <c r="F44" i="10"/>
  <c r="U33" i="10"/>
  <c r="Q33" i="10"/>
  <c r="U37" i="10"/>
  <c r="Q41" i="10"/>
  <c r="Q41" i="9"/>
  <c r="D61" i="9" s="1"/>
  <c r="T61" i="9" s="1"/>
  <c r="B44" i="9"/>
  <c r="C52" i="9"/>
  <c r="S52" i="9" s="1"/>
  <c r="U40" i="10"/>
  <c r="U34" i="10"/>
  <c r="Q34" i="10"/>
  <c r="U38" i="10"/>
  <c r="Q42" i="10"/>
  <c r="U42" i="9"/>
  <c r="Q42" i="9"/>
  <c r="G55" i="9"/>
  <c r="W55" i="9" s="1"/>
  <c r="F31" i="8"/>
  <c r="F35" i="8"/>
  <c r="U35" i="8" s="1"/>
  <c r="F39" i="8"/>
  <c r="Q39" i="8" s="1"/>
  <c r="H34" i="8"/>
  <c r="H38" i="8"/>
  <c r="H42" i="8"/>
  <c r="Q42" i="8" s="1"/>
  <c r="C44" i="8"/>
  <c r="F33" i="8"/>
  <c r="Q33" i="8" s="1"/>
  <c r="F37" i="8"/>
  <c r="U37" i="8" s="1"/>
  <c r="F41" i="8"/>
  <c r="H32" i="8"/>
  <c r="H36" i="8"/>
  <c r="U36" i="8" s="1"/>
  <c r="H40" i="8"/>
  <c r="U40" i="8" s="1"/>
  <c r="I39" i="8"/>
  <c r="I32" i="8"/>
  <c r="I40" i="8"/>
  <c r="Q40" i="8" s="1"/>
  <c r="D44" i="8"/>
  <c r="B44" i="8"/>
  <c r="F34" i="8"/>
  <c r="Q34" i="8" s="1"/>
  <c r="F38" i="8"/>
  <c r="Q38" i="8" s="1"/>
  <c r="H31" i="8"/>
  <c r="Q31" i="8" s="1"/>
  <c r="H33" i="8"/>
  <c r="H37" i="8"/>
  <c r="Q37" i="8" s="1"/>
  <c r="I35" i="8"/>
  <c r="I41" i="8"/>
  <c r="I36" i="8"/>
  <c r="Q41" i="8"/>
  <c r="U39" i="8"/>
  <c r="J44" i="8"/>
  <c r="U38" i="8"/>
  <c r="K44" i="8"/>
  <c r="I44" i="8"/>
  <c r="Q32" i="8"/>
  <c r="E44" i="8"/>
  <c r="S33" i="3"/>
  <c r="M212" i="2"/>
  <c r="M211" i="2"/>
  <c r="M210" i="2"/>
  <c r="M209" i="2"/>
  <c r="M208" i="2"/>
  <c r="M207" i="2"/>
  <c r="M206" i="2"/>
  <c r="M205" i="2"/>
  <c r="M204" i="2"/>
  <c r="D371" i="1"/>
  <c r="C371" i="1"/>
  <c r="D60" i="8" l="1"/>
  <c r="T60" i="8" s="1"/>
  <c r="B57" i="8"/>
  <c r="R57" i="8" s="1"/>
  <c r="C57" i="8"/>
  <c r="S57" i="8" s="1"/>
  <c r="B59" i="8"/>
  <c r="R59" i="8" s="1"/>
  <c r="K59" i="8"/>
  <c r="AA59" i="8" s="1"/>
  <c r="E58" i="9"/>
  <c r="U58" i="9" s="1"/>
  <c r="B59" i="9"/>
  <c r="R59" i="9" s="1"/>
  <c r="F51" i="10"/>
  <c r="V51" i="10" s="1"/>
  <c r="J51" i="10"/>
  <c r="Z51" i="10" s="1"/>
  <c r="Q34" i="11"/>
  <c r="E54" i="11" s="1"/>
  <c r="U54" i="11" s="1"/>
  <c r="U34" i="11"/>
  <c r="E44" i="11"/>
  <c r="U31" i="11"/>
  <c r="Q31" i="11"/>
  <c r="E51" i="11" s="1"/>
  <c r="U51" i="11" s="1"/>
  <c r="U32" i="11"/>
  <c r="Q32" i="11"/>
  <c r="E52" i="11" s="1"/>
  <c r="U52" i="11" s="1"/>
  <c r="F44" i="11"/>
  <c r="F56" i="11"/>
  <c r="V56" i="11" s="1"/>
  <c r="I54" i="11"/>
  <c r="Y54" i="11" s="1"/>
  <c r="J44" i="11"/>
  <c r="J51" i="11"/>
  <c r="Z51" i="11" s="1"/>
  <c r="C61" i="11"/>
  <c r="S61" i="11" s="1"/>
  <c r="C52" i="11"/>
  <c r="S52" i="11" s="1"/>
  <c r="G54" i="11"/>
  <c r="W54" i="11" s="1"/>
  <c r="H52" i="11"/>
  <c r="X52" i="11" s="1"/>
  <c r="K54" i="11"/>
  <c r="AA54" i="11" s="1"/>
  <c r="U31" i="8"/>
  <c r="U34" i="8"/>
  <c r="H54" i="8" s="1"/>
  <c r="X54" i="8" s="1"/>
  <c r="H44" i="8"/>
  <c r="U32" i="8"/>
  <c r="U40" i="9"/>
  <c r="U31" i="9"/>
  <c r="G51" i="9" s="1"/>
  <c r="W51" i="9" s="1"/>
  <c r="Q32" i="10"/>
  <c r="Q41" i="11"/>
  <c r="J61" i="11" s="1"/>
  <c r="Z61" i="11" s="1"/>
  <c r="U41" i="11"/>
  <c r="E61" i="11"/>
  <c r="U61" i="11" s="1"/>
  <c r="U33" i="11"/>
  <c r="I53" i="11" s="1"/>
  <c r="Y53" i="11" s="1"/>
  <c r="Q33" i="11"/>
  <c r="E53" i="11"/>
  <c r="U53" i="11" s="1"/>
  <c r="U36" i="11"/>
  <c r="J56" i="11" s="1"/>
  <c r="Z56" i="11" s="1"/>
  <c r="Q36" i="11"/>
  <c r="E56" i="11"/>
  <c r="U56" i="11" s="1"/>
  <c r="F52" i="11"/>
  <c r="V52" i="11" s="1"/>
  <c r="J52" i="11"/>
  <c r="Z52" i="11" s="1"/>
  <c r="C54" i="11"/>
  <c r="S54" i="11" s="1"/>
  <c r="G56" i="11"/>
  <c r="W56" i="11" s="1"/>
  <c r="B40" i="11"/>
  <c r="B36" i="11"/>
  <c r="B56" i="11" s="1"/>
  <c r="R56" i="11" s="1"/>
  <c r="B32" i="11"/>
  <c r="B41" i="11"/>
  <c r="B61" i="11" s="1"/>
  <c r="R61" i="11" s="1"/>
  <c r="B37" i="11"/>
  <c r="B33" i="11"/>
  <c r="B53" i="11" s="1"/>
  <c r="R53" i="11" s="1"/>
  <c r="B39" i="11"/>
  <c r="B35" i="11"/>
  <c r="B31" i="11"/>
  <c r="B42" i="11"/>
  <c r="B38" i="11"/>
  <c r="B34" i="11"/>
  <c r="B54" i="11" s="1"/>
  <c r="R54" i="11" s="1"/>
  <c r="I61" i="10"/>
  <c r="Y61" i="10" s="1"/>
  <c r="U41" i="8"/>
  <c r="G61" i="8" s="1"/>
  <c r="W61" i="8" s="1"/>
  <c r="Q38" i="9"/>
  <c r="J58" i="9" s="1"/>
  <c r="Z58" i="9" s="1"/>
  <c r="D61" i="10"/>
  <c r="T61" i="10" s="1"/>
  <c r="I44" i="10"/>
  <c r="U40" i="11"/>
  <c r="H60" i="11" s="1"/>
  <c r="X60" i="11" s="1"/>
  <c r="Q40" i="11"/>
  <c r="I60" i="11" s="1"/>
  <c r="Y60" i="11" s="1"/>
  <c r="U35" i="11"/>
  <c r="D55" i="11" s="1"/>
  <c r="T55" i="11" s="1"/>
  <c r="Q35" i="11"/>
  <c r="K55" i="11" s="1"/>
  <c r="AA55" i="11" s="1"/>
  <c r="U39" i="11"/>
  <c r="I59" i="11" s="1"/>
  <c r="Y59" i="11" s="1"/>
  <c r="Q39" i="11"/>
  <c r="C59" i="11" s="1"/>
  <c r="S59" i="11" s="1"/>
  <c r="F59" i="11"/>
  <c r="V59" i="11" s="1"/>
  <c r="F54" i="11"/>
  <c r="V54" i="11" s="1"/>
  <c r="I44" i="11"/>
  <c r="I61" i="11"/>
  <c r="Y61" i="11" s="1"/>
  <c r="J53" i="11"/>
  <c r="Z53" i="11" s="1"/>
  <c r="J55" i="11"/>
  <c r="Z55" i="11" s="1"/>
  <c r="C53" i="11"/>
  <c r="S53" i="11" s="1"/>
  <c r="C44" i="11"/>
  <c r="G44" i="11"/>
  <c r="G51" i="11"/>
  <c r="W51" i="11" s="1"/>
  <c r="H44" i="11"/>
  <c r="H51" i="11"/>
  <c r="X51" i="11" s="1"/>
  <c r="K52" i="11"/>
  <c r="AA52" i="11" s="1"/>
  <c r="K44" i="11"/>
  <c r="K51" i="11"/>
  <c r="AA51" i="11" s="1"/>
  <c r="F59" i="8"/>
  <c r="V59" i="8" s="1"/>
  <c r="F59" i="9"/>
  <c r="V59" i="9" s="1"/>
  <c r="Q36" i="8"/>
  <c r="D56" i="8" s="1"/>
  <c r="T56" i="8" s="1"/>
  <c r="Q35" i="8"/>
  <c r="J54" i="10"/>
  <c r="Z54" i="10" s="1"/>
  <c r="C55" i="10"/>
  <c r="S55" i="10" s="1"/>
  <c r="E44" i="10"/>
  <c r="F61" i="10"/>
  <c r="V61" i="10" s="1"/>
  <c r="Q33" i="9"/>
  <c r="F53" i="9" s="1"/>
  <c r="V53" i="9" s="1"/>
  <c r="U42" i="11"/>
  <c r="E62" i="11" s="1"/>
  <c r="U62" i="11" s="1"/>
  <c r="Q42" i="11"/>
  <c r="H62" i="11" s="1"/>
  <c r="X62" i="11" s="1"/>
  <c r="U37" i="11"/>
  <c r="I57" i="11" s="1"/>
  <c r="Y57" i="11" s="1"/>
  <c r="Q37" i="11"/>
  <c r="G57" i="11" s="1"/>
  <c r="W57" i="11" s="1"/>
  <c r="Q38" i="11"/>
  <c r="U38" i="11"/>
  <c r="D42" i="11"/>
  <c r="D38" i="11"/>
  <c r="D34" i="11"/>
  <c r="D54" i="11" s="1"/>
  <c r="T54" i="11" s="1"/>
  <c r="D39" i="11"/>
  <c r="D41" i="11"/>
  <c r="D61" i="11" s="1"/>
  <c r="T61" i="11" s="1"/>
  <c r="D37" i="11"/>
  <c r="D33" i="11"/>
  <c r="D53" i="11" s="1"/>
  <c r="T53" i="11" s="1"/>
  <c r="D31" i="11"/>
  <c r="D40" i="11"/>
  <c r="D60" i="11" s="1"/>
  <c r="T60" i="11" s="1"/>
  <c r="D36" i="11"/>
  <c r="D56" i="11" s="1"/>
  <c r="T56" i="11" s="1"/>
  <c r="D32" i="11"/>
  <c r="D52" i="11" s="1"/>
  <c r="T52" i="11" s="1"/>
  <c r="D35" i="11"/>
  <c r="F58" i="11"/>
  <c r="V58" i="11" s="1"/>
  <c r="F61" i="11"/>
  <c r="V61" i="11" s="1"/>
  <c r="I52" i="11"/>
  <c r="Y52" i="11" s="1"/>
  <c r="J54" i="11"/>
  <c r="Z54" i="11" s="1"/>
  <c r="G55" i="11"/>
  <c r="W55" i="11" s="1"/>
  <c r="G53" i="11"/>
  <c r="W53" i="11" s="1"/>
  <c r="H54" i="11"/>
  <c r="X54" i="11" s="1"/>
  <c r="H53" i="11"/>
  <c r="X53" i="11" s="1"/>
  <c r="K56" i="11"/>
  <c r="AA56" i="11" s="1"/>
  <c r="C53" i="9"/>
  <c r="S53" i="9" s="1"/>
  <c r="K52" i="9"/>
  <c r="AA52" i="9" s="1"/>
  <c r="E62" i="9"/>
  <c r="U62" i="9" s="1"/>
  <c r="G59" i="9"/>
  <c r="W59" i="9" s="1"/>
  <c r="F61" i="9"/>
  <c r="V61" i="9" s="1"/>
  <c r="H59" i="9"/>
  <c r="X59" i="9" s="1"/>
  <c r="K61" i="9"/>
  <c r="AA61" i="9" s="1"/>
  <c r="B55" i="9"/>
  <c r="R55" i="9" s="1"/>
  <c r="J61" i="9"/>
  <c r="Z61" i="9" s="1"/>
  <c r="E61" i="9"/>
  <c r="U61" i="9" s="1"/>
  <c r="C59" i="9"/>
  <c r="S59" i="9" s="1"/>
  <c r="J55" i="9"/>
  <c r="Z55" i="9" s="1"/>
  <c r="E59" i="9"/>
  <c r="U59" i="9" s="1"/>
  <c r="D56" i="9"/>
  <c r="T56" i="9" s="1"/>
  <c r="G58" i="9"/>
  <c r="W58" i="9" s="1"/>
  <c r="K59" i="9"/>
  <c r="AA59" i="9" s="1"/>
  <c r="E55" i="9"/>
  <c r="U55" i="9" s="1"/>
  <c r="F54" i="9"/>
  <c r="V54" i="9" s="1"/>
  <c r="C52" i="10"/>
  <c r="S52" i="10" s="1"/>
  <c r="F52" i="10"/>
  <c r="V52" i="10" s="1"/>
  <c r="I52" i="10"/>
  <c r="Y52" i="10" s="1"/>
  <c r="G52" i="10"/>
  <c r="W52" i="10" s="1"/>
  <c r="B52" i="10"/>
  <c r="R52" i="10" s="1"/>
  <c r="K52" i="10"/>
  <c r="AA52" i="10" s="1"/>
  <c r="J52" i="10"/>
  <c r="Z52" i="10" s="1"/>
  <c r="J62" i="9"/>
  <c r="Z62" i="9" s="1"/>
  <c r="H58" i="9"/>
  <c r="X58" i="9" s="1"/>
  <c r="U34" i="9"/>
  <c r="D54" i="9" s="1"/>
  <c r="T54" i="9" s="1"/>
  <c r="B62" i="9"/>
  <c r="R62" i="9" s="1"/>
  <c r="K44" i="9"/>
  <c r="Q40" i="9"/>
  <c r="U36" i="10"/>
  <c r="H56" i="10" s="1"/>
  <c r="X56" i="10" s="1"/>
  <c r="U39" i="10"/>
  <c r="AI59" i="10" s="1"/>
  <c r="F62" i="9"/>
  <c r="V62" i="9" s="1"/>
  <c r="D62" i="9"/>
  <c r="T62" i="9" s="1"/>
  <c r="Q37" i="9"/>
  <c r="K57" i="9" s="1"/>
  <c r="AA57" i="9" s="1"/>
  <c r="E44" i="9"/>
  <c r="H56" i="9"/>
  <c r="X56" i="9" s="1"/>
  <c r="D58" i="9"/>
  <c r="T58" i="9" s="1"/>
  <c r="K58" i="10"/>
  <c r="AA58" i="10" s="1"/>
  <c r="I60" i="10"/>
  <c r="Y60" i="10" s="1"/>
  <c r="J61" i="10"/>
  <c r="Z61" i="10" s="1"/>
  <c r="G53" i="10"/>
  <c r="W53" i="10" s="1"/>
  <c r="J59" i="9"/>
  <c r="Z59" i="9" s="1"/>
  <c r="D55" i="9"/>
  <c r="T55" i="9" s="1"/>
  <c r="I51" i="9"/>
  <c r="Y51" i="9" s="1"/>
  <c r="AI62" i="10"/>
  <c r="AH62" i="10"/>
  <c r="C58" i="10"/>
  <c r="S58" i="10" s="1"/>
  <c r="H60" i="10"/>
  <c r="X60" i="10" s="1"/>
  <c r="K53" i="9"/>
  <c r="AA53" i="9" s="1"/>
  <c r="AH51" i="10"/>
  <c r="AI51" i="10"/>
  <c r="E51" i="10"/>
  <c r="U51" i="10" s="1"/>
  <c r="AI52" i="9"/>
  <c r="AH52" i="9"/>
  <c r="G54" i="10"/>
  <c r="W54" i="10" s="1"/>
  <c r="H54" i="9"/>
  <c r="X54" i="9" s="1"/>
  <c r="I62" i="10"/>
  <c r="Y62" i="10" s="1"/>
  <c r="E62" i="10"/>
  <c r="U62" i="10" s="1"/>
  <c r="D58" i="10"/>
  <c r="T58" i="10" s="1"/>
  <c r="H54" i="10"/>
  <c r="X54" i="10" s="1"/>
  <c r="F60" i="10"/>
  <c r="V60" i="10" s="1"/>
  <c r="C54" i="10"/>
  <c r="S54" i="10" s="1"/>
  <c r="K62" i="10"/>
  <c r="AA62" i="10" s="1"/>
  <c r="H52" i="9"/>
  <c r="X52" i="9" s="1"/>
  <c r="AI62" i="9"/>
  <c r="AH62" i="9"/>
  <c r="AI58" i="9"/>
  <c r="AH58" i="9"/>
  <c r="I62" i="9"/>
  <c r="Y62" i="9" s="1"/>
  <c r="E58" i="10"/>
  <c r="U58" i="10" s="1"/>
  <c r="E54" i="10"/>
  <c r="U54" i="10" s="1"/>
  <c r="D54" i="10"/>
  <c r="T54" i="10" s="1"/>
  <c r="B62" i="10"/>
  <c r="R62" i="10" s="1"/>
  <c r="F56" i="10"/>
  <c r="V56" i="10" s="1"/>
  <c r="G60" i="10"/>
  <c r="W60" i="10" s="1"/>
  <c r="F56" i="9"/>
  <c r="V56" i="9" s="1"/>
  <c r="G62" i="10"/>
  <c r="W62" i="10" s="1"/>
  <c r="D53" i="9"/>
  <c r="T53" i="9" s="1"/>
  <c r="AI61" i="9"/>
  <c r="AH61" i="9"/>
  <c r="I61" i="9"/>
  <c r="Y61" i="9" s="1"/>
  <c r="D53" i="10"/>
  <c r="T53" i="10" s="1"/>
  <c r="B61" i="10"/>
  <c r="R61" i="10" s="1"/>
  <c r="F55" i="10"/>
  <c r="V55" i="10" s="1"/>
  <c r="J55" i="10"/>
  <c r="Z55" i="10" s="1"/>
  <c r="C57" i="10"/>
  <c r="S57" i="10" s="1"/>
  <c r="G51" i="10"/>
  <c r="W51" i="10" s="1"/>
  <c r="AI60" i="9"/>
  <c r="AH60" i="9"/>
  <c r="I52" i="9"/>
  <c r="Y52" i="9" s="1"/>
  <c r="C62" i="9"/>
  <c r="S62" i="9" s="1"/>
  <c r="K58" i="9"/>
  <c r="AA58" i="9" s="1"/>
  <c r="B61" i="9"/>
  <c r="R61" i="9" s="1"/>
  <c r="C61" i="9"/>
  <c r="S61" i="9" s="1"/>
  <c r="G56" i="9"/>
  <c r="W56" i="9" s="1"/>
  <c r="B56" i="9"/>
  <c r="R56" i="9" s="1"/>
  <c r="F58" i="9"/>
  <c r="V58" i="9" s="1"/>
  <c r="J54" i="9"/>
  <c r="Z54" i="9" s="1"/>
  <c r="H62" i="9"/>
  <c r="X62" i="9" s="1"/>
  <c r="E54" i="9"/>
  <c r="U54" i="9" s="1"/>
  <c r="I58" i="9"/>
  <c r="Y58" i="9" s="1"/>
  <c r="I54" i="10"/>
  <c r="Y54" i="10" s="1"/>
  <c r="H62" i="10"/>
  <c r="X62" i="10" s="1"/>
  <c r="B58" i="10"/>
  <c r="R58" i="10" s="1"/>
  <c r="C62" i="10"/>
  <c r="S62" i="10" s="1"/>
  <c r="G56" i="10"/>
  <c r="W56" i="10" s="1"/>
  <c r="K53" i="10"/>
  <c r="AA53" i="10" s="1"/>
  <c r="J56" i="9"/>
  <c r="Z56" i="9" s="1"/>
  <c r="AI60" i="10"/>
  <c r="AH60" i="10"/>
  <c r="D60" i="10"/>
  <c r="T60" i="10" s="1"/>
  <c r="K55" i="10"/>
  <c r="AA55" i="10" s="1"/>
  <c r="G54" i="9"/>
  <c r="W54" i="9" s="1"/>
  <c r="K51" i="9"/>
  <c r="AA51" i="9" s="1"/>
  <c r="J53" i="9"/>
  <c r="Z53" i="9" s="1"/>
  <c r="H61" i="9"/>
  <c r="X61" i="9" s="1"/>
  <c r="AI53" i="9"/>
  <c r="AH53" i="9"/>
  <c r="I53" i="10"/>
  <c r="Y53" i="10" s="1"/>
  <c r="E61" i="10"/>
  <c r="U61" i="10" s="1"/>
  <c r="E57" i="10"/>
  <c r="U57" i="10" s="1"/>
  <c r="E53" i="10"/>
  <c r="U53" i="10" s="1"/>
  <c r="H61" i="10"/>
  <c r="X61" i="10" s="1"/>
  <c r="B57" i="10"/>
  <c r="R57" i="10" s="1"/>
  <c r="C53" i="10"/>
  <c r="S53" i="10" s="1"/>
  <c r="G52" i="9"/>
  <c r="W52" i="9" s="1"/>
  <c r="B54" i="9"/>
  <c r="R54" i="9" s="1"/>
  <c r="D52" i="9"/>
  <c r="T52" i="9" s="1"/>
  <c r="F62" i="10"/>
  <c r="V62" i="10" s="1"/>
  <c r="C58" i="9"/>
  <c r="S58" i="9" s="1"/>
  <c r="I55" i="9"/>
  <c r="Y55" i="9" s="1"/>
  <c r="I51" i="10"/>
  <c r="Y51" i="10" s="1"/>
  <c r="E59" i="10"/>
  <c r="U59" i="10" s="1"/>
  <c r="E55" i="10"/>
  <c r="U55" i="10" s="1"/>
  <c r="D51" i="10"/>
  <c r="T51" i="10" s="1"/>
  <c r="H51" i="10"/>
  <c r="X51" i="10" s="1"/>
  <c r="B55" i="10"/>
  <c r="R55" i="10" s="1"/>
  <c r="F53" i="10"/>
  <c r="V53" i="10" s="1"/>
  <c r="B58" i="9"/>
  <c r="R58" i="9" s="1"/>
  <c r="AI56" i="9"/>
  <c r="AH56" i="9"/>
  <c r="I56" i="9"/>
  <c r="Y56" i="9" s="1"/>
  <c r="B60" i="10"/>
  <c r="R60" i="10" s="1"/>
  <c r="AI58" i="10"/>
  <c r="AH58" i="10"/>
  <c r="I53" i="9"/>
  <c r="Y53" i="9" s="1"/>
  <c r="H57" i="10"/>
  <c r="X57" i="10" s="1"/>
  <c r="B53" i="10"/>
  <c r="R53" i="10" s="1"/>
  <c r="J62" i="10"/>
  <c r="Z62" i="10" s="1"/>
  <c r="E60" i="10"/>
  <c r="U60" i="10" s="1"/>
  <c r="G58" i="10"/>
  <c r="W58" i="10" s="1"/>
  <c r="G53" i="9"/>
  <c r="W53" i="9" s="1"/>
  <c r="K56" i="9"/>
  <c r="AA56" i="9" s="1"/>
  <c r="H53" i="9"/>
  <c r="X53" i="9" s="1"/>
  <c r="E53" i="9"/>
  <c r="U53" i="9" s="1"/>
  <c r="AH61" i="10"/>
  <c r="AI61" i="10"/>
  <c r="D57" i="10"/>
  <c r="T57" i="10" s="1"/>
  <c r="H53" i="10"/>
  <c r="X53" i="10" s="1"/>
  <c r="F59" i="10"/>
  <c r="V59" i="10" s="1"/>
  <c r="C61" i="10"/>
  <c r="S61" i="10" s="1"/>
  <c r="G55" i="10"/>
  <c r="W55" i="10" s="1"/>
  <c r="K56" i="10"/>
  <c r="AA56" i="10" s="1"/>
  <c r="F52" i="9"/>
  <c r="V52" i="9" s="1"/>
  <c r="E60" i="9"/>
  <c r="U60" i="9" s="1"/>
  <c r="I60" i="9"/>
  <c r="Y60" i="9" s="1"/>
  <c r="K59" i="10"/>
  <c r="AA59" i="10" s="1"/>
  <c r="G61" i="9"/>
  <c r="W61" i="9" s="1"/>
  <c r="K62" i="9"/>
  <c r="AA62" i="9" s="1"/>
  <c r="B53" i="9"/>
  <c r="R53" i="9" s="1"/>
  <c r="D59" i="9"/>
  <c r="T59" i="9" s="1"/>
  <c r="AI59" i="9"/>
  <c r="AH59" i="9"/>
  <c r="AI51" i="9"/>
  <c r="I55" i="10"/>
  <c r="Y55" i="10" s="1"/>
  <c r="B51" i="10"/>
  <c r="R51" i="10" s="1"/>
  <c r="K61" i="10"/>
  <c r="AA61" i="10" s="1"/>
  <c r="D60" i="9"/>
  <c r="T60" i="9" s="1"/>
  <c r="E56" i="9"/>
  <c r="U56" i="9" s="1"/>
  <c r="AI52" i="10"/>
  <c r="AH52" i="10"/>
  <c r="D52" i="10"/>
  <c r="T52" i="10" s="1"/>
  <c r="J58" i="10"/>
  <c r="Z58" i="10" s="1"/>
  <c r="K51" i="10"/>
  <c r="AA51" i="10" s="1"/>
  <c r="I54" i="9"/>
  <c r="Y54" i="9" s="1"/>
  <c r="AI54" i="10"/>
  <c r="AH54" i="10"/>
  <c r="D62" i="10"/>
  <c r="T62" i="10" s="1"/>
  <c r="H58" i="10"/>
  <c r="X58" i="10" s="1"/>
  <c r="B54" i="10"/>
  <c r="R54" i="10" s="1"/>
  <c r="AH57" i="10"/>
  <c r="AI57" i="10"/>
  <c r="AH53" i="10"/>
  <c r="AI53" i="10"/>
  <c r="K60" i="10"/>
  <c r="AA60" i="10" s="1"/>
  <c r="D56" i="10"/>
  <c r="T56" i="10" s="1"/>
  <c r="C54" i="9"/>
  <c r="S54" i="9" s="1"/>
  <c r="AH55" i="10"/>
  <c r="AI55" i="10"/>
  <c r="G57" i="10"/>
  <c r="W57" i="10" s="1"/>
  <c r="K54" i="10"/>
  <c r="AA54" i="10" s="1"/>
  <c r="F58" i="10"/>
  <c r="V58" i="10" s="1"/>
  <c r="AI54" i="9"/>
  <c r="AH54" i="9"/>
  <c r="I58" i="10"/>
  <c r="Y58" i="10" s="1"/>
  <c r="K57" i="10"/>
  <c r="AA57" i="10" s="1"/>
  <c r="F54" i="10"/>
  <c r="V54" i="10" s="1"/>
  <c r="C56" i="9"/>
  <c r="S56" i="9" s="1"/>
  <c r="I57" i="10"/>
  <c r="Y57" i="10" s="1"/>
  <c r="G62" i="9"/>
  <c r="W62" i="9" s="1"/>
  <c r="J52" i="9"/>
  <c r="Z52" i="9" s="1"/>
  <c r="E56" i="10"/>
  <c r="U56" i="10" s="1"/>
  <c r="AH55" i="9"/>
  <c r="AI55" i="9"/>
  <c r="I59" i="9"/>
  <c r="Y59" i="9" s="1"/>
  <c r="D55" i="10"/>
  <c r="T55" i="10" s="1"/>
  <c r="H55" i="10"/>
  <c r="X55" i="10" s="1"/>
  <c r="F57" i="10"/>
  <c r="V57" i="10" s="1"/>
  <c r="J53" i="10"/>
  <c r="Z53" i="10" s="1"/>
  <c r="C51" i="10"/>
  <c r="S51" i="10" s="1"/>
  <c r="G61" i="10"/>
  <c r="W61" i="10" s="1"/>
  <c r="C55" i="9"/>
  <c r="S55" i="9" s="1"/>
  <c r="E52" i="9"/>
  <c r="U52" i="9" s="1"/>
  <c r="E52" i="10"/>
  <c r="U52" i="10" s="1"/>
  <c r="H52" i="10"/>
  <c r="X52" i="10" s="1"/>
  <c r="C60" i="10"/>
  <c r="S60" i="10" s="1"/>
  <c r="D51" i="8"/>
  <c r="T51" i="8" s="1"/>
  <c r="C51" i="8"/>
  <c r="S51" i="8" s="1"/>
  <c r="B51" i="8"/>
  <c r="R51" i="8" s="1"/>
  <c r="B52" i="8"/>
  <c r="R52" i="8" s="1"/>
  <c r="B55" i="8"/>
  <c r="R55" i="8" s="1"/>
  <c r="J58" i="8"/>
  <c r="Z58" i="8" s="1"/>
  <c r="C58" i="8"/>
  <c r="S58" i="8" s="1"/>
  <c r="D58" i="8"/>
  <c r="T58" i="8" s="1"/>
  <c r="B58" i="8"/>
  <c r="R58" i="8" s="1"/>
  <c r="C56" i="8"/>
  <c r="S56" i="8" s="1"/>
  <c r="D55" i="8"/>
  <c r="T55" i="8" s="1"/>
  <c r="F44" i="8"/>
  <c r="U42" i="8"/>
  <c r="AH62" i="8" s="1"/>
  <c r="K60" i="8"/>
  <c r="AA60" i="8" s="1"/>
  <c r="D57" i="8"/>
  <c r="T57" i="8" s="1"/>
  <c r="C52" i="8"/>
  <c r="S52" i="8" s="1"/>
  <c r="B56" i="8"/>
  <c r="R56" i="8" s="1"/>
  <c r="C55" i="8"/>
  <c r="S55" i="8" s="1"/>
  <c r="C54" i="8"/>
  <c r="S54" i="8" s="1"/>
  <c r="H60" i="8"/>
  <c r="X60" i="8" s="1"/>
  <c r="D59" i="8"/>
  <c r="T59" i="8" s="1"/>
  <c r="B60" i="8"/>
  <c r="R60" i="8" s="1"/>
  <c r="C59" i="8"/>
  <c r="S59" i="8" s="1"/>
  <c r="C60" i="8"/>
  <c r="S60" i="8" s="1"/>
  <c r="U33" i="8"/>
  <c r="D53" i="8" s="1"/>
  <c r="T53" i="8" s="1"/>
  <c r="H52" i="8"/>
  <c r="X52" i="8" s="1"/>
  <c r="D52" i="8"/>
  <c r="T52" i="8" s="1"/>
  <c r="E56" i="8"/>
  <c r="U56" i="8" s="1"/>
  <c r="H58" i="8"/>
  <c r="X58" i="8" s="1"/>
  <c r="G60" i="8"/>
  <c r="W60" i="8" s="1"/>
  <c r="J55" i="8"/>
  <c r="Z55" i="8" s="1"/>
  <c r="F51" i="8"/>
  <c r="V51" i="8" s="1"/>
  <c r="F56" i="8"/>
  <c r="V56" i="8" s="1"/>
  <c r="H57" i="8"/>
  <c r="X57" i="8" s="1"/>
  <c r="J60" i="8"/>
  <c r="Z60" i="8" s="1"/>
  <c r="G53" i="8"/>
  <c r="W53" i="8" s="1"/>
  <c r="J56" i="8"/>
  <c r="Z56" i="8" s="1"/>
  <c r="G57" i="8"/>
  <c r="W57" i="8" s="1"/>
  <c r="H61" i="8"/>
  <c r="X61" i="8" s="1"/>
  <c r="H56" i="8"/>
  <c r="X56" i="8" s="1"/>
  <c r="F54" i="8"/>
  <c r="V54" i="8" s="1"/>
  <c r="F55" i="8"/>
  <c r="V55" i="8" s="1"/>
  <c r="F61" i="8"/>
  <c r="V61" i="8" s="1"/>
  <c r="G56" i="8"/>
  <c r="W56" i="8" s="1"/>
  <c r="K58" i="8"/>
  <c r="AA58" i="8" s="1"/>
  <c r="E60" i="8"/>
  <c r="U60" i="8" s="1"/>
  <c r="J61" i="8"/>
  <c r="Z61" i="8" s="1"/>
  <c r="G62" i="8"/>
  <c r="W62" i="8" s="1"/>
  <c r="AI51" i="8"/>
  <c r="AH51" i="8"/>
  <c r="I51" i="8"/>
  <c r="Y51" i="8" s="1"/>
  <c r="E52" i="8"/>
  <c r="U52" i="8" s="1"/>
  <c r="AI57" i="8"/>
  <c r="AH57" i="8"/>
  <c r="I57" i="8"/>
  <c r="Y57" i="8" s="1"/>
  <c r="G55" i="8"/>
  <c r="W55" i="8" s="1"/>
  <c r="E54" i="8"/>
  <c r="U54" i="8" s="1"/>
  <c r="H55" i="8"/>
  <c r="X55" i="8" s="1"/>
  <c r="K52" i="8"/>
  <c r="AA52" i="8" s="1"/>
  <c r="J52" i="8"/>
  <c r="Z52" i="8" s="1"/>
  <c r="AI60" i="8"/>
  <c r="AH60" i="8"/>
  <c r="I60" i="8"/>
  <c r="Y60" i="8" s="1"/>
  <c r="F52" i="8"/>
  <c r="V52" i="8" s="1"/>
  <c r="E62" i="8"/>
  <c r="U62" i="8" s="1"/>
  <c r="J51" i="8"/>
  <c r="Z51" i="8" s="1"/>
  <c r="G52" i="8"/>
  <c r="W52" i="8" s="1"/>
  <c r="E55" i="8"/>
  <c r="U55" i="8" s="1"/>
  <c r="AH59" i="8"/>
  <c r="AI59" i="8"/>
  <c r="I59" i="8"/>
  <c r="Y59" i="8" s="1"/>
  <c r="J57" i="8"/>
  <c r="Z57" i="8" s="1"/>
  <c r="J62" i="8"/>
  <c r="Z62" i="8" s="1"/>
  <c r="AI55" i="8"/>
  <c r="AH55" i="8"/>
  <c r="I55" i="8"/>
  <c r="Y55" i="8" s="1"/>
  <c r="E59" i="8"/>
  <c r="U59" i="8" s="1"/>
  <c r="F57" i="8"/>
  <c r="V57" i="8" s="1"/>
  <c r="K55" i="8"/>
  <c r="AA55" i="8" s="1"/>
  <c r="AI61" i="8"/>
  <c r="AH61" i="8"/>
  <c r="I61" i="8"/>
  <c r="Y61" i="8" s="1"/>
  <c r="AI62" i="8"/>
  <c r="AH52" i="8"/>
  <c r="AI52" i="8"/>
  <c r="I52" i="8"/>
  <c r="Y52" i="8" s="1"/>
  <c r="G51" i="8"/>
  <c r="W51" i="8" s="1"/>
  <c r="K51" i="8"/>
  <c r="AA51" i="8" s="1"/>
  <c r="H51" i="8"/>
  <c r="X51" i="8" s="1"/>
  <c r="AH58" i="8"/>
  <c r="AI58" i="8"/>
  <c r="I58" i="8"/>
  <c r="Y58" i="8" s="1"/>
  <c r="F58" i="8"/>
  <c r="V58" i="8" s="1"/>
  <c r="G58" i="8"/>
  <c r="W58" i="8" s="1"/>
  <c r="E51" i="8"/>
  <c r="U51" i="8" s="1"/>
  <c r="H62" i="8"/>
  <c r="X62" i="8" s="1"/>
  <c r="AI56" i="8"/>
  <c r="AH56" i="8"/>
  <c r="I56" i="8"/>
  <c r="Y56" i="8" s="1"/>
  <c r="J54" i="8"/>
  <c r="Z54" i="8" s="1"/>
  <c r="G54" i="8"/>
  <c r="W54" i="8" s="1"/>
  <c r="E57" i="8"/>
  <c r="U57" i="8" s="1"/>
  <c r="E58" i="8"/>
  <c r="U58" i="8" s="1"/>
  <c r="J59" i="8"/>
  <c r="Z59" i="8" s="1"/>
  <c r="G59" i="8"/>
  <c r="W59" i="8" s="1"/>
  <c r="AH54" i="8"/>
  <c r="AI54" i="8"/>
  <c r="I54" i="8"/>
  <c r="Y54" i="8" s="1"/>
  <c r="K54" i="8"/>
  <c r="AA54" i="8" s="1"/>
  <c r="H59" i="8"/>
  <c r="X59" i="8" s="1"/>
  <c r="K57" i="8"/>
  <c r="AA57" i="8" s="1"/>
  <c r="K56" i="8"/>
  <c r="AA56" i="8" s="1"/>
  <c r="F60" i="8"/>
  <c r="V60" i="8" s="1"/>
  <c r="I62" i="8"/>
  <c r="Y62" i="8" s="1"/>
  <c r="L21" i="3"/>
  <c r="L22" i="3" s="1"/>
  <c r="L20" i="3"/>
  <c r="L19" i="3"/>
  <c r="D62" i="11" l="1"/>
  <c r="T62" i="11" s="1"/>
  <c r="C58" i="11"/>
  <c r="S58" i="11" s="1"/>
  <c r="AI58" i="11"/>
  <c r="AH58" i="11"/>
  <c r="G62" i="11"/>
  <c r="W62" i="11" s="1"/>
  <c r="K62" i="11"/>
  <c r="AA62" i="11" s="1"/>
  <c r="B55" i="11"/>
  <c r="R55" i="11" s="1"/>
  <c r="F62" i="11"/>
  <c r="V62" i="11" s="1"/>
  <c r="K60" i="11"/>
  <c r="AA60" i="11" s="1"/>
  <c r="J51" i="9"/>
  <c r="Z51" i="9" s="1"/>
  <c r="D54" i="8"/>
  <c r="T54" i="8" s="1"/>
  <c r="E51" i="9"/>
  <c r="U51" i="9" s="1"/>
  <c r="AH56" i="10"/>
  <c r="AH51" i="9"/>
  <c r="D51" i="9"/>
  <c r="T51" i="9" s="1"/>
  <c r="E57" i="9"/>
  <c r="U57" i="9" s="1"/>
  <c r="K59" i="11"/>
  <c r="AA59" i="11" s="1"/>
  <c r="C55" i="11"/>
  <c r="S55" i="11" s="1"/>
  <c r="J58" i="11"/>
  <c r="Z58" i="11" s="1"/>
  <c r="I56" i="11"/>
  <c r="Y56" i="11" s="1"/>
  <c r="D44" i="11"/>
  <c r="D51" i="11"/>
  <c r="T51" i="11" s="1"/>
  <c r="D59" i="11"/>
  <c r="T59" i="11" s="1"/>
  <c r="H61" i="11"/>
  <c r="X61" i="11" s="1"/>
  <c r="G59" i="11"/>
  <c r="W59" i="11" s="1"/>
  <c r="C51" i="11"/>
  <c r="S51" i="11" s="1"/>
  <c r="S64" i="11" s="1"/>
  <c r="S65" i="11" s="1"/>
  <c r="J62" i="11"/>
  <c r="Z62" i="11" s="1"/>
  <c r="I51" i="11"/>
  <c r="Y51" i="11" s="1"/>
  <c r="F57" i="11"/>
  <c r="V57" i="11" s="1"/>
  <c r="H59" i="11"/>
  <c r="X59" i="11" s="1"/>
  <c r="B58" i="11"/>
  <c r="R58" i="11" s="1"/>
  <c r="B59" i="11"/>
  <c r="R59" i="11" s="1"/>
  <c r="B52" i="11"/>
  <c r="R52" i="11" s="1"/>
  <c r="G52" i="11"/>
  <c r="W52" i="11" s="1"/>
  <c r="W64" i="11" s="1"/>
  <c r="W65" i="11" s="1"/>
  <c r="C56" i="11"/>
  <c r="S56" i="11" s="1"/>
  <c r="I55" i="11"/>
  <c r="Y55" i="11" s="1"/>
  <c r="F53" i="11"/>
  <c r="V53" i="11" s="1"/>
  <c r="H56" i="11"/>
  <c r="X56" i="11" s="1"/>
  <c r="AI56" i="11"/>
  <c r="AH56" i="11"/>
  <c r="K53" i="11"/>
  <c r="AA53" i="11" s="1"/>
  <c r="AI53" i="11"/>
  <c r="AH53" i="11"/>
  <c r="G61" i="11"/>
  <c r="W61" i="11" s="1"/>
  <c r="H57" i="11"/>
  <c r="X57" i="11" s="1"/>
  <c r="G58" i="11"/>
  <c r="W58" i="11" s="1"/>
  <c r="I62" i="11"/>
  <c r="Y62" i="11" s="1"/>
  <c r="F51" i="11"/>
  <c r="V51" i="11" s="1"/>
  <c r="K61" i="8"/>
  <c r="AA61" i="8" s="1"/>
  <c r="E61" i="8"/>
  <c r="U61" i="8" s="1"/>
  <c r="B61" i="8"/>
  <c r="R61" i="8" s="1"/>
  <c r="D61" i="8"/>
  <c r="T61" i="8" s="1"/>
  <c r="AI56" i="10"/>
  <c r="F51" i="9"/>
  <c r="V51" i="9" s="1"/>
  <c r="B56" i="10"/>
  <c r="R56" i="10" s="1"/>
  <c r="J56" i="10"/>
  <c r="Z56" i="10" s="1"/>
  <c r="C51" i="9"/>
  <c r="S51" i="9" s="1"/>
  <c r="B51" i="9"/>
  <c r="R51" i="9" s="1"/>
  <c r="H58" i="11"/>
  <c r="X58" i="11" s="1"/>
  <c r="C62" i="11"/>
  <c r="S62" i="11" s="1"/>
  <c r="J57" i="11"/>
  <c r="Z57" i="11" s="1"/>
  <c r="E58" i="11"/>
  <c r="U58" i="11" s="1"/>
  <c r="E57" i="11"/>
  <c r="U57" i="11" s="1"/>
  <c r="E55" i="11"/>
  <c r="U55" i="11" s="1"/>
  <c r="U64" i="11" s="1"/>
  <c r="U65" i="11" s="1"/>
  <c r="E60" i="11"/>
  <c r="U60" i="11" s="1"/>
  <c r="B62" i="11"/>
  <c r="R62" i="11" s="1"/>
  <c r="J60" i="11"/>
  <c r="Z60" i="11" s="1"/>
  <c r="AI61" i="11"/>
  <c r="AH61" i="11"/>
  <c r="K61" i="11"/>
  <c r="AA61" i="11" s="1"/>
  <c r="AI52" i="11"/>
  <c r="AH52" i="11"/>
  <c r="AH51" i="11"/>
  <c r="AI51" i="11"/>
  <c r="J53" i="8"/>
  <c r="Z53" i="8" s="1"/>
  <c r="K53" i="8"/>
  <c r="AA53" i="8" s="1"/>
  <c r="C61" i="8"/>
  <c r="S61" i="8" s="1"/>
  <c r="D62" i="8"/>
  <c r="T62" i="8" s="1"/>
  <c r="H51" i="9"/>
  <c r="X51" i="9" s="1"/>
  <c r="K57" i="11"/>
  <c r="AA57" i="11" s="1"/>
  <c r="AA64" i="11" s="1"/>
  <c r="AA65" i="11" s="1"/>
  <c r="C57" i="11"/>
  <c r="S57" i="11" s="1"/>
  <c r="F55" i="11"/>
  <c r="V55" i="11" s="1"/>
  <c r="D57" i="11"/>
  <c r="T57" i="11" s="1"/>
  <c r="D58" i="11"/>
  <c r="T58" i="11" s="1"/>
  <c r="AH57" i="11"/>
  <c r="AI57" i="11"/>
  <c r="AH62" i="11"/>
  <c r="AI62" i="11"/>
  <c r="E59" i="11"/>
  <c r="U59" i="11" s="1"/>
  <c r="AH59" i="11"/>
  <c r="AI59" i="11"/>
  <c r="AH55" i="11"/>
  <c r="AI55" i="11"/>
  <c r="AH60" i="11"/>
  <c r="AI60" i="11"/>
  <c r="K58" i="11"/>
  <c r="AA58" i="11" s="1"/>
  <c r="H55" i="11"/>
  <c r="X55" i="11" s="1"/>
  <c r="X64" i="11" s="1"/>
  <c r="X65" i="11" s="1"/>
  <c r="B44" i="11"/>
  <c r="B51" i="11"/>
  <c r="R51" i="11" s="1"/>
  <c r="R64" i="11" s="1"/>
  <c r="R65" i="11" s="1"/>
  <c r="B57" i="11"/>
  <c r="R57" i="11" s="1"/>
  <c r="B60" i="11"/>
  <c r="R60" i="11" s="1"/>
  <c r="C60" i="11"/>
  <c r="S60" i="11" s="1"/>
  <c r="J59" i="11"/>
  <c r="Z59" i="11" s="1"/>
  <c r="Z64" i="11" s="1"/>
  <c r="Z65" i="11" s="1"/>
  <c r="I58" i="11"/>
  <c r="Y58" i="11" s="1"/>
  <c r="G60" i="11"/>
  <c r="W60" i="11" s="1"/>
  <c r="F60" i="11"/>
  <c r="V60" i="11" s="1"/>
  <c r="AH54" i="11"/>
  <c r="AI54" i="11"/>
  <c r="B54" i="8"/>
  <c r="R54" i="8" s="1"/>
  <c r="AI57" i="9"/>
  <c r="AH57" i="9"/>
  <c r="D57" i="9"/>
  <c r="T57" i="9" s="1"/>
  <c r="T64" i="9" s="1"/>
  <c r="T65" i="9" s="1"/>
  <c r="F57" i="9"/>
  <c r="V57" i="9" s="1"/>
  <c r="I57" i="9"/>
  <c r="Y57" i="9" s="1"/>
  <c r="Y64" i="9" s="1"/>
  <c r="Y65" i="9" s="1"/>
  <c r="J57" i="9"/>
  <c r="Z57" i="9" s="1"/>
  <c r="I56" i="10"/>
  <c r="Y56" i="10" s="1"/>
  <c r="G59" i="10"/>
  <c r="W59" i="10" s="1"/>
  <c r="W64" i="10" s="1"/>
  <c r="W65" i="10" s="1"/>
  <c r="D59" i="10"/>
  <c r="T59" i="10" s="1"/>
  <c r="T64" i="10" s="1"/>
  <c r="T65" i="10" s="1"/>
  <c r="B59" i="10"/>
  <c r="R59" i="10" s="1"/>
  <c r="R64" i="10" s="1"/>
  <c r="R65" i="10" s="1"/>
  <c r="J59" i="10"/>
  <c r="Z59" i="10" s="1"/>
  <c r="V64" i="10"/>
  <c r="V65" i="10" s="1"/>
  <c r="G57" i="9"/>
  <c r="W57" i="9" s="1"/>
  <c r="AH59" i="10"/>
  <c r="J60" i="9"/>
  <c r="Z60" i="9" s="1"/>
  <c r="H60" i="9"/>
  <c r="X60" i="9" s="1"/>
  <c r="K60" i="9"/>
  <c r="AA60" i="9" s="1"/>
  <c r="F60" i="9"/>
  <c r="V60" i="9" s="1"/>
  <c r="C60" i="9"/>
  <c r="S60" i="9" s="1"/>
  <c r="G60" i="9"/>
  <c r="W60" i="9" s="1"/>
  <c r="B60" i="9"/>
  <c r="R60" i="9" s="1"/>
  <c r="K54" i="9"/>
  <c r="AA54" i="9" s="1"/>
  <c r="Z64" i="10"/>
  <c r="Z65" i="10" s="1"/>
  <c r="C59" i="10"/>
  <c r="S59" i="10" s="1"/>
  <c r="H59" i="10"/>
  <c r="X59" i="10" s="1"/>
  <c r="X64" i="10" s="1"/>
  <c r="X65" i="10" s="1"/>
  <c r="B57" i="9"/>
  <c r="R57" i="9" s="1"/>
  <c r="C57" i="9"/>
  <c r="S57" i="9" s="1"/>
  <c r="H57" i="9"/>
  <c r="X57" i="9" s="1"/>
  <c r="I59" i="10"/>
  <c r="Y59" i="10" s="1"/>
  <c r="C56" i="10"/>
  <c r="S56" i="10" s="1"/>
  <c r="S64" i="9"/>
  <c r="S65" i="9" s="1"/>
  <c r="U64" i="10"/>
  <c r="U65" i="10" s="1"/>
  <c r="U64" i="9"/>
  <c r="U65" i="9" s="1"/>
  <c r="AA64" i="10"/>
  <c r="AA65" i="10" s="1"/>
  <c r="C53" i="8"/>
  <c r="S53" i="8" s="1"/>
  <c r="I53" i="8"/>
  <c r="Y53" i="8" s="1"/>
  <c r="Y64" i="8" s="1"/>
  <c r="Y65" i="8" s="1"/>
  <c r="F53" i="8"/>
  <c r="V53" i="8" s="1"/>
  <c r="F62" i="8"/>
  <c r="V62" i="8" s="1"/>
  <c r="K62" i="8"/>
  <c r="AA62" i="8" s="1"/>
  <c r="H53" i="8"/>
  <c r="X53" i="8" s="1"/>
  <c r="X64" i="8" s="1"/>
  <c r="X65" i="8" s="1"/>
  <c r="B62" i="8"/>
  <c r="R62" i="8" s="1"/>
  <c r="B53" i="8"/>
  <c r="R53" i="8" s="1"/>
  <c r="AH53" i="8"/>
  <c r="C62" i="8"/>
  <c r="S62" i="8" s="1"/>
  <c r="E53" i="8"/>
  <c r="U53" i="8" s="1"/>
  <c r="AI53" i="8"/>
  <c r="T64" i="8"/>
  <c r="T65" i="8" s="1"/>
  <c r="W64" i="8"/>
  <c r="W65" i="8" s="1"/>
  <c r="Z64" i="8"/>
  <c r="Z65" i="8" s="1"/>
  <c r="J22" i="1"/>
  <c r="J21" i="1"/>
  <c r="J20" i="1"/>
  <c r="J19" i="1"/>
  <c r="J18" i="1"/>
  <c r="J17" i="1"/>
  <c r="J16" i="1"/>
  <c r="J15" i="1"/>
  <c r="J14" i="1"/>
  <c r="J13" i="1"/>
  <c r="J12" i="1"/>
  <c r="J11" i="1"/>
  <c r="K22" i="1"/>
  <c r="K21" i="1"/>
  <c r="K20" i="1"/>
  <c r="K19" i="1"/>
  <c r="K18" i="1"/>
  <c r="K17" i="1"/>
  <c r="K16" i="1"/>
  <c r="K15" i="1"/>
  <c r="K14" i="1"/>
  <c r="K13" i="1"/>
  <c r="K12" i="1"/>
  <c r="K11" i="1"/>
  <c r="AG53" i="11" l="1"/>
  <c r="AG55" i="11"/>
  <c r="AG51" i="11"/>
  <c r="U64" i="8"/>
  <c r="U65" i="8" s="1"/>
  <c r="AG62" i="8" s="1"/>
  <c r="R64" i="8"/>
  <c r="R65" i="8" s="1"/>
  <c r="V64" i="8"/>
  <c r="V65" i="8" s="1"/>
  <c r="AG59" i="8" s="1"/>
  <c r="S64" i="10"/>
  <c r="S65" i="10" s="1"/>
  <c r="AA64" i="8"/>
  <c r="AA65" i="8" s="1"/>
  <c r="T64" i="11"/>
  <c r="T65" i="11" s="1"/>
  <c r="Y64" i="10"/>
  <c r="Y65" i="10" s="1"/>
  <c r="AG51" i="10" s="1"/>
  <c r="V64" i="11"/>
  <c r="V65" i="11" s="1"/>
  <c r="AG54" i="11" s="1"/>
  <c r="Y64" i="11"/>
  <c r="Y65" i="11" s="1"/>
  <c r="AG59" i="11" s="1"/>
  <c r="S64" i="8"/>
  <c r="S65" i="8" s="1"/>
  <c r="AA64" i="9"/>
  <c r="AA65" i="9" s="1"/>
  <c r="W64" i="9"/>
  <c r="W65" i="9" s="1"/>
  <c r="R64" i="9"/>
  <c r="R65" i="9" s="1"/>
  <c r="V64" i="9"/>
  <c r="V65" i="9" s="1"/>
  <c r="Z64" i="9"/>
  <c r="Z65" i="9" s="1"/>
  <c r="AG61" i="9" s="1"/>
  <c r="X64" i="9"/>
  <c r="X65" i="9" s="1"/>
  <c r="AG55" i="10"/>
  <c r="AG54" i="10"/>
  <c r="AG60" i="10"/>
  <c r="AG61" i="8"/>
  <c r="AG53" i="8"/>
  <c r="AG58" i="8"/>
  <c r="G22" i="2"/>
  <c r="G21" i="2"/>
  <c r="G20" i="2"/>
  <c r="G19" i="2"/>
  <c r="G18" i="2"/>
  <c r="G17" i="2"/>
  <c r="G16" i="2"/>
  <c r="G15" i="2"/>
  <c r="G14" i="2"/>
  <c r="G13" i="2"/>
  <c r="G12" i="2"/>
  <c r="G11" i="2"/>
  <c r="AG51" i="8" l="1"/>
  <c r="AG52" i="8"/>
  <c r="AG61" i="10"/>
  <c r="AG62" i="10"/>
  <c r="AG57" i="10"/>
  <c r="AG56" i="8"/>
  <c r="AG57" i="8"/>
  <c r="AG60" i="8"/>
  <c r="AG52" i="10"/>
  <c r="AG58" i="10"/>
  <c r="AG59" i="10"/>
  <c r="AG54" i="9"/>
  <c r="AG58" i="9"/>
  <c r="AG52" i="11"/>
  <c r="AG62" i="11"/>
  <c r="AG56" i="11"/>
  <c r="AG54" i="8"/>
  <c r="AG55" i="8"/>
  <c r="AG53" i="10"/>
  <c r="AG56" i="10"/>
  <c r="AG58" i="11"/>
  <c r="AG60" i="11"/>
  <c r="AG61" i="11"/>
  <c r="AG57" i="11"/>
  <c r="AG56" i="9"/>
  <c r="AG53" i="9"/>
  <c r="AG59" i="9"/>
  <c r="AG55" i="9"/>
  <c r="AG60" i="9"/>
  <c r="AG57" i="9"/>
  <c r="AG51" i="9"/>
  <c r="AG62" i="9"/>
  <c r="AG52" i="9"/>
  <c r="G33" i="2"/>
  <c r="G45" i="2" s="1"/>
  <c r="G57" i="2" s="1"/>
  <c r="G69" i="2" s="1"/>
  <c r="G81" i="2" s="1"/>
  <c r="G93" i="2" s="1"/>
  <c r="G105" i="2" s="1"/>
  <c r="G117" i="2" s="1"/>
  <c r="G129" i="2" s="1"/>
  <c r="G141" i="2" s="1"/>
  <c r="G153" i="2" s="1"/>
  <c r="G165" i="2" s="1"/>
  <c r="G177" i="2" s="1"/>
  <c r="G189" i="2" s="1"/>
  <c r="G201" i="2" s="1"/>
  <c r="G213" i="2" s="1"/>
  <c r="G225" i="2" s="1"/>
  <c r="G237" i="2" s="1"/>
  <c r="G249" i="2" s="1"/>
  <c r="G261" i="2" s="1"/>
  <c r="G29" i="2"/>
  <c r="G41" i="2" s="1"/>
  <c r="G53" i="2" s="1"/>
  <c r="G65" i="2" s="1"/>
  <c r="G77" i="2" s="1"/>
  <c r="G89" i="2" s="1"/>
  <c r="G101" i="2" s="1"/>
  <c r="G113" i="2" s="1"/>
  <c r="G125" i="2" s="1"/>
  <c r="G137" i="2" s="1"/>
  <c r="G149" i="2" s="1"/>
  <c r="G161" i="2" s="1"/>
  <c r="G173" i="2" s="1"/>
  <c r="G185" i="2" s="1"/>
  <c r="G197" i="2" s="1"/>
  <c r="G209" i="2" s="1"/>
  <c r="G221" i="2" s="1"/>
  <c r="G233" i="2" s="1"/>
  <c r="G245" i="2" s="1"/>
  <c r="G257" i="2" s="1"/>
  <c r="G25" i="2"/>
  <c r="G37" i="2" s="1"/>
  <c r="G49" i="2" s="1"/>
  <c r="G61" i="2" s="1"/>
  <c r="G73" i="2" s="1"/>
  <c r="G85" i="2" s="1"/>
  <c r="G97" i="2" s="1"/>
  <c r="G109" i="2" s="1"/>
  <c r="G121" i="2" s="1"/>
  <c r="G133" i="2" s="1"/>
  <c r="G145" i="2" s="1"/>
  <c r="G157" i="2" s="1"/>
  <c r="G169" i="2" s="1"/>
  <c r="G181" i="2" s="1"/>
  <c r="G193" i="2" s="1"/>
  <c r="G205" i="2" s="1"/>
  <c r="G217" i="2" s="1"/>
  <c r="G229" i="2" s="1"/>
  <c r="G241" i="2" s="1"/>
  <c r="G253" i="2" s="1"/>
  <c r="G34" i="2"/>
  <c r="G46" i="2" s="1"/>
  <c r="G58" i="2" s="1"/>
  <c r="G70" i="2" s="1"/>
  <c r="G82" i="2" s="1"/>
  <c r="G94" i="2" s="1"/>
  <c r="G106" i="2" s="1"/>
  <c r="G118" i="2" s="1"/>
  <c r="G130" i="2" s="1"/>
  <c r="G142" i="2" s="1"/>
  <c r="G154" i="2" s="1"/>
  <c r="G166" i="2" s="1"/>
  <c r="G178" i="2" s="1"/>
  <c r="G190" i="2" s="1"/>
  <c r="G202" i="2" s="1"/>
  <c r="G214" i="2" s="1"/>
  <c r="G226" i="2" s="1"/>
  <c r="G238" i="2" s="1"/>
  <c r="G250" i="2" s="1"/>
  <c r="G262" i="2" s="1"/>
  <c r="G32" i="2"/>
  <c r="G44" i="2" s="1"/>
  <c r="G56" i="2" s="1"/>
  <c r="G68" i="2" s="1"/>
  <c r="G80" i="2" s="1"/>
  <c r="G92" i="2" s="1"/>
  <c r="G104" i="2" s="1"/>
  <c r="G116" i="2" s="1"/>
  <c r="G128" i="2" s="1"/>
  <c r="G140" i="2" s="1"/>
  <c r="G152" i="2" s="1"/>
  <c r="G164" i="2" s="1"/>
  <c r="G176" i="2" s="1"/>
  <c r="G188" i="2" s="1"/>
  <c r="G200" i="2" s="1"/>
  <c r="G212" i="2" s="1"/>
  <c r="G224" i="2" s="1"/>
  <c r="G236" i="2" s="1"/>
  <c r="G248" i="2" s="1"/>
  <c r="G260" i="2" s="1"/>
  <c r="G31" i="2"/>
  <c r="G43" i="2" s="1"/>
  <c r="G55" i="2" s="1"/>
  <c r="G67" i="2" s="1"/>
  <c r="G79" i="2" s="1"/>
  <c r="G91" i="2" s="1"/>
  <c r="G103" i="2" s="1"/>
  <c r="G115" i="2" s="1"/>
  <c r="G127" i="2" s="1"/>
  <c r="G139" i="2" s="1"/>
  <c r="G151" i="2" s="1"/>
  <c r="G163" i="2" s="1"/>
  <c r="G175" i="2" s="1"/>
  <c r="G187" i="2" s="1"/>
  <c r="G199" i="2" s="1"/>
  <c r="G211" i="2" s="1"/>
  <c r="G223" i="2" s="1"/>
  <c r="G235" i="2" s="1"/>
  <c r="G247" i="2" s="1"/>
  <c r="G259" i="2" s="1"/>
  <c r="G30" i="2"/>
  <c r="G42" i="2" s="1"/>
  <c r="G54" i="2" s="1"/>
  <c r="G66" i="2" s="1"/>
  <c r="G78" i="2" s="1"/>
  <c r="G90" i="2" s="1"/>
  <c r="G102" i="2" s="1"/>
  <c r="G114" i="2" s="1"/>
  <c r="G126" i="2" s="1"/>
  <c r="G138" i="2" s="1"/>
  <c r="G150" i="2" s="1"/>
  <c r="G162" i="2" s="1"/>
  <c r="G174" i="2" s="1"/>
  <c r="G186" i="2" s="1"/>
  <c r="G198" i="2" s="1"/>
  <c r="G210" i="2" s="1"/>
  <c r="G222" i="2" s="1"/>
  <c r="G234" i="2" s="1"/>
  <c r="G246" i="2" s="1"/>
  <c r="G258" i="2" s="1"/>
  <c r="G28" i="2"/>
  <c r="G40" i="2" s="1"/>
  <c r="G52" i="2" s="1"/>
  <c r="G64" i="2" s="1"/>
  <c r="G76" i="2" s="1"/>
  <c r="G88" i="2" s="1"/>
  <c r="G100" i="2" s="1"/>
  <c r="G112" i="2" s="1"/>
  <c r="G124" i="2" s="1"/>
  <c r="G136" i="2" s="1"/>
  <c r="G148" i="2" s="1"/>
  <c r="G160" i="2" s="1"/>
  <c r="G172" i="2" s="1"/>
  <c r="G184" i="2" s="1"/>
  <c r="G196" i="2" s="1"/>
  <c r="G208" i="2" s="1"/>
  <c r="G220" i="2" s="1"/>
  <c r="G232" i="2" s="1"/>
  <c r="G244" i="2" s="1"/>
  <c r="G256" i="2" s="1"/>
  <c r="G27" i="2"/>
  <c r="G39" i="2" s="1"/>
  <c r="G51" i="2" s="1"/>
  <c r="G63" i="2" s="1"/>
  <c r="G75" i="2" s="1"/>
  <c r="G87" i="2" s="1"/>
  <c r="G99" i="2" s="1"/>
  <c r="G111" i="2" s="1"/>
  <c r="G123" i="2" s="1"/>
  <c r="G135" i="2" s="1"/>
  <c r="G147" i="2" s="1"/>
  <c r="G159" i="2" s="1"/>
  <c r="G171" i="2" s="1"/>
  <c r="G183" i="2" s="1"/>
  <c r="G195" i="2" s="1"/>
  <c r="G207" i="2" s="1"/>
  <c r="G219" i="2" s="1"/>
  <c r="G231" i="2" s="1"/>
  <c r="G243" i="2" s="1"/>
  <c r="G255" i="2" s="1"/>
  <c r="G26" i="2"/>
  <c r="G38" i="2" s="1"/>
  <c r="G50" i="2" s="1"/>
  <c r="G62" i="2" s="1"/>
  <c r="G74" i="2" s="1"/>
  <c r="G86" i="2" s="1"/>
  <c r="G98" i="2" s="1"/>
  <c r="G110" i="2" s="1"/>
  <c r="G122" i="2" s="1"/>
  <c r="G134" i="2" s="1"/>
  <c r="G146" i="2" s="1"/>
  <c r="G158" i="2" s="1"/>
  <c r="G170" i="2" s="1"/>
  <c r="G182" i="2" s="1"/>
  <c r="G194" i="2" s="1"/>
  <c r="G206" i="2" s="1"/>
  <c r="G218" i="2" s="1"/>
  <c r="G230" i="2" s="1"/>
  <c r="G242" i="2" s="1"/>
  <c r="G254" i="2" s="1"/>
  <c r="G24" i="2"/>
  <c r="G36" i="2" s="1"/>
  <c r="G48" i="2" s="1"/>
  <c r="G60" i="2" s="1"/>
  <c r="G72" i="2" s="1"/>
  <c r="G84" i="2" s="1"/>
  <c r="G96" i="2" s="1"/>
  <c r="G108" i="2" s="1"/>
  <c r="G120" i="2" s="1"/>
  <c r="G132" i="2" s="1"/>
  <c r="G144" i="2" s="1"/>
  <c r="G156" i="2" s="1"/>
  <c r="G168" i="2" s="1"/>
  <c r="G180" i="2" s="1"/>
  <c r="G192" i="2" s="1"/>
  <c r="G204" i="2" s="1"/>
  <c r="G216" i="2" s="1"/>
  <c r="G228" i="2" s="1"/>
  <c r="G240" i="2" s="1"/>
  <c r="G252" i="2" s="1"/>
  <c r="G23" i="2"/>
  <c r="G35" i="2" s="1"/>
  <c r="G47" i="2" s="1"/>
  <c r="G59" i="2" s="1"/>
  <c r="G71" i="2" s="1"/>
  <c r="G83" i="2" s="1"/>
  <c r="G95" i="2" s="1"/>
  <c r="G107" i="2" s="1"/>
  <c r="G119" i="2" s="1"/>
  <c r="G131" i="2" s="1"/>
  <c r="G143" i="2" s="1"/>
  <c r="G155" i="2" s="1"/>
  <c r="G167" i="2" s="1"/>
  <c r="G179" i="2" s="1"/>
  <c r="G191" i="2" s="1"/>
  <c r="G203" i="2" s="1"/>
  <c r="G215" i="2" s="1"/>
  <c r="G227" i="2" s="1"/>
  <c r="G239" i="2" s="1"/>
  <c r="G251" i="2" s="1"/>
  <c r="K21" i="3" l="1"/>
  <c r="J39" i="3"/>
  <c r="G21" i="3"/>
  <c r="G36" i="3" l="1"/>
  <c r="E38" i="3" l="1"/>
  <c r="D40" i="3" l="1"/>
  <c r="W236" i="3" l="1"/>
  <c r="V236" i="3"/>
  <c r="U236" i="3"/>
  <c r="T236" i="3"/>
  <c r="S236" i="3"/>
  <c r="W220" i="3" l="1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U121" i="3"/>
  <c r="U141" i="3" s="1"/>
  <c r="C121" i="3"/>
  <c r="C141" i="3" s="1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W70" i="3" l="1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M262" i="2"/>
  <c r="M250" i="2"/>
  <c r="M238" i="2"/>
  <c r="M226" i="2"/>
  <c r="M214" i="2"/>
  <c r="M202" i="2"/>
  <c r="M190" i="2"/>
  <c r="M178" i="2"/>
  <c r="M166" i="2"/>
  <c r="M154" i="2"/>
  <c r="M142" i="2"/>
  <c r="M130" i="2"/>
  <c r="M118" i="2"/>
  <c r="M106" i="2"/>
  <c r="M94" i="2"/>
  <c r="M82" i="2"/>
  <c r="M70" i="2"/>
  <c r="M58" i="2"/>
  <c r="M46" i="2"/>
  <c r="M34" i="2"/>
  <c r="M22" i="2"/>
  <c r="M261" i="2"/>
  <c r="M249" i="2"/>
  <c r="M237" i="2"/>
  <c r="M225" i="2"/>
  <c r="M213" i="2"/>
  <c r="M201" i="2"/>
  <c r="D13" i="4" s="1"/>
  <c r="M189" i="2"/>
  <c r="M177" i="2"/>
  <c r="M165" i="2"/>
  <c r="M153" i="2"/>
  <c r="M141" i="2"/>
  <c r="M129" i="2"/>
  <c r="M117" i="2"/>
  <c r="M105" i="2"/>
  <c r="M93" i="2"/>
  <c r="M81" i="2"/>
  <c r="M69" i="2"/>
  <c r="M57" i="2"/>
  <c r="M45" i="2"/>
  <c r="M33" i="2"/>
  <c r="M21" i="2"/>
  <c r="M260" i="2"/>
  <c r="M248" i="2"/>
  <c r="M236" i="2"/>
  <c r="M224" i="2"/>
  <c r="M200" i="2"/>
  <c r="M188" i="2"/>
  <c r="M176" i="2"/>
  <c r="M164" i="2"/>
  <c r="M152" i="2"/>
  <c r="M140" i="2"/>
  <c r="M128" i="2"/>
  <c r="M116" i="2"/>
  <c r="M104" i="2"/>
  <c r="M92" i="2"/>
  <c r="M80" i="2"/>
  <c r="M68" i="2"/>
  <c r="M56" i="2"/>
  <c r="M44" i="2"/>
  <c r="M32" i="2"/>
  <c r="M20" i="2"/>
  <c r="M259" i="2"/>
  <c r="M247" i="2"/>
  <c r="M235" i="2"/>
  <c r="M223" i="2"/>
  <c r="M199" i="2"/>
  <c r="M187" i="2"/>
  <c r="M175" i="2"/>
  <c r="M163" i="2"/>
  <c r="M151" i="2"/>
  <c r="M139" i="2"/>
  <c r="M127" i="2"/>
  <c r="M115" i="2"/>
  <c r="M103" i="2"/>
  <c r="M91" i="2"/>
  <c r="M79" i="2"/>
  <c r="M67" i="2"/>
  <c r="M55" i="2"/>
  <c r="M43" i="2"/>
  <c r="M31" i="2"/>
  <c r="M19" i="2"/>
  <c r="M258" i="2"/>
  <c r="M246" i="2"/>
  <c r="M234" i="2"/>
  <c r="M222" i="2"/>
  <c r="M198" i="2"/>
  <c r="D14" i="4" s="1"/>
  <c r="M186" i="2"/>
  <c r="M174" i="2"/>
  <c r="M162" i="2"/>
  <c r="M150" i="2"/>
  <c r="M138" i="2"/>
  <c r="M126" i="2"/>
  <c r="M114" i="2"/>
  <c r="M102" i="2"/>
  <c r="M90" i="2"/>
  <c r="M78" i="2"/>
  <c r="M66" i="2"/>
  <c r="M54" i="2"/>
  <c r="M42" i="2"/>
  <c r="M30" i="2"/>
  <c r="M18" i="2"/>
  <c r="M257" i="2"/>
  <c r="M245" i="2"/>
  <c r="M233" i="2"/>
  <c r="M221" i="2"/>
  <c r="M197" i="2"/>
  <c r="M185" i="2"/>
  <c r="M173" i="2"/>
  <c r="M161" i="2"/>
  <c r="M149" i="2"/>
  <c r="M137" i="2"/>
  <c r="M125" i="2"/>
  <c r="M113" i="2"/>
  <c r="M101" i="2"/>
  <c r="M89" i="2"/>
  <c r="M77" i="2"/>
  <c r="M65" i="2"/>
  <c r="M53" i="2"/>
  <c r="M41" i="2"/>
  <c r="M29" i="2"/>
  <c r="M17" i="2"/>
  <c r="M256" i="2"/>
  <c r="M244" i="2"/>
  <c r="M232" i="2"/>
  <c r="M220" i="2"/>
  <c r="M196" i="2"/>
  <c r="M184" i="2"/>
  <c r="M172" i="2"/>
  <c r="M160" i="2"/>
  <c r="M148" i="2"/>
  <c r="M136" i="2"/>
  <c r="M124" i="2"/>
  <c r="M112" i="2"/>
  <c r="M100" i="2"/>
  <c r="M88" i="2"/>
  <c r="M76" i="2"/>
  <c r="M64" i="2"/>
  <c r="M52" i="2"/>
  <c r="M40" i="2"/>
  <c r="M28" i="2"/>
  <c r="M16" i="2"/>
  <c r="M255" i="2"/>
  <c r="M243" i="2"/>
  <c r="M231" i="2"/>
  <c r="M219" i="2"/>
  <c r="M195" i="2"/>
  <c r="M183" i="2"/>
  <c r="M171" i="2"/>
  <c r="M159" i="2"/>
  <c r="M147" i="2"/>
  <c r="M135" i="2"/>
  <c r="M123" i="2"/>
  <c r="M111" i="2"/>
  <c r="M99" i="2"/>
  <c r="M87" i="2"/>
  <c r="M75" i="2"/>
  <c r="M63" i="2"/>
  <c r="M51" i="2"/>
  <c r="M39" i="2"/>
  <c r="M27" i="2"/>
  <c r="M15" i="2"/>
  <c r="M254" i="2"/>
  <c r="M242" i="2"/>
  <c r="M230" i="2"/>
  <c r="M218" i="2"/>
  <c r="M194" i="2"/>
  <c r="M182" i="2"/>
  <c r="M170" i="2"/>
  <c r="M158" i="2"/>
  <c r="M146" i="2"/>
  <c r="M134" i="2"/>
  <c r="M122" i="2"/>
  <c r="M110" i="2"/>
  <c r="M98" i="2"/>
  <c r="M86" i="2"/>
  <c r="M74" i="2"/>
  <c r="M62" i="2"/>
  <c r="M50" i="2"/>
  <c r="M38" i="2"/>
  <c r="M26" i="2"/>
  <c r="M14" i="2"/>
  <c r="M253" i="2"/>
  <c r="M241" i="2"/>
  <c r="M229" i="2"/>
  <c r="M217" i="2"/>
  <c r="M193" i="2"/>
  <c r="M181" i="2"/>
  <c r="M169" i="2"/>
  <c r="M157" i="2"/>
  <c r="M145" i="2"/>
  <c r="M133" i="2"/>
  <c r="M121" i="2"/>
  <c r="M109" i="2"/>
  <c r="M97" i="2"/>
  <c r="M85" i="2"/>
  <c r="M73" i="2"/>
  <c r="M61" i="2"/>
  <c r="M49" i="2"/>
  <c r="M37" i="2"/>
  <c r="M25" i="2"/>
  <c r="M13" i="2"/>
  <c r="M252" i="2"/>
  <c r="M240" i="2"/>
  <c r="M228" i="2"/>
  <c r="M216" i="2"/>
  <c r="M192" i="2"/>
  <c r="M180" i="2"/>
  <c r="M168" i="2"/>
  <c r="M156" i="2"/>
  <c r="M144" i="2"/>
  <c r="M132" i="2"/>
  <c r="M120" i="2"/>
  <c r="M108" i="2"/>
  <c r="M96" i="2"/>
  <c r="M84" i="2"/>
  <c r="M72" i="2"/>
  <c r="M60" i="2"/>
  <c r="M48" i="2"/>
  <c r="M36" i="2"/>
  <c r="M24" i="2"/>
  <c r="M12" i="2"/>
  <c r="M251" i="2"/>
  <c r="M239" i="2"/>
  <c r="M227" i="2"/>
  <c r="M215" i="2"/>
  <c r="M203" i="2"/>
  <c r="D12" i="4" s="1"/>
  <c r="M191" i="2"/>
  <c r="M179" i="2"/>
  <c r="M167" i="2"/>
  <c r="M155" i="2"/>
  <c r="M143" i="2"/>
  <c r="M131" i="2"/>
  <c r="M119" i="2"/>
  <c r="M107" i="2"/>
  <c r="M95" i="2"/>
  <c r="M83" i="2"/>
  <c r="M71" i="2"/>
  <c r="M59" i="2"/>
  <c r="M47" i="2"/>
  <c r="M35" i="2"/>
  <c r="M23" i="2"/>
  <c r="M11" i="2"/>
  <c r="L11" i="2"/>
  <c r="N320" i="2"/>
  <c r="N319" i="2"/>
  <c r="N318" i="2"/>
  <c r="N317" i="2"/>
  <c r="O320" i="2"/>
  <c r="O319" i="2"/>
  <c r="O318" i="2"/>
  <c r="O317" i="2"/>
  <c r="Q314" i="2"/>
  <c r="P314" i="2"/>
  <c r="Q313" i="2"/>
  <c r="P313" i="2"/>
  <c r="Q312" i="2"/>
  <c r="P312" i="2"/>
  <c r="Q311" i="2"/>
  <c r="P311" i="2"/>
  <c r="Q310" i="2"/>
  <c r="P310" i="2"/>
  <c r="Q309" i="2"/>
  <c r="P309" i="2"/>
  <c r="Q308" i="2"/>
  <c r="P308" i="2"/>
  <c r="Q307" i="2"/>
  <c r="P307" i="2"/>
  <c r="Q306" i="2"/>
  <c r="P306" i="2"/>
  <c r="Q305" i="2"/>
  <c r="P305" i="2"/>
  <c r="Q304" i="2"/>
  <c r="P304" i="2"/>
  <c r="Q303" i="2"/>
  <c r="P303" i="2"/>
  <c r="Q302" i="2"/>
  <c r="P302" i="2"/>
  <c r="Q301" i="2"/>
  <c r="P301" i="2"/>
  <c r="Q300" i="2"/>
  <c r="P300" i="2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C12" i="3"/>
  <c r="N8" i="2"/>
  <c r="N11" i="2" s="1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M305" i="2" l="1"/>
  <c r="M318" i="2"/>
  <c r="M301" i="2"/>
  <c r="M309" i="2"/>
  <c r="M300" i="2"/>
  <c r="M308" i="2"/>
  <c r="C13" i="3"/>
  <c r="L13" i="2" s="1"/>
  <c r="C122" i="3"/>
  <c r="C142" i="3" s="1"/>
  <c r="M313" i="2"/>
  <c r="M317" i="2"/>
  <c r="M304" i="2"/>
  <c r="M312" i="2"/>
  <c r="M316" i="2"/>
  <c r="M320" i="2"/>
  <c r="M303" i="2"/>
  <c r="M307" i="2"/>
  <c r="M311" i="2"/>
  <c r="M319" i="2"/>
  <c r="M302" i="2"/>
  <c r="M306" i="2"/>
  <c r="M310" i="2"/>
  <c r="M314" i="2"/>
  <c r="M315" i="2"/>
  <c r="L12" i="2"/>
  <c r="C14" i="3" l="1"/>
  <c r="C123" i="3"/>
  <c r="C143" i="3" s="1"/>
  <c r="C15" i="3" l="1"/>
  <c r="C124" i="3"/>
  <c r="C144" i="3" s="1"/>
  <c r="L14" i="2"/>
  <c r="C16" i="3" l="1"/>
  <c r="C125" i="3"/>
  <c r="C145" i="3" s="1"/>
  <c r="L15" i="2"/>
  <c r="C17" i="3" l="1"/>
  <c r="C126" i="3"/>
  <c r="C146" i="3" s="1"/>
  <c r="L16" i="2"/>
  <c r="C18" i="3" l="1"/>
  <c r="C127" i="3"/>
  <c r="C147" i="3" s="1"/>
  <c r="L17" i="2"/>
  <c r="C19" i="3" l="1"/>
  <c r="C128" i="3"/>
  <c r="C148" i="3" s="1"/>
  <c r="L18" i="2"/>
  <c r="C20" i="3" l="1"/>
  <c r="C129" i="3"/>
  <c r="C149" i="3" s="1"/>
  <c r="L19" i="2"/>
  <c r="C21" i="3" l="1"/>
  <c r="C22" i="3" s="1"/>
  <c r="C130" i="3"/>
  <c r="C150" i="3" s="1"/>
  <c r="L20" i="2"/>
  <c r="C131" i="3" l="1"/>
  <c r="C151" i="3" s="1"/>
  <c r="L21" i="2"/>
  <c r="L22" i="2" l="1"/>
  <c r="L300" i="2" s="1"/>
  <c r="C132" i="3"/>
  <c r="C152" i="3" s="1"/>
  <c r="D11" i="3"/>
  <c r="C153" i="3" l="1"/>
  <c r="L23" i="2"/>
  <c r="D121" i="3"/>
  <c r="D141" i="3" s="1"/>
  <c r="D12" i="3"/>
  <c r="C161" i="3" l="1"/>
  <c r="C162" i="3"/>
  <c r="C163" i="3"/>
  <c r="C164" i="3"/>
  <c r="C165" i="3"/>
  <c r="C166" i="3"/>
  <c r="C167" i="3"/>
  <c r="C168" i="3"/>
  <c r="C169" i="3"/>
  <c r="C170" i="3"/>
  <c r="C171" i="3"/>
  <c r="C172" i="3"/>
  <c r="D122" i="3"/>
  <c r="D142" i="3" s="1"/>
  <c r="D13" i="3"/>
  <c r="L24" i="2"/>
  <c r="C173" i="3" l="1"/>
  <c r="D123" i="3"/>
  <c r="D143" i="3" s="1"/>
  <c r="D14" i="3"/>
  <c r="L25" i="2"/>
  <c r="D124" i="3" l="1"/>
  <c r="D144" i="3" s="1"/>
  <c r="L26" i="2"/>
  <c r="D15" i="3"/>
  <c r="D125" i="3" l="1"/>
  <c r="D145" i="3" s="1"/>
  <c r="L27" i="2"/>
  <c r="D16" i="3"/>
  <c r="D126" i="3" l="1"/>
  <c r="D146" i="3" s="1"/>
  <c r="D17" i="3"/>
  <c r="L28" i="2"/>
  <c r="D127" i="3" l="1"/>
  <c r="D147" i="3" s="1"/>
  <c r="L29" i="2"/>
  <c r="D18" i="3"/>
  <c r="D128" i="3" l="1"/>
  <c r="D148" i="3" s="1"/>
  <c r="D19" i="3"/>
  <c r="L30" i="2"/>
  <c r="D129" i="3" l="1"/>
  <c r="D149" i="3" s="1"/>
  <c r="L31" i="2"/>
  <c r="D20" i="3"/>
  <c r="D130" i="3" l="1"/>
  <c r="D150" i="3" s="1"/>
  <c r="L32" i="2"/>
  <c r="D21" i="3"/>
  <c r="D131" i="3" l="1"/>
  <c r="D151" i="3" s="1"/>
  <c r="D22" i="3"/>
  <c r="E11" i="3" s="1"/>
  <c r="L33" i="2"/>
  <c r="E121" i="3" l="1"/>
  <c r="E141" i="3" s="1"/>
  <c r="L35" i="2"/>
  <c r="E12" i="3"/>
  <c r="D132" i="3"/>
  <c r="D152" i="3" s="1"/>
  <c r="D153" i="3" s="1"/>
  <c r="L34" i="2"/>
  <c r="L301" i="2" s="1"/>
  <c r="E122" i="3" l="1"/>
  <c r="E142" i="3" s="1"/>
  <c r="L36" i="2"/>
  <c r="E13" i="3"/>
  <c r="D172" i="3"/>
  <c r="D161" i="3"/>
  <c r="D162" i="3"/>
  <c r="D163" i="3"/>
  <c r="D164" i="3"/>
  <c r="D165" i="3"/>
  <c r="D166" i="3"/>
  <c r="D167" i="3"/>
  <c r="D168" i="3"/>
  <c r="D169" i="3"/>
  <c r="D170" i="3"/>
  <c r="D171" i="3"/>
  <c r="E123" i="3" l="1"/>
  <c r="E143" i="3" s="1"/>
  <c r="L37" i="2"/>
  <c r="E14" i="3"/>
  <c r="E15" i="3" s="1"/>
  <c r="D173" i="3"/>
  <c r="E124" i="3" l="1"/>
  <c r="E144" i="3" s="1"/>
  <c r="L38" i="2"/>
  <c r="E125" i="3" l="1"/>
  <c r="E145" i="3" s="1"/>
  <c r="L39" i="2"/>
  <c r="E16" i="3"/>
  <c r="E126" i="3" l="1"/>
  <c r="E146" i="3" s="1"/>
  <c r="L40" i="2"/>
  <c r="E17" i="3"/>
  <c r="E18" i="3" s="1"/>
  <c r="E127" i="3" l="1"/>
  <c r="E147" i="3" s="1"/>
  <c r="L41" i="2"/>
  <c r="E128" i="3" l="1"/>
  <c r="E148" i="3" s="1"/>
  <c r="L42" i="2"/>
  <c r="E129" i="3" l="1"/>
  <c r="E149" i="3" s="1"/>
  <c r="L43" i="2"/>
  <c r="E20" i="3"/>
  <c r="E130" i="3" l="1"/>
  <c r="E150" i="3" s="1"/>
  <c r="E21" i="3"/>
  <c r="L44" i="2"/>
  <c r="E131" i="3" l="1"/>
  <c r="E151" i="3" s="1"/>
  <c r="L45" i="2"/>
  <c r="E22" i="3"/>
  <c r="E132" i="3" l="1"/>
  <c r="E152" i="3" s="1"/>
  <c r="F11" i="3"/>
  <c r="L46" i="2"/>
  <c r="L302" i="2" s="1"/>
  <c r="F121" i="3" l="1"/>
  <c r="F141" i="3" s="1"/>
  <c r="L47" i="2"/>
  <c r="F12" i="3"/>
  <c r="E153" i="3"/>
  <c r="E161" i="3" l="1"/>
  <c r="E162" i="3"/>
  <c r="E163" i="3"/>
  <c r="E164" i="3"/>
  <c r="E165" i="3"/>
  <c r="E166" i="3"/>
  <c r="E167" i="3"/>
  <c r="E168" i="3"/>
  <c r="E169" i="3"/>
  <c r="E170" i="3"/>
  <c r="E171" i="3"/>
  <c r="F122" i="3"/>
  <c r="F142" i="3" s="1"/>
  <c r="F13" i="3"/>
  <c r="F14" i="3" s="1"/>
  <c r="L48" i="2"/>
  <c r="E172" i="3"/>
  <c r="F123" i="3" l="1"/>
  <c r="F143" i="3" s="1"/>
  <c r="L49" i="2"/>
  <c r="E173" i="3"/>
  <c r="F124" i="3" l="1"/>
  <c r="F144" i="3" s="1"/>
  <c r="F15" i="3"/>
  <c r="L50" i="2"/>
  <c r="F125" i="3" l="1"/>
  <c r="F145" i="3" s="1"/>
  <c r="F16" i="3"/>
  <c r="F17" i="3" s="1"/>
  <c r="L51" i="2"/>
  <c r="F126" i="3" l="1"/>
  <c r="F146" i="3" s="1"/>
  <c r="L52" i="2"/>
  <c r="F127" i="3" l="1"/>
  <c r="F147" i="3" s="1"/>
  <c r="F18" i="3"/>
  <c r="L53" i="2"/>
  <c r="F128" i="3" l="1"/>
  <c r="F148" i="3" s="1"/>
  <c r="F19" i="3"/>
  <c r="F20" i="3" s="1"/>
  <c r="L54" i="2"/>
  <c r="F129" i="3" l="1"/>
  <c r="F149" i="3" s="1"/>
  <c r="L55" i="2"/>
  <c r="F130" i="3" l="1"/>
  <c r="F150" i="3" s="1"/>
  <c r="L56" i="2"/>
  <c r="F21" i="3"/>
  <c r="F131" i="3" l="1"/>
  <c r="F151" i="3" s="1"/>
  <c r="L57" i="2"/>
  <c r="F22" i="3"/>
  <c r="F132" i="3" l="1"/>
  <c r="F152" i="3" s="1"/>
  <c r="G11" i="3"/>
  <c r="L58" i="2"/>
  <c r="L303" i="2" s="1"/>
  <c r="G121" i="3" l="1"/>
  <c r="G141" i="3" s="1"/>
  <c r="L59" i="2"/>
  <c r="G12" i="3"/>
  <c r="F153" i="3"/>
  <c r="F163" i="3" l="1"/>
  <c r="F161" i="3"/>
  <c r="F162" i="3"/>
  <c r="F164" i="3"/>
  <c r="F165" i="3"/>
  <c r="F166" i="3"/>
  <c r="F167" i="3"/>
  <c r="F168" i="3"/>
  <c r="F169" i="3"/>
  <c r="F170" i="3"/>
  <c r="F171" i="3"/>
  <c r="G122" i="3"/>
  <c r="G142" i="3" s="1"/>
  <c r="G13" i="3"/>
  <c r="L60" i="2"/>
  <c r="F172" i="3"/>
  <c r="G123" i="3" l="1"/>
  <c r="G143" i="3" s="1"/>
  <c r="G14" i="3"/>
  <c r="G15" i="3" s="1"/>
  <c r="L61" i="2"/>
  <c r="F173" i="3"/>
  <c r="G16" i="3" l="1"/>
  <c r="G125" i="3"/>
  <c r="L63" i="2"/>
  <c r="G124" i="3"/>
  <c r="G144" i="3" s="1"/>
  <c r="L62" i="2"/>
  <c r="G17" i="3" l="1"/>
  <c r="G126" i="3"/>
  <c r="L64" i="2"/>
  <c r="G145" i="3"/>
  <c r="G18" i="3" l="1"/>
  <c r="G127" i="3"/>
  <c r="L65" i="2"/>
  <c r="G146" i="3"/>
  <c r="G19" i="3" l="1"/>
  <c r="G128" i="3"/>
  <c r="L66" i="2"/>
  <c r="G147" i="3"/>
  <c r="G129" i="3" l="1"/>
  <c r="L67" i="2"/>
  <c r="G148" i="3"/>
  <c r="G130" i="3" l="1"/>
  <c r="L68" i="2"/>
  <c r="G149" i="3"/>
  <c r="G131" i="3" l="1"/>
  <c r="L69" i="2"/>
  <c r="G22" i="3"/>
  <c r="G150" i="3"/>
  <c r="G132" i="3" l="1"/>
  <c r="H11" i="3"/>
  <c r="L70" i="2"/>
  <c r="L304" i="2" s="1"/>
  <c r="G151" i="3"/>
  <c r="H121" i="3" l="1"/>
  <c r="L71" i="2"/>
  <c r="H12" i="3"/>
  <c r="G152" i="3"/>
  <c r="H141" i="3" l="1"/>
  <c r="H122" i="3"/>
  <c r="H13" i="3"/>
  <c r="L72" i="2"/>
  <c r="G153" i="3"/>
  <c r="G172" i="3" s="1"/>
  <c r="H142" i="3" l="1"/>
  <c r="H123" i="3"/>
  <c r="H14" i="3"/>
  <c r="L73" i="2"/>
  <c r="G163" i="3"/>
  <c r="G162" i="3"/>
  <c r="G161" i="3"/>
  <c r="G164" i="3"/>
  <c r="G165" i="3"/>
  <c r="G166" i="3"/>
  <c r="G167" i="3"/>
  <c r="G168" i="3"/>
  <c r="G169" i="3"/>
  <c r="G170" i="3"/>
  <c r="G171" i="3"/>
  <c r="H143" i="3" l="1"/>
  <c r="H124" i="3"/>
  <c r="H15" i="3"/>
  <c r="L74" i="2"/>
  <c r="G173" i="3"/>
  <c r="H144" i="3" l="1"/>
  <c r="H125" i="3"/>
  <c r="H16" i="3"/>
  <c r="L75" i="2"/>
  <c r="H145" i="3" l="1"/>
  <c r="H126" i="3"/>
  <c r="L76" i="2"/>
  <c r="H17" i="3"/>
  <c r="H18" i="3" l="1"/>
  <c r="H146" i="3"/>
  <c r="H127" i="3"/>
  <c r="L77" i="2"/>
  <c r="H147" i="3" l="1"/>
  <c r="H19" i="3"/>
  <c r="L78" i="2"/>
  <c r="H128" i="3"/>
  <c r="H148" i="3" l="1"/>
  <c r="H20" i="3"/>
  <c r="H129" i="3"/>
  <c r="L79" i="2"/>
  <c r="H149" i="3" l="1"/>
  <c r="H130" i="3"/>
  <c r="H21" i="3"/>
  <c r="L80" i="2"/>
  <c r="H150" i="3" l="1"/>
  <c r="H131" i="3"/>
  <c r="H22" i="3"/>
  <c r="L81" i="2"/>
  <c r="H151" i="3" l="1"/>
  <c r="H132" i="3"/>
  <c r="I11" i="3"/>
  <c r="L82" i="2"/>
  <c r="L305" i="2" s="1"/>
  <c r="H152" i="3" l="1"/>
  <c r="I121" i="3"/>
  <c r="L83" i="2"/>
  <c r="I12" i="3"/>
  <c r="I141" i="3" l="1"/>
  <c r="H153" i="3"/>
  <c r="H161" i="3" s="1"/>
  <c r="I122" i="3"/>
  <c r="I13" i="3"/>
  <c r="L84" i="2"/>
  <c r="I142" i="3" l="1"/>
  <c r="H172" i="3"/>
  <c r="H171" i="3"/>
  <c r="H169" i="3"/>
  <c r="H164" i="3"/>
  <c r="H168" i="3"/>
  <c r="H163" i="3"/>
  <c r="H167" i="3"/>
  <c r="H165" i="3"/>
  <c r="H170" i="3"/>
  <c r="H166" i="3"/>
  <c r="H162" i="3"/>
  <c r="I123" i="3"/>
  <c r="L85" i="2"/>
  <c r="H173" i="3" l="1"/>
  <c r="I143" i="3"/>
  <c r="I124" i="3"/>
  <c r="I15" i="3"/>
  <c r="L86" i="2"/>
  <c r="I144" i="3" l="1"/>
  <c r="I125" i="3"/>
  <c r="I16" i="3"/>
  <c r="L87" i="2"/>
  <c r="I145" i="3" l="1"/>
  <c r="I126" i="3"/>
  <c r="L88" i="2"/>
  <c r="I17" i="3"/>
  <c r="I146" i="3" l="1"/>
  <c r="I127" i="3"/>
  <c r="I18" i="3"/>
  <c r="L89" i="2"/>
  <c r="I147" i="3" l="1"/>
  <c r="I128" i="3"/>
  <c r="I19" i="3"/>
  <c r="L90" i="2"/>
  <c r="I148" i="3" l="1"/>
  <c r="I129" i="3"/>
  <c r="L91" i="2"/>
  <c r="I20" i="3"/>
  <c r="I149" i="3" l="1"/>
  <c r="I130" i="3"/>
  <c r="I21" i="3"/>
  <c r="L92" i="2"/>
  <c r="I150" i="3" l="1"/>
  <c r="I131" i="3"/>
  <c r="I22" i="3"/>
  <c r="L93" i="2"/>
  <c r="I151" i="3" l="1"/>
  <c r="I132" i="3"/>
  <c r="J11" i="3"/>
  <c r="L94" i="2"/>
  <c r="L306" i="2" s="1"/>
  <c r="I152" i="3" l="1"/>
  <c r="I153" i="3" s="1"/>
  <c r="J121" i="3"/>
  <c r="J141" i="3" s="1"/>
  <c r="L95" i="2"/>
  <c r="J12" i="3"/>
  <c r="J13" i="3" l="1"/>
  <c r="I163" i="3"/>
  <c r="I169" i="3"/>
  <c r="I166" i="3"/>
  <c r="I170" i="3"/>
  <c r="I162" i="3"/>
  <c r="I167" i="3"/>
  <c r="I172" i="3"/>
  <c r="I164" i="3"/>
  <c r="I168" i="3"/>
  <c r="I161" i="3"/>
  <c r="I165" i="3"/>
  <c r="I171" i="3"/>
  <c r="J122" i="3"/>
  <c r="J142" i="3" s="1"/>
  <c r="L96" i="2"/>
  <c r="I173" i="3" l="1"/>
  <c r="J123" i="3"/>
  <c r="J143" i="3" s="1"/>
  <c r="J14" i="3"/>
  <c r="L97" i="2"/>
  <c r="J124" i="3" l="1"/>
  <c r="J144" i="3" s="1"/>
  <c r="J15" i="3"/>
  <c r="L98" i="2"/>
  <c r="J16" i="3" l="1"/>
  <c r="L99" i="2"/>
  <c r="J125" i="3"/>
  <c r="J145" i="3" s="1"/>
  <c r="J126" i="3" l="1"/>
  <c r="J146" i="3" s="1"/>
  <c r="L100" i="2"/>
  <c r="J17" i="3"/>
  <c r="J127" i="3" l="1"/>
  <c r="J147" i="3" s="1"/>
  <c r="L101" i="2"/>
  <c r="J18" i="3"/>
  <c r="L227" i="2"/>
  <c r="U12" i="3"/>
  <c r="U122" i="3" l="1"/>
  <c r="U142" i="3" s="1"/>
  <c r="J128" i="3"/>
  <c r="J148" i="3" s="1"/>
  <c r="L102" i="2"/>
  <c r="J19" i="3"/>
  <c r="U13" i="3"/>
  <c r="L228" i="2"/>
  <c r="U123" i="3" l="1"/>
  <c r="U143" i="3" s="1"/>
  <c r="J129" i="3"/>
  <c r="J149" i="3" s="1"/>
  <c r="J20" i="3"/>
  <c r="L103" i="2"/>
  <c r="U14" i="3"/>
  <c r="L229" i="2"/>
  <c r="U124" i="3" l="1"/>
  <c r="U144" i="3" s="1"/>
  <c r="J130" i="3"/>
  <c r="J150" i="3" s="1"/>
  <c r="J21" i="3"/>
  <c r="L104" i="2"/>
  <c r="U15" i="3"/>
  <c r="L230" i="2"/>
  <c r="U125" i="3" l="1"/>
  <c r="U145" i="3" s="1"/>
  <c r="J131" i="3"/>
  <c r="J151" i="3" s="1"/>
  <c r="J22" i="3"/>
  <c r="L105" i="2"/>
  <c r="U16" i="3"/>
  <c r="L231" i="2"/>
  <c r="U126" i="3" l="1"/>
  <c r="U146" i="3" s="1"/>
  <c r="J132" i="3"/>
  <c r="J152" i="3" s="1"/>
  <c r="K11" i="3"/>
  <c r="L106" i="2"/>
  <c r="L307" i="2" s="1"/>
  <c r="K131" i="3"/>
  <c r="U17" i="3"/>
  <c r="L232" i="2"/>
  <c r="U127" i="3" l="1"/>
  <c r="U147" i="3" s="1"/>
  <c r="J153" i="3"/>
  <c r="K121" i="3"/>
  <c r="K141" i="3" s="1"/>
  <c r="L107" i="2"/>
  <c r="K12" i="3"/>
  <c r="K22" i="3"/>
  <c r="L117" i="2"/>
  <c r="U18" i="3"/>
  <c r="L233" i="2"/>
  <c r="K132" i="3" l="1"/>
  <c r="U128" i="3"/>
  <c r="U148" i="3" s="1"/>
  <c r="J162" i="3"/>
  <c r="J165" i="3"/>
  <c r="J166" i="3"/>
  <c r="J161" i="3"/>
  <c r="J163" i="3"/>
  <c r="J164" i="3"/>
  <c r="J167" i="3"/>
  <c r="J168" i="3"/>
  <c r="J169" i="3"/>
  <c r="J170" i="3"/>
  <c r="J171" i="3"/>
  <c r="K122" i="3"/>
  <c r="K142" i="3" s="1"/>
  <c r="K13" i="3"/>
  <c r="L108" i="2"/>
  <c r="J172" i="3"/>
  <c r="L11" i="3"/>
  <c r="L118" i="2"/>
  <c r="U19" i="3"/>
  <c r="L234" i="2"/>
  <c r="U129" i="3" l="1"/>
  <c r="U149" i="3" s="1"/>
  <c r="L121" i="3"/>
  <c r="L141" i="3" s="1"/>
  <c r="J173" i="3"/>
  <c r="K123" i="3"/>
  <c r="K143" i="3" s="1"/>
  <c r="K14" i="3"/>
  <c r="L109" i="2"/>
  <c r="L119" i="2"/>
  <c r="L12" i="3"/>
  <c r="U20" i="3"/>
  <c r="L235" i="2"/>
  <c r="U130" i="3" l="1"/>
  <c r="U150" i="3" s="1"/>
  <c r="L122" i="3"/>
  <c r="L142" i="3" s="1"/>
  <c r="K124" i="3"/>
  <c r="K144" i="3" s="1"/>
  <c r="L110" i="2"/>
  <c r="K15" i="3"/>
  <c r="L13" i="3"/>
  <c r="L120" i="2"/>
  <c r="U21" i="3"/>
  <c r="L236" i="2"/>
  <c r="L123" i="3" l="1"/>
  <c r="L143" i="3" s="1"/>
  <c r="U131" i="3"/>
  <c r="U151" i="3" s="1"/>
  <c r="K125" i="3"/>
  <c r="K145" i="3" s="1"/>
  <c r="K16" i="3"/>
  <c r="L111" i="2"/>
  <c r="L14" i="3"/>
  <c r="L121" i="2"/>
  <c r="U22" i="3"/>
  <c r="L237" i="2"/>
  <c r="L124" i="3" l="1"/>
  <c r="L144" i="3" s="1"/>
  <c r="U132" i="3"/>
  <c r="U152" i="3" s="1"/>
  <c r="U153" i="3" s="1"/>
  <c r="K126" i="3"/>
  <c r="K146" i="3" s="1"/>
  <c r="L112" i="2"/>
  <c r="K17" i="3"/>
  <c r="L15" i="3"/>
  <c r="L122" i="2"/>
  <c r="V11" i="3"/>
  <c r="L238" i="2"/>
  <c r="L318" i="2" s="1"/>
  <c r="L125" i="3" l="1"/>
  <c r="L145" i="3" s="1"/>
  <c r="V121" i="3"/>
  <c r="V141" i="3" s="1"/>
  <c r="K127" i="3"/>
  <c r="K147" i="3" s="1"/>
  <c r="L113" i="2"/>
  <c r="K18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L16" i="3"/>
  <c r="L123" i="2"/>
  <c r="L239" i="2"/>
  <c r="V12" i="3"/>
  <c r="L126" i="3" l="1"/>
  <c r="L146" i="3" s="1"/>
  <c r="V122" i="3"/>
  <c r="V142" i="3" s="1"/>
  <c r="K128" i="3"/>
  <c r="K148" i="3" s="1"/>
  <c r="L114" i="2"/>
  <c r="K19" i="3"/>
  <c r="U173" i="3"/>
  <c r="L17" i="3"/>
  <c r="L124" i="2"/>
  <c r="V13" i="3"/>
  <c r="L240" i="2"/>
  <c r="V123" i="3" l="1"/>
  <c r="V143" i="3" s="1"/>
  <c r="L127" i="3"/>
  <c r="L147" i="3" s="1"/>
  <c r="K129" i="3"/>
  <c r="K149" i="3" s="1"/>
  <c r="L115" i="2"/>
  <c r="L18" i="3"/>
  <c r="L125" i="2"/>
  <c r="V14" i="3"/>
  <c r="L241" i="2"/>
  <c r="V124" i="3" l="1"/>
  <c r="V144" i="3" s="1"/>
  <c r="L128" i="3"/>
  <c r="L148" i="3" s="1"/>
  <c r="K130" i="3"/>
  <c r="K150" i="3" s="1"/>
  <c r="L116" i="2"/>
  <c r="L308" i="2" s="1"/>
  <c r="L126" i="2"/>
  <c r="V15" i="3"/>
  <c r="L242" i="2"/>
  <c r="V125" i="3" l="1"/>
  <c r="V145" i="3" s="1"/>
  <c r="L129" i="3"/>
  <c r="L149" i="3" s="1"/>
  <c r="K151" i="3"/>
  <c r="L127" i="2"/>
  <c r="V16" i="3"/>
  <c r="L243" i="2"/>
  <c r="V126" i="3" l="1"/>
  <c r="V146" i="3" s="1"/>
  <c r="K152" i="3"/>
  <c r="L128" i="2"/>
  <c r="L130" i="3"/>
  <c r="L150" i="3" s="1"/>
  <c r="V17" i="3"/>
  <c r="L244" i="2"/>
  <c r="V127" i="3" l="1"/>
  <c r="V147" i="3" s="1"/>
  <c r="L131" i="3"/>
  <c r="L151" i="3" s="1"/>
  <c r="K153" i="3"/>
  <c r="K172" i="3" s="1"/>
  <c r="L129" i="2"/>
  <c r="V18" i="3"/>
  <c r="L245" i="2"/>
  <c r="V128" i="3" l="1"/>
  <c r="V148" i="3" s="1"/>
  <c r="L132" i="3"/>
  <c r="L152" i="3" s="1"/>
  <c r="L153" i="3" s="1"/>
  <c r="L171" i="3" s="1"/>
  <c r="K161" i="3"/>
  <c r="K162" i="3"/>
  <c r="K163" i="3"/>
  <c r="K164" i="3"/>
  <c r="K165" i="3"/>
  <c r="K166" i="3"/>
  <c r="K167" i="3"/>
  <c r="K168" i="3"/>
  <c r="K169" i="3"/>
  <c r="K170" i="3"/>
  <c r="K171" i="3"/>
  <c r="M11" i="3"/>
  <c r="L130" i="2"/>
  <c r="L309" i="2" s="1"/>
  <c r="V19" i="3"/>
  <c r="L246" i="2"/>
  <c r="V129" i="3" l="1"/>
  <c r="V149" i="3" s="1"/>
  <c r="M121" i="3"/>
  <c r="M141" i="3" s="1"/>
  <c r="K173" i="3"/>
  <c r="L172" i="3"/>
  <c r="L161" i="3"/>
  <c r="L162" i="3"/>
  <c r="L163" i="3"/>
  <c r="L164" i="3"/>
  <c r="L165" i="3"/>
  <c r="L166" i="3"/>
  <c r="L167" i="3"/>
  <c r="L168" i="3"/>
  <c r="L169" i="3"/>
  <c r="L170" i="3"/>
  <c r="L131" i="2"/>
  <c r="M12" i="3"/>
  <c r="V20" i="3"/>
  <c r="L247" i="2"/>
  <c r="V130" i="3" l="1"/>
  <c r="V150" i="3" s="1"/>
  <c r="M122" i="3"/>
  <c r="M142" i="3" s="1"/>
  <c r="L173" i="3"/>
  <c r="M13" i="3"/>
  <c r="L132" i="2"/>
  <c r="V21" i="3"/>
  <c r="L248" i="2"/>
  <c r="M123" i="3" l="1"/>
  <c r="M143" i="3" s="1"/>
  <c r="V131" i="3"/>
  <c r="V151" i="3" s="1"/>
  <c r="M14" i="3"/>
  <c r="L133" i="2"/>
  <c r="V22" i="3"/>
  <c r="L249" i="2"/>
  <c r="V132" i="3" l="1"/>
  <c r="V152" i="3" s="1"/>
  <c r="V153" i="3" s="1"/>
  <c r="M124" i="3"/>
  <c r="M144" i="3" s="1"/>
  <c r="M15" i="3"/>
  <c r="L134" i="2"/>
  <c r="L250" i="2"/>
  <c r="L319" i="2" s="1"/>
  <c r="W11" i="3"/>
  <c r="W121" i="3" s="1"/>
  <c r="W141" i="3" s="1"/>
  <c r="M125" i="3" l="1"/>
  <c r="M145" i="3" s="1"/>
  <c r="V163" i="3"/>
  <c r="V161" i="3"/>
  <c r="V162" i="3"/>
  <c r="V164" i="3"/>
  <c r="V165" i="3"/>
  <c r="V166" i="3"/>
  <c r="V167" i="3"/>
  <c r="V168" i="3"/>
  <c r="V169" i="3"/>
  <c r="V170" i="3"/>
  <c r="V171" i="3"/>
  <c r="V172" i="3"/>
  <c r="M16" i="3"/>
  <c r="L135" i="2"/>
  <c r="W12" i="3"/>
  <c r="W122" i="3" s="1"/>
  <c r="W142" i="3" s="1"/>
  <c r="L251" i="2"/>
  <c r="M126" i="3" l="1"/>
  <c r="M146" i="3" s="1"/>
  <c r="V173" i="3"/>
  <c r="M17" i="3"/>
  <c r="M18" i="3" s="1"/>
  <c r="M19" i="3" s="1"/>
  <c r="M20" i="3" s="1"/>
  <c r="M21" i="3" s="1"/>
  <c r="M22" i="3" s="1"/>
  <c r="L136" i="2"/>
  <c r="W13" i="3"/>
  <c r="W123" i="3" s="1"/>
  <c r="W143" i="3" s="1"/>
  <c r="L252" i="2"/>
  <c r="M127" i="3" l="1"/>
  <c r="M147" i="3" s="1"/>
  <c r="L137" i="2"/>
  <c r="W14" i="3"/>
  <c r="W124" i="3" s="1"/>
  <c r="W144" i="3" s="1"/>
  <c r="L253" i="2"/>
  <c r="M128" i="3" l="1"/>
  <c r="M148" i="3" s="1"/>
  <c r="M129" i="3"/>
  <c r="L138" i="2"/>
  <c r="W15" i="3"/>
  <c r="W125" i="3" s="1"/>
  <c r="W145" i="3" s="1"/>
  <c r="L254" i="2"/>
  <c r="M149" i="3" l="1"/>
  <c r="L139" i="2"/>
  <c r="W16" i="3"/>
  <c r="W126" i="3" s="1"/>
  <c r="W146" i="3" s="1"/>
  <c r="L255" i="2"/>
  <c r="M130" i="3" l="1"/>
  <c r="M150" i="3" s="1"/>
  <c r="L140" i="2"/>
  <c r="W17" i="3"/>
  <c r="W127" i="3" s="1"/>
  <c r="W147" i="3" s="1"/>
  <c r="L256" i="2"/>
  <c r="M131" i="3" l="1"/>
  <c r="M151" i="3" s="1"/>
  <c r="L141" i="2"/>
  <c r="W18" i="3"/>
  <c r="W128" i="3" s="1"/>
  <c r="W148" i="3" s="1"/>
  <c r="L257" i="2"/>
  <c r="M132" i="3" l="1"/>
  <c r="M152" i="3" s="1"/>
  <c r="M153" i="3" s="1"/>
  <c r="M163" i="3" s="1"/>
  <c r="N11" i="3"/>
  <c r="L142" i="2"/>
  <c r="L310" i="2" s="1"/>
  <c r="W19" i="3"/>
  <c r="W129" i="3" s="1"/>
  <c r="W149" i="3" s="1"/>
  <c r="L258" i="2"/>
  <c r="M169" i="3" l="1"/>
  <c r="M165" i="3"/>
  <c r="M168" i="3"/>
  <c r="M164" i="3"/>
  <c r="M171" i="3"/>
  <c r="M167" i="3"/>
  <c r="M162" i="3"/>
  <c r="M170" i="3"/>
  <c r="M166" i="3"/>
  <c r="M161" i="3"/>
  <c r="N121" i="3"/>
  <c r="N141" i="3" s="1"/>
  <c r="M172" i="3"/>
  <c r="L143" i="2"/>
  <c r="N12" i="3"/>
  <c r="W20" i="3"/>
  <c r="W130" i="3" s="1"/>
  <c r="W150" i="3" s="1"/>
  <c r="L259" i="2"/>
  <c r="M173" i="3" l="1"/>
  <c r="N122" i="3"/>
  <c r="N142" i="3" s="1"/>
  <c r="N13" i="3"/>
  <c r="L144" i="2"/>
  <c r="W21" i="3"/>
  <c r="W131" i="3" s="1"/>
  <c r="W151" i="3" s="1"/>
  <c r="L260" i="2"/>
  <c r="N123" i="3" l="1"/>
  <c r="N143" i="3" s="1"/>
  <c r="N14" i="3"/>
  <c r="L145" i="2"/>
  <c r="W22" i="3"/>
  <c r="L261" i="2"/>
  <c r="N124" i="3" l="1"/>
  <c r="N144" i="3" s="1"/>
  <c r="L262" i="2"/>
  <c r="L320" i="2" s="1"/>
  <c r="W132" i="3"/>
  <c r="W152" i="3" s="1"/>
  <c r="W153" i="3" s="1"/>
  <c r="N15" i="3"/>
  <c r="L146" i="2"/>
  <c r="N125" i="3" l="1"/>
  <c r="N145" i="3" s="1"/>
  <c r="W172" i="3"/>
  <c r="W161" i="3"/>
  <c r="W162" i="3"/>
  <c r="W163" i="3"/>
  <c r="W164" i="3"/>
  <c r="W165" i="3"/>
  <c r="W166" i="3"/>
  <c r="W167" i="3"/>
  <c r="W168" i="3"/>
  <c r="W169" i="3"/>
  <c r="W170" i="3"/>
  <c r="W171" i="3"/>
  <c r="N16" i="3"/>
  <c r="L147" i="2"/>
  <c r="N126" i="3" l="1"/>
  <c r="N146" i="3" s="1"/>
  <c r="W173" i="3"/>
  <c r="N17" i="3"/>
  <c r="L148" i="2"/>
  <c r="N18" i="3" l="1"/>
  <c r="N19" i="3" s="1"/>
  <c r="N20" i="3" s="1"/>
  <c r="N21" i="3" s="1"/>
  <c r="N22" i="3" s="1"/>
  <c r="O11" i="3" s="1"/>
  <c r="N127" i="3"/>
  <c r="N147" i="3" s="1"/>
  <c r="L149" i="2"/>
  <c r="N128" i="3" l="1"/>
  <c r="N148" i="3" s="1"/>
  <c r="L150" i="2"/>
  <c r="L152" i="2" l="1"/>
  <c r="N129" i="3"/>
  <c r="N149" i="3" s="1"/>
  <c r="L151" i="2"/>
  <c r="N130" i="3" l="1"/>
  <c r="N150" i="3" s="1"/>
  <c r="N131" i="3"/>
  <c r="L153" i="2"/>
  <c r="N151" i="3" l="1"/>
  <c r="N132" i="3"/>
  <c r="L154" i="2"/>
  <c r="L311" i="2" s="1"/>
  <c r="N152" i="3" l="1"/>
  <c r="N153" i="3" s="1"/>
  <c r="N172" i="3" s="1"/>
  <c r="O121" i="3"/>
  <c r="O141" i="3" s="1"/>
  <c r="L155" i="2"/>
  <c r="O12" i="3"/>
  <c r="O122" i="3" l="1"/>
  <c r="O142" i="3" s="1"/>
  <c r="N164" i="3"/>
  <c r="N161" i="3"/>
  <c r="N162" i="3"/>
  <c r="N163" i="3"/>
  <c r="N165" i="3"/>
  <c r="N166" i="3"/>
  <c r="N167" i="3"/>
  <c r="N168" i="3"/>
  <c r="N169" i="3"/>
  <c r="N170" i="3"/>
  <c r="N171" i="3"/>
  <c r="O13" i="3"/>
  <c r="L156" i="2"/>
  <c r="O123" i="3" l="1"/>
  <c r="O143" i="3" s="1"/>
  <c r="O14" i="3"/>
  <c r="N173" i="3"/>
  <c r="L157" i="2"/>
  <c r="O124" i="3" l="1"/>
  <c r="O144" i="3" s="1"/>
  <c r="O15" i="3"/>
  <c r="L158" i="2"/>
  <c r="O125" i="3" l="1"/>
  <c r="O145" i="3" s="1"/>
  <c r="O16" i="3"/>
  <c r="L159" i="2"/>
  <c r="O126" i="3" l="1"/>
  <c r="O146" i="3" s="1"/>
  <c r="O17" i="3"/>
  <c r="L160" i="2"/>
  <c r="O127" i="3" l="1"/>
  <c r="O147" i="3" s="1"/>
  <c r="O18" i="3"/>
  <c r="L161" i="2"/>
  <c r="O128" i="3" l="1"/>
  <c r="O148" i="3" s="1"/>
  <c r="O19" i="3"/>
  <c r="L162" i="2"/>
  <c r="O129" i="3" l="1"/>
  <c r="O149" i="3" s="1"/>
  <c r="O20" i="3"/>
  <c r="L163" i="2"/>
  <c r="O130" i="3" l="1"/>
  <c r="O150" i="3" s="1"/>
  <c r="O21" i="3"/>
  <c r="L164" i="2"/>
  <c r="O131" i="3" l="1"/>
  <c r="O151" i="3" s="1"/>
  <c r="O22" i="3"/>
  <c r="L165" i="2"/>
  <c r="O132" i="3" l="1"/>
  <c r="O152" i="3" s="1"/>
  <c r="O153" i="3" s="1"/>
  <c r="P11" i="3"/>
  <c r="L166" i="2"/>
  <c r="L312" i="2" s="1"/>
  <c r="P121" i="3" l="1"/>
  <c r="P141" i="3" s="1"/>
  <c r="O161" i="3"/>
  <c r="O162" i="3"/>
  <c r="O163" i="3"/>
  <c r="O164" i="3"/>
  <c r="O165" i="3"/>
  <c r="O166" i="3"/>
  <c r="O167" i="3"/>
  <c r="O168" i="3"/>
  <c r="O169" i="3"/>
  <c r="O170" i="3"/>
  <c r="O171" i="3"/>
  <c r="O172" i="3"/>
  <c r="L167" i="2"/>
  <c r="P12" i="3"/>
  <c r="P122" i="3" l="1"/>
  <c r="P142" i="3" s="1"/>
  <c r="O173" i="3"/>
  <c r="P13" i="3"/>
  <c r="L168" i="2"/>
  <c r="P123" i="3" l="1"/>
  <c r="P143" i="3" s="1"/>
  <c r="P14" i="3"/>
  <c r="L169" i="2"/>
  <c r="P124" i="3" l="1"/>
  <c r="P144" i="3" s="1"/>
  <c r="P15" i="3"/>
  <c r="L170" i="2"/>
  <c r="P125" i="3" l="1"/>
  <c r="P145" i="3" s="1"/>
  <c r="P16" i="3"/>
  <c r="L171" i="2"/>
  <c r="P126" i="3" l="1"/>
  <c r="P146" i="3" s="1"/>
  <c r="P17" i="3"/>
  <c r="L172" i="2"/>
  <c r="P127" i="3" l="1"/>
  <c r="P147" i="3" s="1"/>
  <c r="L173" i="2"/>
  <c r="P128" i="3" l="1"/>
  <c r="P148" i="3" s="1"/>
  <c r="P19" i="3"/>
  <c r="L174" i="2"/>
  <c r="P129" i="3" l="1"/>
  <c r="P149" i="3" s="1"/>
  <c r="P20" i="3"/>
  <c r="L175" i="2"/>
  <c r="P130" i="3" l="1"/>
  <c r="P150" i="3" s="1"/>
  <c r="P21" i="3"/>
  <c r="L176" i="2"/>
  <c r="P131" i="3" l="1"/>
  <c r="P151" i="3" s="1"/>
  <c r="P22" i="3"/>
  <c r="L177" i="2"/>
  <c r="P132" i="3" l="1"/>
  <c r="P152" i="3" s="1"/>
  <c r="P153" i="3" s="1"/>
  <c r="P163" i="3" s="1"/>
  <c r="Q11" i="3"/>
  <c r="Q12" i="3" s="1"/>
  <c r="L178" i="2"/>
  <c r="L313" i="2" s="1"/>
  <c r="P171" i="3" l="1"/>
  <c r="P167" i="3"/>
  <c r="P170" i="3"/>
  <c r="P165" i="3"/>
  <c r="P169" i="3"/>
  <c r="P164" i="3"/>
  <c r="P168" i="3"/>
  <c r="P162" i="3"/>
  <c r="P166" i="3"/>
  <c r="P161" i="3"/>
  <c r="P172" i="3"/>
  <c r="Q121" i="3"/>
  <c r="Q141" i="3" s="1"/>
  <c r="L179" i="2"/>
  <c r="P173" i="3" l="1"/>
  <c r="Q122" i="3"/>
  <c r="Q142" i="3" s="1"/>
  <c r="Q13" i="3"/>
  <c r="L180" i="2"/>
  <c r="Q123" i="3" l="1"/>
  <c r="Q143" i="3" s="1"/>
  <c r="Q14" i="3"/>
  <c r="L181" i="2"/>
  <c r="Q124" i="3" l="1"/>
  <c r="Q144" i="3" s="1"/>
  <c r="Q15" i="3"/>
  <c r="Q16" i="3" s="1"/>
  <c r="Q17" i="3" s="1"/>
  <c r="Q18" i="3" s="1"/>
  <c r="Q19" i="3" s="1"/>
  <c r="Q20" i="3" s="1"/>
  <c r="L182" i="2"/>
  <c r="Q125" i="3" l="1"/>
  <c r="Q145" i="3" s="1"/>
  <c r="L183" i="2"/>
  <c r="Q126" i="3" l="1"/>
  <c r="Q146" i="3" s="1"/>
  <c r="Q127" i="3"/>
  <c r="L184" i="2"/>
  <c r="Q147" i="3" l="1"/>
  <c r="Q128" i="3"/>
  <c r="L185" i="2"/>
  <c r="Q148" i="3" l="1"/>
  <c r="Q129" i="3"/>
  <c r="L186" i="2"/>
  <c r="Q149" i="3" l="1"/>
  <c r="Q130" i="3"/>
  <c r="L187" i="2"/>
  <c r="Q150" i="3" l="1"/>
  <c r="Q21" i="3"/>
  <c r="L188" i="2"/>
  <c r="Q131" i="3" l="1"/>
  <c r="Q151" i="3" s="1"/>
  <c r="Q22" i="3"/>
  <c r="L189" i="2"/>
  <c r="Q132" i="3" l="1"/>
  <c r="Q152" i="3" s="1"/>
  <c r="Q153" i="3" s="1"/>
  <c r="R11" i="3"/>
  <c r="L190" i="2"/>
  <c r="L314" i="2" s="1"/>
  <c r="R12" i="3" l="1"/>
  <c r="L192" i="2" s="1"/>
  <c r="Q161" i="3"/>
  <c r="Q162" i="3"/>
  <c r="Q163" i="3"/>
  <c r="Q164" i="3"/>
  <c r="Q165" i="3"/>
  <c r="Q166" i="3"/>
  <c r="Q167" i="3"/>
  <c r="Q168" i="3"/>
  <c r="Q169" i="3"/>
  <c r="Q170" i="3"/>
  <c r="Q171" i="3"/>
  <c r="Q172" i="3"/>
  <c r="L191" i="2"/>
  <c r="R121" i="3"/>
  <c r="R141" i="3" s="1"/>
  <c r="R13" i="3" l="1"/>
  <c r="R122" i="3"/>
  <c r="R142" i="3" s="1"/>
  <c r="R123" i="3"/>
  <c r="L193" i="2"/>
  <c r="Q173" i="3"/>
  <c r="R14" i="3" l="1"/>
  <c r="R124" i="3"/>
  <c r="L194" i="2"/>
  <c r="R15" i="3"/>
  <c r="R143" i="3"/>
  <c r="R125" i="3" l="1"/>
  <c r="R16" i="3"/>
  <c r="L195" i="2"/>
  <c r="R144" i="3"/>
  <c r="R145" i="3" l="1"/>
  <c r="R126" i="3"/>
  <c r="R17" i="3"/>
  <c r="L196" i="2"/>
  <c r="R146" i="3" l="1"/>
  <c r="R127" i="3"/>
  <c r="R18" i="3"/>
  <c r="L197" i="2"/>
  <c r="R147" i="3" l="1"/>
  <c r="R128" i="3"/>
  <c r="L198" i="2"/>
  <c r="R148" i="3" l="1"/>
  <c r="R129" i="3"/>
  <c r="R20" i="3"/>
  <c r="L199" i="2"/>
  <c r="R149" i="3" l="1"/>
  <c r="R130" i="3"/>
  <c r="R21" i="3"/>
  <c r="L200" i="2"/>
  <c r="R150" i="3" l="1"/>
  <c r="R131" i="3"/>
  <c r="R151" i="3" s="1"/>
  <c r="R22" i="3"/>
  <c r="L201" i="2"/>
  <c r="R132" i="3" l="1"/>
  <c r="R152" i="3" s="1"/>
  <c r="S11" i="3"/>
  <c r="L202" i="2"/>
  <c r="L315" i="2" s="1"/>
  <c r="S121" i="3" l="1"/>
  <c r="S141" i="3" s="1"/>
  <c r="L203" i="2"/>
  <c r="D10" i="4" s="1"/>
  <c r="S12" i="3"/>
  <c r="L204" i="2" s="1"/>
  <c r="R153" i="3"/>
  <c r="S122" i="3" l="1"/>
  <c r="S142" i="3" s="1"/>
  <c r="S13" i="3"/>
  <c r="L205" i="2" s="1"/>
  <c r="R164" i="3"/>
  <c r="R161" i="3"/>
  <c r="R162" i="3"/>
  <c r="R163" i="3"/>
  <c r="R165" i="3"/>
  <c r="R166" i="3"/>
  <c r="R167" i="3"/>
  <c r="R168" i="3"/>
  <c r="R169" i="3"/>
  <c r="R170" i="3"/>
  <c r="R171" i="3"/>
  <c r="R172" i="3"/>
  <c r="S14" i="3" l="1"/>
  <c r="L206" i="2" s="1"/>
  <c r="S123" i="3"/>
  <c r="S143" i="3" s="1"/>
  <c r="R173" i="3"/>
  <c r="S124" i="3" l="1"/>
  <c r="S144" i="3" s="1"/>
  <c r="S15" i="3"/>
  <c r="L207" i="2" s="1"/>
  <c r="S125" i="3" l="1"/>
  <c r="S145" i="3" s="1"/>
  <c r="S16" i="3"/>
  <c r="L208" i="2" s="1"/>
  <c r="S17" i="3" l="1"/>
  <c r="S126" i="3"/>
  <c r="S146" i="3" s="1"/>
  <c r="S127" i="3" l="1"/>
  <c r="L209" i="2"/>
  <c r="S18" i="3"/>
  <c r="L210" i="2" s="1"/>
  <c r="S147" i="3"/>
  <c r="S128" i="3" l="1"/>
  <c r="S19" i="3"/>
  <c r="L211" i="2" s="1"/>
  <c r="S148" i="3"/>
  <c r="S20" i="3" l="1"/>
  <c r="L212" i="2" s="1"/>
  <c r="S129" i="3"/>
  <c r="S149" i="3" s="1"/>
  <c r="S130" i="3"/>
  <c r="S21" i="3"/>
  <c r="S131" i="3" l="1"/>
  <c r="L213" i="2"/>
  <c r="S22" i="3"/>
  <c r="S150" i="3"/>
  <c r="S132" i="3" l="1"/>
  <c r="L214" i="2"/>
  <c r="L316" i="2" s="1"/>
  <c r="S151" i="3"/>
  <c r="T121" i="3" l="1"/>
  <c r="T141" i="3" s="1"/>
  <c r="T12" i="3"/>
  <c r="L215" i="2"/>
  <c r="S152" i="3"/>
  <c r="T122" i="3" l="1"/>
  <c r="T142" i="3" s="1"/>
  <c r="T13" i="3"/>
  <c r="L216" i="2"/>
  <c r="S153" i="3"/>
  <c r="S172" i="3" s="1"/>
  <c r="T123" i="3" l="1"/>
  <c r="T143" i="3" s="1"/>
  <c r="L217" i="2"/>
  <c r="T14" i="3"/>
  <c r="S161" i="3"/>
  <c r="S162" i="3"/>
  <c r="S163" i="3"/>
  <c r="S164" i="3"/>
  <c r="S165" i="3"/>
  <c r="S166" i="3"/>
  <c r="S167" i="3"/>
  <c r="S168" i="3"/>
  <c r="S169" i="3"/>
  <c r="S170" i="3"/>
  <c r="S171" i="3"/>
  <c r="T124" i="3" l="1"/>
  <c r="T144" i="3" s="1"/>
  <c r="L218" i="2"/>
  <c r="T15" i="3"/>
  <c r="S173" i="3"/>
  <c r="T125" i="3" l="1"/>
  <c r="T145" i="3" s="1"/>
  <c r="L219" i="2"/>
  <c r="T16" i="3"/>
  <c r="T126" i="3" l="1"/>
  <c r="T146" i="3" s="1"/>
  <c r="L220" i="2"/>
  <c r="T17" i="3"/>
  <c r="T127" i="3" l="1"/>
  <c r="T147" i="3" s="1"/>
  <c r="T18" i="3"/>
  <c r="L221" i="2"/>
  <c r="T128" i="3" l="1"/>
  <c r="T148" i="3" s="1"/>
  <c r="T19" i="3"/>
  <c r="L222" i="2"/>
  <c r="T129" i="3" l="1"/>
  <c r="T149" i="3" s="1"/>
  <c r="L223" i="2"/>
  <c r="T20" i="3"/>
  <c r="T130" i="3" l="1"/>
  <c r="T150" i="3" s="1"/>
  <c r="L224" i="2"/>
  <c r="T21" i="3"/>
  <c r="T131" i="3" l="1"/>
  <c r="T151" i="3" s="1"/>
  <c r="L225" i="2"/>
  <c r="T22" i="3"/>
  <c r="T132" i="3" l="1"/>
  <c r="T152" i="3" s="1"/>
  <c r="L226" i="2"/>
  <c r="L317" i="2" s="1"/>
  <c r="T153" i="3" l="1"/>
  <c r="T172" i="3" s="1"/>
  <c r="T161" i="3" l="1"/>
  <c r="T162" i="3"/>
  <c r="T163" i="3"/>
  <c r="T164" i="3"/>
  <c r="T165" i="3"/>
  <c r="T166" i="3"/>
  <c r="T167" i="3"/>
  <c r="T168" i="3"/>
  <c r="T169" i="3"/>
  <c r="T170" i="3"/>
  <c r="T171" i="3"/>
  <c r="T173" i="3" l="1"/>
  <c r="N12" i="2" l="1"/>
  <c r="R11" i="2"/>
  <c r="N13" i="2" l="1"/>
  <c r="R12" i="2"/>
  <c r="N14" i="2" l="1"/>
  <c r="R13" i="2"/>
  <c r="N15" i="2" l="1"/>
  <c r="R14" i="2"/>
  <c r="N16" i="2" l="1"/>
  <c r="R15" i="2"/>
  <c r="N17" i="2" l="1"/>
  <c r="R16" i="2"/>
  <c r="N18" i="2" l="1"/>
  <c r="R17" i="2"/>
  <c r="N19" i="2" l="1"/>
  <c r="R18" i="2"/>
  <c r="N20" i="2" l="1"/>
  <c r="R19" i="2"/>
  <c r="N21" i="2" l="1"/>
  <c r="R20" i="2"/>
  <c r="N22" i="2" l="1"/>
  <c r="N300" i="2" s="1"/>
  <c r="R21" i="2"/>
  <c r="N23" i="2" l="1"/>
  <c r="R22" i="2"/>
  <c r="R300" i="2" s="1"/>
  <c r="N24" i="2" l="1"/>
  <c r="R23" i="2"/>
  <c r="N25" i="2" l="1"/>
  <c r="R24" i="2"/>
  <c r="N26" i="2" l="1"/>
  <c r="R25" i="2"/>
  <c r="N27" i="2" l="1"/>
  <c r="R26" i="2"/>
  <c r="N28" i="2" l="1"/>
  <c r="R27" i="2"/>
  <c r="N29" i="2" l="1"/>
  <c r="R28" i="2"/>
  <c r="N30" i="2" l="1"/>
  <c r="R29" i="2"/>
  <c r="N31" i="2" l="1"/>
  <c r="R30" i="2"/>
  <c r="N32" i="2" l="1"/>
  <c r="R31" i="2"/>
  <c r="N33" i="2" l="1"/>
  <c r="R32" i="2"/>
  <c r="N34" i="2" l="1"/>
  <c r="N301" i="2" s="1"/>
  <c r="R33" i="2"/>
  <c r="N35" i="2" l="1"/>
  <c r="R34" i="2"/>
  <c r="R301" i="2" s="1"/>
  <c r="N36" i="2" l="1"/>
  <c r="R35" i="2"/>
  <c r="N37" i="2" l="1"/>
  <c r="R36" i="2"/>
  <c r="N38" i="2" l="1"/>
  <c r="R37" i="2"/>
  <c r="N39" i="2" l="1"/>
  <c r="R38" i="2"/>
  <c r="N40" i="2" l="1"/>
  <c r="R39" i="2"/>
  <c r="N41" i="2" l="1"/>
  <c r="R40" i="2"/>
  <c r="N42" i="2" l="1"/>
  <c r="R41" i="2"/>
  <c r="N43" i="2" l="1"/>
  <c r="R42" i="2"/>
  <c r="N44" i="2" l="1"/>
  <c r="R43" i="2"/>
  <c r="N45" i="2" l="1"/>
  <c r="R44" i="2"/>
  <c r="N46" i="2" l="1"/>
  <c r="R45" i="2"/>
  <c r="N302" i="2" l="1"/>
  <c r="N47" i="2"/>
  <c r="R46" i="2"/>
  <c r="R302" i="2" s="1"/>
  <c r="N48" i="2" l="1"/>
  <c r="R47" i="2"/>
  <c r="N49" i="2" l="1"/>
  <c r="R48" i="2"/>
  <c r="N50" i="2" l="1"/>
  <c r="R49" i="2"/>
  <c r="N51" i="2" l="1"/>
  <c r="R50" i="2"/>
  <c r="N52" i="2" l="1"/>
  <c r="R51" i="2"/>
  <c r="N53" i="2" l="1"/>
  <c r="R52" i="2"/>
  <c r="N54" i="2" l="1"/>
  <c r="R53" i="2"/>
  <c r="N55" i="2" l="1"/>
  <c r="R54" i="2"/>
  <c r="N56" i="2" l="1"/>
  <c r="R55" i="2"/>
  <c r="N57" i="2" l="1"/>
  <c r="R56" i="2"/>
  <c r="N58" i="2" l="1"/>
  <c r="N303" i="2" s="1"/>
  <c r="R57" i="2"/>
  <c r="N59" i="2" l="1"/>
  <c r="R58" i="2"/>
  <c r="R303" i="2" s="1"/>
  <c r="N60" i="2" l="1"/>
  <c r="R59" i="2"/>
  <c r="N61" i="2" l="1"/>
  <c r="R60" i="2"/>
  <c r="N62" i="2" l="1"/>
  <c r="R61" i="2"/>
  <c r="N63" i="2" l="1"/>
  <c r="R62" i="2"/>
  <c r="N64" i="2" l="1"/>
  <c r="R63" i="2"/>
  <c r="N65" i="2" l="1"/>
  <c r="R64" i="2"/>
  <c r="N66" i="2" l="1"/>
  <c r="R65" i="2"/>
  <c r="N67" i="2" l="1"/>
  <c r="R66" i="2"/>
  <c r="N68" i="2" l="1"/>
  <c r="R67" i="2"/>
  <c r="N69" i="2" l="1"/>
  <c r="R68" i="2"/>
  <c r="N70" i="2" l="1"/>
  <c r="N304" i="2" s="1"/>
  <c r="R69" i="2"/>
  <c r="N71" i="2" l="1"/>
  <c r="R70" i="2"/>
  <c r="R304" i="2" s="1"/>
  <c r="N72" i="2" l="1"/>
  <c r="R71" i="2"/>
  <c r="N73" i="2" l="1"/>
  <c r="R72" i="2"/>
  <c r="N74" i="2" l="1"/>
  <c r="R73" i="2"/>
  <c r="N75" i="2" l="1"/>
  <c r="R74" i="2"/>
  <c r="N76" i="2" l="1"/>
  <c r="R75" i="2"/>
  <c r="N77" i="2" l="1"/>
  <c r="R76" i="2"/>
  <c r="N78" i="2" l="1"/>
  <c r="R77" i="2"/>
  <c r="N79" i="2" l="1"/>
  <c r="R78" i="2"/>
  <c r="N80" i="2" l="1"/>
  <c r="R79" i="2"/>
  <c r="N81" i="2" l="1"/>
  <c r="R80" i="2"/>
  <c r="N82" i="2" l="1"/>
  <c r="N305" i="2" s="1"/>
  <c r="R81" i="2"/>
  <c r="N83" i="2" l="1"/>
  <c r="R82" i="2"/>
  <c r="R305" i="2" s="1"/>
  <c r="N84" i="2" l="1"/>
  <c r="R83" i="2"/>
  <c r="N85" i="2" l="1"/>
  <c r="R84" i="2"/>
  <c r="N86" i="2" l="1"/>
  <c r="R85" i="2"/>
  <c r="N87" i="2" l="1"/>
  <c r="R86" i="2"/>
  <c r="N88" i="2" l="1"/>
  <c r="R87" i="2"/>
  <c r="N89" i="2" l="1"/>
  <c r="R88" i="2"/>
  <c r="N90" i="2" l="1"/>
  <c r="R89" i="2"/>
  <c r="N91" i="2" l="1"/>
  <c r="R90" i="2"/>
  <c r="N92" i="2" l="1"/>
  <c r="R91" i="2"/>
  <c r="N93" i="2" l="1"/>
  <c r="R92" i="2"/>
  <c r="N94" i="2" l="1"/>
  <c r="N306" i="2" s="1"/>
  <c r="R93" i="2"/>
  <c r="N95" i="2" l="1"/>
  <c r="R94" i="2"/>
  <c r="R306" i="2" s="1"/>
  <c r="N96" i="2" l="1"/>
  <c r="R95" i="2"/>
  <c r="N97" i="2" l="1"/>
  <c r="R96" i="2"/>
  <c r="N98" i="2" l="1"/>
  <c r="R97" i="2"/>
  <c r="N99" i="2" l="1"/>
  <c r="R98" i="2"/>
  <c r="N100" i="2" l="1"/>
  <c r="R99" i="2"/>
  <c r="N101" i="2" l="1"/>
  <c r="R100" i="2"/>
  <c r="N102" i="2" l="1"/>
  <c r="R101" i="2"/>
  <c r="N103" i="2" l="1"/>
  <c r="R102" i="2"/>
  <c r="N104" i="2" l="1"/>
  <c r="R103" i="2"/>
  <c r="N105" i="2" l="1"/>
  <c r="R104" i="2"/>
  <c r="N106" i="2" l="1"/>
  <c r="N307" i="2" s="1"/>
  <c r="R105" i="2"/>
  <c r="N107" i="2" l="1"/>
  <c r="R106" i="2"/>
  <c r="R307" i="2" s="1"/>
  <c r="N108" i="2" l="1"/>
  <c r="R107" i="2"/>
  <c r="N109" i="2" l="1"/>
  <c r="R108" i="2"/>
  <c r="N110" i="2" l="1"/>
  <c r="R109" i="2"/>
  <c r="N111" i="2" l="1"/>
  <c r="R110" i="2"/>
  <c r="N112" i="2" l="1"/>
  <c r="R111" i="2"/>
  <c r="N113" i="2" l="1"/>
  <c r="R112" i="2"/>
  <c r="N114" i="2" l="1"/>
  <c r="R113" i="2"/>
  <c r="N115" i="2" l="1"/>
  <c r="R114" i="2"/>
  <c r="N116" i="2" l="1"/>
  <c r="R115" i="2"/>
  <c r="N117" i="2" l="1"/>
  <c r="R116" i="2"/>
  <c r="N118" i="2" l="1"/>
  <c r="N308" i="2" s="1"/>
  <c r="R117" i="2"/>
  <c r="N119" i="2" l="1"/>
  <c r="R118" i="2"/>
  <c r="R308" i="2" s="1"/>
  <c r="N120" i="2" l="1"/>
  <c r="R119" i="2"/>
  <c r="N121" i="2" l="1"/>
  <c r="R120" i="2"/>
  <c r="N122" i="2" l="1"/>
  <c r="R121" i="2"/>
  <c r="N123" i="2" l="1"/>
  <c r="R122" i="2"/>
  <c r="N124" i="2" l="1"/>
  <c r="R123" i="2"/>
  <c r="N125" i="2" l="1"/>
  <c r="R124" i="2"/>
  <c r="N126" i="2" l="1"/>
  <c r="R125" i="2"/>
  <c r="N127" i="2" l="1"/>
  <c r="R126" i="2"/>
  <c r="N128" i="2" l="1"/>
  <c r="R127" i="2"/>
  <c r="N129" i="2" l="1"/>
  <c r="R128" i="2"/>
  <c r="N130" i="2" l="1"/>
  <c r="N309" i="2" s="1"/>
  <c r="R129" i="2"/>
  <c r="N131" i="2" l="1"/>
  <c r="R130" i="2"/>
  <c r="R309" i="2" s="1"/>
  <c r="N132" i="2" l="1"/>
  <c r="R131" i="2"/>
  <c r="N133" i="2" l="1"/>
  <c r="R132" i="2"/>
  <c r="N134" i="2" l="1"/>
  <c r="R133" i="2"/>
  <c r="N135" i="2" l="1"/>
  <c r="R134" i="2"/>
  <c r="N136" i="2" l="1"/>
  <c r="R135" i="2"/>
  <c r="N137" i="2" l="1"/>
  <c r="R136" i="2"/>
  <c r="N138" i="2" l="1"/>
  <c r="R137" i="2"/>
  <c r="N139" i="2" l="1"/>
  <c r="R138" i="2"/>
  <c r="N140" i="2" l="1"/>
  <c r="R139" i="2"/>
  <c r="N141" i="2" l="1"/>
  <c r="R140" i="2"/>
  <c r="N142" i="2" l="1"/>
  <c r="N310" i="2" s="1"/>
  <c r="R141" i="2"/>
  <c r="N143" i="2" l="1"/>
  <c r="R142" i="2"/>
  <c r="R310" i="2" s="1"/>
  <c r="N144" i="2" l="1"/>
  <c r="R143" i="2"/>
  <c r="N145" i="2" l="1"/>
  <c r="R144" i="2"/>
  <c r="N146" i="2" l="1"/>
  <c r="R145" i="2"/>
  <c r="N147" i="2" l="1"/>
  <c r="R146" i="2"/>
  <c r="N148" i="2" l="1"/>
  <c r="R147" i="2"/>
  <c r="N149" i="2" l="1"/>
  <c r="R148" i="2"/>
  <c r="N150" i="2" l="1"/>
  <c r="R149" i="2"/>
  <c r="N151" i="2" l="1"/>
  <c r="R150" i="2"/>
  <c r="N152" i="2" l="1"/>
  <c r="R151" i="2"/>
  <c r="N153" i="2" l="1"/>
  <c r="R152" i="2"/>
  <c r="N154" i="2" l="1"/>
  <c r="N311" i="2" s="1"/>
  <c r="R153" i="2"/>
  <c r="N155" i="2" l="1"/>
  <c r="R154" i="2"/>
  <c r="R311" i="2" s="1"/>
  <c r="N156" i="2" l="1"/>
  <c r="R155" i="2"/>
  <c r="N157" i="2" l="1"/>
  <c r="R156" i="2"/>
  <c r="N158" i="2" l="1"/>
  <c r="R157" i="2"/>
  <c r="N159" i="2" l="1"/>
  <c r="R158" i="2"/>
  <c r="N160" i="2" l="1"/>
  <c r="R159" i="2"/>
  <c r="N161" i="2" l="1"/>
  <c r="R160" i="2"/>
  <c r="N162" i="2" l="1"/>
  <c r="R161" i="2"/>
  <c r="N163" i="2" l="1"/>
  <c r="R162" i="2"/>
  <c r="N164" i="2" l="1"/>
  <c r="R163" i="2"/>
  <c r="N165" i="2" l="1"/>
  <c r="R164" i="2"/>
  <c r="N166" i="2" l="1"/>
  <c r="N312" i="2" s="1"/>
  <c r="R165" i="2"/>
  <c r="N167" i="2" l="1"/>
  <c r="R166" i="2"/>
  <c r="R312" i="2" s="1"/>
  <c r="N168" i="2" l="1"/>
  <c r="R167" i="2"/>
  <c r="N169" i="2" l="1"/>
  <c r="R168" i="2"/>
  <c r="N170" i="2" l="1"/>
  <c r="R169" i="2"/>
  <c r="N171" i="2" l="1"/>
  <c r="R170" i="2"/>
  <c r="N172" i="2" l="1"/>
  <c r="R171" i="2"/>
  <c r="N173" i="2" l="1"/>
  <c r="R172" i="2"/>
  <c r="N174" i="2" l="1"/>
  <c r="R173" i="2"/>
  <c r="N175" i="2" l="1"/>
  <c r="R174" i="2"/>
  <c r="N176" i="2" l="1"/>
  <c r="R175" i="2"/>
  <c r="N177" i="2" l="1"/>
  <c r="R176" i="2"/>
  <c r="N178" i="2" l="1"/>
  <c r="N313" i="2" s="1"/>
  <c r="R177" i="2"/>
  <c r="N179" i="2" l="1"/>
  <c r="R178" i="2"/>
  <c r="R313" i="2" s="1"/>
  <c r="N180" i="2" l="1"/>
  <c r="R179" i="2"/>
  <c r="N181" i="2" l="1"/>
  <c r="R180" i="2"/>
  <c r="N182" i="2" l="1"/>
  <c r="R181" i="2"/>
  <c r="N183" i="2" l="1"/>
  <c r="R182" i="2"/>
  <c r="N184" i="2" l="1"/>
  <c r="R183" i="2"/>
  <c r="N185" i="2" l="1"/>
  <c r="R184" i="2"/>
  <c r="N186" i="2" l="1"/>
  <c r="R185" i="2"/>
  <c r="N187" i="2" l="1"/>
  <c r="R186" i="2"/>
  <c r="N188" i="2" l="1"/>
  <c r="R187" i="2"/>
  <c r="N189" i="2" l="1"/>
  <c r="R188" i="2"/>
  <c r="N190" i="2" l="1"/>
  <c r="N314" i="2" s="1"/>
  <c r="R189" i="2"/>
  <c r="N191" i="2" l="1"/>
  <c r="R190" i="2"/>
  <c r="R314" i="2" s="1"/>
  <c r="N192" i="2" l="1"/>
  <c r="R191" i="2"/>
  <c r="N193" i="2" l="1"/>
  <c r="R192" i="2"/>
  <c r="N194" i="2" l="1"/>
  <c r="R193" i="2"/>
  <c r="N195" i="2" l="1"/>
  <c r="R194" i="2"/>
  <c r="N196" i="2" l="1"/>
  <c r="R195" i="2"/>
  <c r="N197" i="2" l="1"/>
  <c r="R196" i="2"/>
  <c r="N198" i="2" l="1"/>
  <c r="R197" i="2"/>
  <c r="N199" i="2" l="1"/>
  <c r="R198" i="2"/>
  <c r="N200" i="2" l="1"/>
  <c r="R199" i="2"/>
  <c r="N201" i="2" l="1"/>
  <c r="R200" i="2"/>
  <c r="N202" i="2" l="1"/>
  <c r="N315" i="2" s="1"/>
  <c r="P315" i="2"/>
  <c r="R201" i="2"/>
  <c r="N203" i="2" l="1"/>
  <c r="R202" i="2"/>
  <c r="R315" i="2" s="1"/>
  <c r="N204" i="2" l="1"/>
  <c r="D4" i="4"/>
  <c r="D6" i="4" s="1"/>
  <c r="R203" i="2"/>
  <c r="N205" i="2" l="1"/>
  <c r="R204" i="2"/>
  <c r="N206" i="2" l="1"/>
  <c r="R205" i="2"/>
  <c r="N207" i="2" l="1"/>
  <c r="R206" i="2"/>
  <c r="N208" i="2" l="1"/>
  <c r="R207" i="2"/>
  <c r="N209" i="2" l="1"/>
  <c r="R208" i="2"/>
  <c r="N210" i="2" l="1"/>
  <c r="R209" i="2"/>
  <c r="N211" i="2" l="1"/>
  <c r="R210" i="2"/>
  <c r="N212" i="2" l="1"/>
  <c r="N316" i="2"/>
  <c r="R211" i="2"/>
  <c r="P213" i="2" l="1"/>
  <c r="R212" i="2"/>
  <c r="P214" i="2" l="1"/>
  <c r="P316" i="2" s="1"/>
  <c r="R213" i="2"/>
  <c r="P215" i="2" l="1"/>
  <c r="R214" i="2"/>
  <c r="R316" i="2" s="1"/>
  <c r="R215" i="2" l="1"/>
  <c r="P216" i="2"/>
  <c r="P217" i="2" l="1"/>
  <c r="R216" i="2"/>
  <c r="P218" i="2" l="1"/>
  <c r="R217" i="2"/>
  <c r="P219" i="2" l="1"/>
  <c r="R218" i="2"/>
  <c r="P220" i="2" l="1"/>
  <c r="R219" i="2"/>
  <c r="P221" i="2" l="1"/>
  <c r="R220" i="2"/>
  <c r="P222" i="2" l="1"/>
  <c r="R221" i="2"/>
  <c r="P223" i="2" l="1"/>
  <c r="R222" i="2"/>
  <c r="P224" i="2" l="1"/>
  <c r="R223" i="2"/>
  <c r="P225" i="2" l="1"/>
  <c r="R224" i="2"/>
  <c r="P226" i="2" l="1"/>
  <c r="P317" i="2" s="1"/>
  <c r="R225" i="2"/>
  <c r="P227" i="2" l="1"/>
  <c r="R226" i="2"/>
  <c r="R317" i="2" s="1"/>
  <c r="R227" i="2" l="1"/>
  <c r="P228" i="2"/>
  <c r="P229" i="2" l="1"/>
  <c r="R228" i="2"/>
  <c r="P230" i="2" l="1"/>
  <c r="R229" i="2"/>
  <c r="P231" i="2" l="1"/>
  <c r="R230" i="2"/>
  <c r="P232" i="2" l="1"/>
  <c r="R231" i="2"/>
  <c r="P233" i="2" l="1"/>
  <c r="R232" i="2"/>
  <c r="P234" i="2" l="1"/>
  <c r="R233" i="2"/>
  <c r="P235" i="2" l="1"/>
  <c r="R234" i="2"/>
  <c r="P236" i="2" l="1"/>
  <c r="R235" i="2"/>
  <c r="P237" i="2" l="1"/>
  <c r="R236" i="2"/>
  <c r="P238" i="2" l="1"/>
  <c r="P318" i="2" s="1"/>
  <c r="R237" i="2"/>
  <c r="P239" i="2" l="1"/>
  <c r="R238" i="2"/>
  <c r="R318" i="2" s="1"/>
  <c r="P240" i="2" l="1"/>
  <c r="R239" i="2"/>
  <c r="P241" i="2" l="1"/>
  <c r="R240" i="2"/>
  <c r="P242" i="2" l="1"/>
  <c r="R241" i="2"/>
  <c r="R242" i="2" l="1"/>
  <c r="P243" i="2"/>
  <c r="P244" i="2" l="1"/>
  <c r="R243" i="2"/>
  <c r="P245" i="2" l="1"/>
  <c r="R244" i="2"/>
  <c r="P246" i="2" l="1"/>
  <c r="R245" i="2"/>
  <c r="P247" i="2" l="1"/>
  <c r="R246" i="2"/>
  <c r="P248" i="2" l="1"/>
  <c r="R247" i="2"/>
  <c r="P249" i="2" l="1"/>
  <c r="R248" i="2"/>
  <c r="P250" i="2" l="1"/>
  <c r="P319" i="2" s="1"/>
  <c r="R249" i="2"/>
  <c r="P251" i="2" l="1"/>
  <c r="R250" i="2"/>
  <c r="R319" i="2" s="1"/>
  <c r="R251" i="2" l="1"/>
  <c r="P252" i="2"/>
  <c r="P253" i="2" l="1"/>
  <c r="R252" i="2"/>
  <c r="P254" i="2" l="1"/>
  <c r="R253" i="2"/>
  <c r="P255" i="2" l="1"/>
  <c r="R254" i="2"/>
  <c r="P256" i="2" l="1"/>
  <c r="R255" i="2"/>
  <c r="R256" i="2" l="1"/>
  <c r="P257" i="2"/>
  <c r="P258" i="2" l="1"/>
  <c r="R257" i="2"/>
  <c r="P259" i="2" l="1"/>
  <c r="R258" i="2"/>
  <c r="P260" i="2" l="1"/>
  <c r="R259" i="2"/>
  <c r="P261" i="2" l="1"/>
  <c r="R260" i="2"/>
  <c r="P262" i="2" l="1"/>
  <c r="R261" i="2"/>
  <c r="P320" i="2" l="1"/>
  <c r="R262" i="2"/>
  <c r="R320" i="2" s="1"/>
  <c r="G300" i="2" l="1"/>
  <c r="G301" i="2" l="1"/>
  <c r="G302" i="2" l="1"/>
  <c r="G303" i="2" l="1"/>
  <c r="G304" i="2" l="1"/>
  <c r="G305" i="2" l="1"/>
  <c r="G306" i="2" l="1"/>
  <c r="G307" i="2" l="1"/>
  <c r="G308" i="2" l="1"/>
  <c r="G309" i="2" l="1"/>
  <c r="H12" i="2" l="1"/>
  <c r="G310" i="2"/>
  <c r="H16" i="2" l="1"/>
  <c r="H19" i="2"/>
  <c r="H13" i="2"/>
  <c r="H22" i="2"/>
  <c r="H21" i="2"/>
  <c r="H20" i="2"/>
  <c r="H14" i="2"/>
  <c r="H11" i="2"/>
  <c r="H15" i="2"/>
  <c r="H17" i="2"/>
  <c r="H18" i="2"/>
  <c r="G311" i="2"/>
  <c r="G312" i="2" l="1"/>
  <c r="G313" i="2" l="1"/>
  <c r="G314" i="2" l="1"/>
  <c r="G315" i="2" l="1"/>
  <c r="G316" i="2" l="1"/>
  <c r="Q315" i="2"/>
  <c r="G317" i="2" l="1"/>
  <c r="G318" i="2" l="1"/>
  <c r="J317" i="2"/>
  <c r="K317" i="2" l="1"/>
  <c r="G319" i="2"/>
  <c r="J318" i="2"/>
  <c r="G320" i="2" l="1"/>
  <c r="J319" i="2"/>
  <c r="K318" i="2"/>
  <c r="J320" i="2" l="1"/>
  <c r="K319" i="2"/>
  <c r="K320" i="2" l="1"/>
  <c r="H24" i="2" l="1"/>
  <c r="I12" i="2"/>
  <c r="H36" i="2" l="1"/>
  <c r="I24" i="2"/>
  <c r="H33" i="2"/>
  <c r="I21" i="2"/>
  <c r="H27" i="2"/>
  <c r="I15" i="2"/>
  <c r="H26" i="2"/>
  <c r="I14" i="2"/>
  <c r="H32" i="2"/>
  <c r="I20" i="2"/>
  <c r="H29" i="2"/>
  <c r="I17" i="2"/>
  <c r="H34" i="2"/>
  <c r="I22" i="2"/>
  <c r="H31" i="2"/>
  <c r="I19" i="2"/>
  <c r="H25" i="2"/>
  <c r="I13" i="2"/>
  <c r="H23" i="2"/>
  <c r="H300" i="2"/>
  <c r="I11" i="2"/>
  <c r="H28" i="2"/>
  <c r="I16" i="2"/>
  <c r="H30" i="2"/>
  <c r="I18" i="2"/>
  <c r="H40" i="2" l="1"/>
  <c r="I28" i="2"/>
  <c r="H35" i="2"/>
  <c r="H301" i="2"/>
  <c r="I23" i="2"/>
  <c r="H43" i="2"/>
  <c r="I31" i="2"/>
  <c r="H46" i="2"/>
  <c r="I34" i="2"/>
  <c r="H44" i="2"/>
  <c r="I32" i="2"/>
  <c r="H38" i="2"/>
  <c r="I26" i="2"/>
  <c r="H42" i="2"/>
  <c r="I30" i="2"/>
  <c r="I300" i="2"/>
  <c r="H37" i="2"/>
  <c r="I25" i="2"/>
  <c r="H41" i="2"/>
  <c r="I29" i="2"/>
  <c r="H39" i="2"/>
  <c r="I27" i="2"/>
  <c r="H45" i="2"/>
  <c r="I33" i="2"/>
  <c r="H48" i="2"/>
  <c r="I36" i="2"/>
  <c r="H57" i="2" l="1"/>
  <c r="I45" i="2"/>
  <c r="H55" i="2"/>
  <c r="I43" i="2"/>
  <c r="H49" i="2"/>
  <c r="I37" i="2"/>
  <c r="H60" i="2"/>
  <c r="I48" i="2"/>
  <c r="H54" i="2"/>
  <c r="I42" i="2"/>
  <c r="H56" i="2"/>
  <c r="I44" i="2"/>
  <c r="H47" i="2"/>
  <c r="H302" i="2"/>
  <c r="I35" i="2"/>
  <c r="H53" i="2"/>
  <c r="I41" i="2"/>
  <c r="H50" i="2"/>
  <c r="I38" i="2"/>
  <c r="I301" i="2"/>
  <c r="H52" i="2"/>
  <c r="I40" i="2"/>
  <c r="H51" i="2"/>
  <c r="I39" i="2"/>
  <c r="H58" i="2"/>
  <c r="I46" i="2"/>
  <c r="H70" i="2" l="1"/>
  <c r="I58" i="2"/>
  <c r="H64" i="2"/>
  <c r="I52" i="2"/>
  <c r="H65" i="2"/>
  <c r="I53" i="2"/>
  <c r="H59" i="2"/>
  <c r="H303" i="2"/>
  <c r="I47" i="2"/>
  <c r="H61" i="2"/>
  <c r="I49" i="2"/>
  <c r="H62" i="2"/>
  <c r="I50" i="2"/>
  <c r="I302" i="2"/>
  <c r="H68" i="2"/>
  <c r="I56" i="2"/>
  <c r="H67" i="2"/>
  <c r="I55" i="2"/>
  <c r="H63" i="2"/>
  <c r="I51" i="2"/>
  <c r="H66" i="2"/>
  <c r="I54" i="2"/>
  <c r="H72" i="2"/>
  <c r="I60" i="2"/>
  <c r="H69" i="2"/>
  <c r="I57" i="2"/>
  <c r="I303" i="2" l="1"/>
  <c r="H76" i="2"/>
  <c r="I64" i="2"/>
  <c r="H81" i="2"/>
  <c r="I69" i="2"/>
  <c r="H75" i="2"/>
  <c r="I63" i="2"/>
  <c r="H80" i="2"/>
  <c r="I68" i="2"/>
  <c r="H74" i="2"/>
  <c r="I62" i="2"/>
  <c r="H84" i="2"/>
  <c r="I72" i="2"/>
  <c r="H78" i="2"/>
  <c r="I66" i="2"/>
  <c r="H79" i="2"/>
  <c r="I67" i="2"/>
  <c r="H71" i="2"/>
  <c r="H304" i="2"/>
  <c r="I59" i="2"/>
  <c r="H77" i="2"/>
  <c r="I65" i="2"/>
  <c r="H73" i="2"/>
  <c r="I61" i="2"/>
  <c r="H82" i="2"/>
  <c r="I70" i="2"/>
  <c r="H92" i="2" l="1"/>
  <c r="I80" i="2"/>
  <c r="H93" i="2"/>
  <c r="I81" i="2"/>
  <c r="I304" i="2"/>
  <c r="H94" i="2"/>
  <c r="I82" i="2"/>
  <c r="H91" i="2"/>
  <c r="I79" i="2"/>
  <c r="H83" i="2"/>
  <c r="H305" i="2"/>
  <c r="I71" i="2"/>
  <c r="H86" i="2"/>
  <c r="I74" i="2"/>
  <c r="H90" i="2"/>
  <c r="I78" i="2"/>
  <c r="H85" i="2"/>
  <c r="I73" i="2"/>
  <c r="H89" i="2"/>
  <c r="I77" i="2"/>
  <c r="H96" i="2"/>
  <c r="I84" i="2"/>
  <c r="H87" i="2"/>
  <c r="I75" i="2"/>
  <c r="H88" i="2"/>
  <c r="I76" i="2"/>
  <c r="H306" i="2" l="1"/>
  <c r="H95" i="2"/>
  <c r="I83" i="2"/>
  <c r="H106" i="2"/>
  <c r="I94" i="2"/>
  <c r="H108" i="2"/>
  <c r="I96" i="2"/>
  <c r="H99" i="2"/>
  <c r="I87" i="2"/>
  <c r="H101" i="2"/>
  <c r="I89" i="2"/>
  <c r="I305" i="2"/>
  <c r="H103" i="2"/>
  <c r="I91" i="2"/>
  <c r="H100" i="2"/>
  <c r="I88" i="2"/>
  <c r="H97" i="2"/>
  <c r="I85" i="2"/>
  <c r="H105" i="2"/>
  <c r="I93" i="2"/>
  <c r="H102" i="2"/>
  <c r="I90" i="2"/>
  <c r="H98" i="2"/>
  <c r="I86" i="2"/>
  <c r="H104" i="2"/>
  <c r="I92" i="2"/>
  <c r="H110" i="2" l="1"/>
  <c r="I98" i="2"/>
  <c r="H120" i="2"/>
  <c r="I108" i="2"/>
  <c r="H307" i="2"/>
  <c r="H107" i="2"/>
  <c r="I95" i="2"/>
  <c r="H116" i="2"/>
  <c r="I104" i="2"/>
  <c r="H114" i="2"/>
  <c r="I102" i="2"/>
  <c r="H109" i="2"/>
  <c r="I97" i="2"/>
  <c r="H112" i="2"/>
  <c r="I100" i="2"/>
  <c r="H113" i="2"/>
  <c r="I101" i="2"/>
  <c r="I306" i="2"/>
  <c r="H111" i="2"/>
  <c r="I99" i="2"/>
  <c r="H117" i="2"/>
  <c r="I105" i="2"/>
  <c r="H115" i="2"/>
  <c r="I103" i="2"/>
  <c r="H118" i="2"/>
  <c r="I106" i="2"/>
  <c r="H123" i="2" l="1"/>
  <c r="I111" i="2"/>
  <c r="H124" i="2"/>
  <c r="I112" i="2"/>
  <c r="H129" i="2"/>
  <c r="I117" i="2"/>
  <c r="I307" i="2"/>
  <c r="H132" i="2"/>
  <c r="I120" i="2"/>
  <c r="H122" i="2"/>
  <c r="I110" i="2"/>
  <c r="H125" i="2"/>
  <c r="I113" i="2"/>
  <c r="H119" i="2"/>
  <c r="H308" i="2"/>
  <c r="I107" i="2"/>
  <c r="H127" i="2"/>
  <c r="I115" i="2"/>
  <c r="H126" i="2"/>
  <c r="I114" i="2"/>
  <c r="H130" i="2"/>
  <c r="I118" i="2"/>
  <c r="H121" i="2"/>
  <c r="I109" i="2"/>
  <c r="H128" i="2"/>
  <c r="I116" i="2"/>
  <c r="H140" i="2" l="1"/>
  <c r="I128" i="2"/>
  <c r="H131" i="2"/>
  <c r="H309" i="2"/>
  <c r="I119" i="2"/>
  <c r="H144" i="2"/>
  <c r="I132" i="2"/>
  <c r="H135" i="2"/>
  <c r="I123" i="2"/>
  <c r="H139" i="2"/>
  <c r="I127" i="2"/>
  <c r="H141" i="2"/>
  <c r="I129" i="2"/>
  <c r="H142" i="2"/>
  <c r="I130" i="2"/>
  <c r="H138" i="2"/>
  <c r="I126" i="2"/>
  <c r="H133" i="2"/>
  <c r="I121" i="2"/>
  <c r="I308" i="2"/>
  <c r="H137" i="2"/>
  <c r="I125" i="2"/>
  <c r="H134" i="2"/>
  <c r="I122" i="2"/>
  <c r="H136" i="2"/>
  <c r="I124" i="2"/>
  <c r="H148" i="2" l="1"/>
  <c r="I136" i="2"/>
  <c r="H145" i="2"/>
  <c r="I133" i="2"/>
  <c r="H154" i="2"/>
  <c r="I142" i="2"/>
  <c r="H156" i="2"/>
  <c r="I144" i="2"/>
  <c r="H143" i="2"/>
  <c r="H310" i="2"/>
  <c r="I131" i="2"/>
  <c r="H149" i="2"/>
  <c r="I137" i="2"/>
  <c r="H147" i="2"/>
  <c r="I135" i="2"/>
  <c r="I309" i="2"/>
  <c r="H146" i="2"/>
  <c r="I134" i="2"/>
  <c r="H150" i="2"/>
  <c r="I138" i="2"/>
  <c r="H153" i="2"/>
  <c r="I141" i="2"/>
  <c r="H151" i="2"/>
  <c r="I139" i="2"/>
  <c r="H152" i="2"/>
  <c r="I140" i="2"/>
  <c r="H162" i="2" l="1"/>
  <c r="I150" i="2"/>
  <c r="H158" i="2"/>
  <c r="I146" i="2"/>
  <c r="H161" i="2"/>
  <c r="I149" i="2"/>
  <c r="H155" i="2"/>
  <c r="H311" i="2"/>
  <c r="I143" i="2"/>
  <c r="H166" i="2"/>
  <c r="I154" i="2"/>
  <c r="H159" i="2"/>
  <c r="I147" i="2"/>
  <c r="I310" i="2"/>
  <c r="H157" i="2"/>
  <c r="I145" i="2"/>
  <c r="H160" i="2"/>
  <c r="I148" i="2"/>
  <c r="H163" i="2"/>
  <c r="I151" i="2"/>
  <c r="H164" i="2"/>
  <c r="I152" i="2"/>
  <c r="H165" i="2"/>
  <c r="I153" i="2"/>
  <c r="H168" i="2"/>
  <c r="I156" i="2"/>
  <c r="H176" i="2" l="1"/>
  <c r="I164" i="2"/>
  <c r="H178" i="2"/>
  <c r="I166" i="2"/>
  <c r="H167" i="2"/>
  <c r="H312" i="2"/>
  <c r="I155" i="2"/>
  <c r="H174" i="2"/>
  <c r="I162" i="2"/>
  <c r="H177" i="2"/>
  <c r="I165" i="2"/>
  <c r="H175" i="2"/>
  <c r="I163" i="2"/>
  <c r="H169" i="2"/>
  <c r="I157" i="2"/>
  <c r="H180" i="2"/>
  <c r="I168" i="2"/>
  <c r="H172" i="2"/>
  <c r="I160" i="2"/>
  <c r="H171" i="2"/>
  <c r="I159" i="2"/>
  <c r="I311" i="2"/>
  <c r="H173" i="2"/>
  <c r="I161" i="2"/>
  <c r="H170" i="2"/>
  <c r="I158" i="2"/>
  <c r="H189" i="2" l="1"/>
  <c r="I177" i="2"/>
  <c r="H182" i="2"/>
  <c r="I170" i="2"/>
  <c r="H183" i="2"/>
  <c r="I171" i="2"/>
  <c r="H192" i="2"/>
  <c r="I180" i="2"/>
  <c r="H179" i="2"/>
  <c r="H313" i="2"/>
  <c r="I167" i="2"/>
  <c r="H185" i="2"/>
  <c r="I173" i="2"/>
  <c r="I312" i="2"/>
  <c r="H190" i="2"/>
  <c r="I178" i="2"/>
  <c r="H181" i="2"/>
  <c r="I169" i="2"/>
  <c r="H184" i="2"/>
  <c r="I172" i="2"/>
  <c r="H187" i="2"/>
  <c r="I175" i="2"/>
  <c r="H186" i="2"/>
  <c r="I174" i="2"/>
  <c r="H188" i="2"/>
  <c r="I176" i="2"/>
  <c r="H199" i="2" l="1"/>
  <c r="I187" i="2"/>
  <c r="H202" i="2"/>
  <c r="I190" i="2"/>
  <c r="I313" i="2"/>
  <c r="H201" i="2"/>
  <c r="I189" i="2"/>
  <c r="H197" i="2"/>
  <c r="I185" i="2"/>
  <c r="H193" i="2"/>
  <c r="I181" i="2"/>
  <c r="H191" i="2"/>
  <c r="H314" i="2"/>
  <c r="I179" i="2"/>
  <c r="H195" i="2"/>
  <c r="I183" i="2"/>
  <c r="H200" i="2"/>
  <c r="I188" i="2"/>
  <c r="H198" i="2"/>
  <c r="I186" i="2"/>
  <c r="H196" i="2"/>
  <c r="I184" i="2"/>
  <c r="H204" i="2"/>
  <c r="I192" i="2"/>
  <c r="H194" i="2"/>
  <c r="I182" i="2"/>
  <c r="H203" i="2" l="1"/>
  <c r="H315" i="2"/>
  <c r="I191" i="2"/>
  <c r="H205" i="2"/>
  <c r="I193" i="2"/>
  <c r="H211" i="2"/>
  <c r="I199" i="2"/>
  <c r="H207" i="2"/>
  <c r="I195" i="2"/>
  <c r="H212" i="2"/>
  <c r="I200" i="2"/>
  <c r="H214" i="2"/>
  <c r="I202" i="2"/>
  <c r="H206" i="2"/>
  <c r="I194" i="2"/>
  <c r="H210" i="2"/>
  <c r="I198" i="2"/>
  <c r="H216" i="2"/>
  <c r="I204" i="2"/>
  <c r="H208" i="2"/>
  <c r="I196" i="2"/>
  <c r="I314" i="2"/>
  <c r="H209" i="2"/>
  <c r="I197" i="2"/>
  <c r="H213" i="2"/>
  <c r="I201" i="2"/>
  <c r="H226" i="2" l="1"/>
  <c r="I214" i="2"/>
  <c r="H219" i="2"/>
  <c r="I207" i="2"/>
  <c r="H223" i="2"/>
  <c r="I211" i="2"/>
  <c r="H217" i="2"/>
  <c r="I205" i="2"/>
  <c r="H224" i="2"/>
  <c r="I212" i="2"/>
  <c r="I315" i="2"/>
  <c r="H225" i="2"/>
  <c r="I213" i="2"/>
  <c r="H221" i="2"/>
  <c r="I209" i="2"/>
  <c r="H220" i="2"/>
  <c r="I208" i="2"/>
  <c r="H228" i="2"/>
  <c r="I216" i="2"/>
  <c r="H218" i="2"/>
  <c r="I206" i="2"/>
  <c r="H222" i="2"/>
  <c r="I210" i="2"/>
  <c r="H215" i="2"/>
  <c r="H316" i="2"/>
  <c r="I203" i="2"/>
  <c r="H230" i="2" l="1"/>
  <c r="I218" i="2"/>
  <c r="H232" i="2"/>
  <c r="I220" i="2"/>
  <c r="H317" i="2"/>
  <c r="H227" i="2"/>
  <c r="I215" i="2"/>
  <c r="H233" i="2"/>
  <c r="I221" i="2"/>
  <c r="H229" i="2"/>
  <c r="I217" i="2"/>
  <c r="H231" i="2"/>
  <c r="I219" i="2"/>
  <c r="H237" i="2"/>
  <c r="I225" i="2"/>
  <c r="H236" i="2"/>
  <c r="I224" i="2"/>
  <c r="H238" i="2"/>
  <c r="I226" i="2"/>
  <c r="I316" i="2"/>
  <c r="H234" i="2"/>
  <c r="I222" i="2"/>
  <c r="H240" i="2"/>
  <c r="I228" i="2"/>
  <c r="H235" i="2"/>
  <c r="I223" i="2"/>
  <c r="H248" i="2" l="1"/>
  <c r="I236" i="2"/>
  <c r="H245" i="2"/>
  <c r="I233" i="2"/>
  <c r="H318" i="2"/>
  <c r="H239" i="2"/>
  <c r="I227" i="2"/>
  <c r="H246" i="2"/>
  <c r="I234" i="2"/>
  <c r="H249" i="2"/>
  <c r="I237" i="2"/>
  <c r="H241" i="2"/>
  <c r="I229" i="2"/>
  <c r="H244" i="2"/>
  <c r="I232" i="2"/>
  <c r="H247" i="2"/>
  <c r="I235" i="2"/>
  <c r="H252" i="2"/>
  <c r="I252" i="2" s="1"/>
  <c r="I240" i="2"/>
  <c r="H250" i="2"/>
  <c r="I238" i="2"/>
  <c r="H243" i="2"/>
  <c r="I231" i="2"/>
  <c r="I317" i="2"/>
  <c r="H242" i="2"/>
  <c r="I230" i="2"/>
  <c r="H262" i="2" l="1"/>
  <c r="I262" i="2" s="1"/>
  <c r="I250" i="2"/>
  <c r="H261" i="2"/>
  <c r="I261" i="2" s="1"/>
  <c r="I249" i="2"/>
  <c r="H258" i="2"/>
  <c r="I258" i="2" s="1"/>
  <c r="I246" i="2"/>
  <c r="H253" i="2"/>
  <c r="I253" i="2" s="1"/>
  <c r="I241" i="2"/>
  <c r="H319" i="2"/>
  <c r="H251" i="2"/>
  <c r="I239" i="2"/>
  <c r="I318" i="2"/>
  <c r="H257" i="2"/>
  <c r="I257" i="2" s="1"/>
  <c r="I245" i="2"/>
  <c r="H254" i="2"/>
  <c r="I254" i="2" s="1"/>
  <c r="I242" i="2"/>
  <c r="H255" i="2"/>
  <c r="I255" i="2" s="1"/>
  <c r="I243" i="2"/>
  <c r="H259" i="2"/>
  <c r="I259" i="2" s="1"/>
  <c r="I247" i="2"/>
  <c r="H256" i="2"/>
  <c r="I256" i="2" s="1"/>
  <c r="I244" i="2"/>
  <c r="H260" i="2"/>
  <c r="I260" i="2" s="1"/>
  <c r="I248" i="2"/>
  <c r="I319" i="2" l="1"/>
  <c r="H320" i="2"/>
  <c r="I251" i="2"/>
  <c r="I320" i="2" l="1"/>
  <c r="B24" i="2" l="1"/>
  <c r="D24" i="2" s="1"/>
  <c r="B40" i="2"/>
  <c r="D40" i="2" s="1"/>
  <c r="T40" i="2" s="1"/>
  <c r="B64" i="2"/>
  <c r="D64" i="2" s="1"/>
  <c r="S64" i="2" s="1"/>
  <c r="B112" i="2"/>
  <c r="D112" i="2" s="1"/>
  <c r="T112" i="2" s="1"/>
  <c r="B78" i="2"/>
  <c r="D78" i="2" s="1"/>
  <c r="B140" i="2"/>
  <c r="D140" i="2" s="1"/>
  <c r="T140" i="2" s="1"/>
  <c r="B45" i="2"/>
  <c r="D45" i="2" s="1"/>
  <c r="T45" i="2" s="1"/>
  <c r="B84" i="2"/>
  <c r="D84" i="2" s="1"/>
  <c r="T84" i="2" s="1"/>
  <c r="B100" i="2"/>
  <c r="D100" i="2" s="1"/>
  <c r="B120" i="2"/>
  <c r="D120" i="2" s="1"/>
  <c r="B152" i="2"/>
  <c r="D152" i="2" s="1"/>
  <c r="S152" i="2" s="1"/>
  <c r="B15" i="2"/>
  <c r="D15" i="2" s="1"/>
  <c r="S15" i="2" s="1"/>
  <c r="B31" i="2"/>
  <c r="D31" i="2" s="1"/>
  <c r="B61" i="2"/>
  <c r="D61" i="2" s="1"/>
  <c r="S61" i="2" s="1"/>
  <c r="B73" i="2"/>
  <c r="D73" i="2" s="1"/>
  <c r="S73" i="2" s="1"/>
  <c r="B66" i="2"/>
  <c r="D66" i="2" s="1"/>
  <c r="T66" i="2" s="1"/>
  <c r="B82" i="2"/>
  <c r="D82" i="2" s="1"/>
  <c r="B98" i="2"/>
  <c r="D98" i="2" s="1"/>
  <c r="T98" i="2" s="1"/>
  <c r="B116" i="2"/>
  <c r="D116" i="2" s="1"/>
  <c r="T116" i="2" s="1"/>
  <c r="B148" i="2"/>
  <c r="D148" i="2" s="1"/>
  <c r="T148" i="2" s="1"/>
  <c r="B183" i="2"/>
  <c r="D183" i="2" s="1"/>
  <c r="T183" i="2" s="1"/>
  <c r="B121" i="2"/>
  <c r="D121" i="2" s="1"/>
  <c r="S121" i="2" s="1"/>
  <c r="B137" i="2"/>
  <c r="D137" i="2" s="1"/>
  <c r="S137" i="2" s="1"/>
  <c r="B153" i="2"/>
  <c r="D153" i="2" s="1"/>
  <c r="T153" i="2" s="1"/>
  <c r="B169" i="2"/>
  <c r="D169" i="2" s="1"/>
  <c r="T169" i="2" s="1"/>
  <c r="B185" i="2"/>
  <c r="D185" i="2" s="1"/>
  <c r="S185" i="2" s="1"/>
  <c r="B201" i="2"/>
  <c r="D201" i="2" s="1"/>
  <c r="S201" i="2" s="1"/>
  <c r="B207" i="2"/>
  <c r="D207" i="2" s="1"/>
  <c r="S207" i="2" s="1"/>
  <c r="B122" i="2"/>
  <c r="D122" i="2" s="1"/>
  <c r="S122" i="2" s="1"/>
  <c r="B138" i="2"/>
  <c r="D138" i="2" s="1"/>
  <c r="T138" i="2" s="1"/>
  <c r="B154" i="2"/>
  <c r="D154" i="2" s="1"/>
  <c r="T154" i="2" s="1"/>
  <c r="B170" i="2"/>
  <c r="D170" i="2" s="1"/>
  <c r="S170" i="2" s="1"/>
  <c r="B186" i="2"/>
  <c r="D186" i="2" s="1"/>
  <c r="T186" i="2" s="1"/>
  <c r="B202" i="2"/>
  <c r="D202" i="2" s="1"/>
  <c r="B168" i="2"/>
  <c r="D168" i="2" s="1"/>
  <c r="T168" i="2" s="1"/>
  <c r="B184" i="2"/>
  <c r="D184" i="2" s="1"/>
  <c r="T184" i="2" s="1"/>
  <c r="B200" i="2"/>
  <c r="D200" i="2" s="1"/>
  <c r="S200" i="2" s="1"/>
  <c r="B26" i="2"/>
  <c r="D26" i="2" s="1"/>
  <c r="T26" i="2" s="1"/>
  <c r="B50" i="2"/>
  <c r="D50" i="2" s="1"/>
  <c r="T50" i="2" s="1"/>
  <c r="B85" i="2"/>
  <c r="D85" i="2" s="1"/>
  <c r="S85" i="2" s="1"/>
  <c r="B99" i="2"/>
  <c r="D99" i="2" s="1"/>
  <c r="S99" i="2" s="1"/>
  <c r="B151" i="2"/>
  <c r="D151" i="2" s="1"/>
  <c r="S151" i="2" s="1"/>
  <c r="B49" i="2"/>
  <c r="D49" i="2" s="1"/>
  <c r="S49" i="2" s="1"/>
  <c r="B105" i="2"/>
  <c r="D105" i="2" s="1"/>
  <c r="S105" i="2" s="1"/>
  <c r="B131" i="2"/>
  <c r="B163" i="2"/>
  <c r="D163" i="2" s="1"/>
  <c r="T163" i="2" s="1"/>
  <c r="B19" i="2"/>
  <c r="D19" i="2" s="1"/>
  <c r="S19" i="2" s="1"/>
  <c r="B35" i="2"/>
  <c r="B51" i="2"/>
  <c r="D51" i="2" s="1"/>
  <c r="T51" i="2" s="1"/>
  <c r="B63" i="2"/>
  <c r="D63" i="2" s="1"/>
  <c r="S63" i="2" s="1"/>
  <c r="B76" i="2"/>
  <c r="D76" i="2" s="1"/>
  <c r="T76" i="2" s="1"/>
  <c r="B87" i="2"/>
  <c r="D87" i="2" s="1"/>
  <c r="S87" i="2" s="1"/>
  <c r="B103" i="2"/>
  <c r="D103" i="2" s="1"/>
  <c r="T103" i="2" s="1"/>
  <c r="B127" i="2"/>
  <c r="D127" i="2" s="1"/>
  <c r="S127" i="2" s="1"/>
  <c r="B159" i="2"/>
  <c r="D159" i="2" s="1"/>
  <c r="S159" i="2" s="1"/>
  <c r="B204" i="2"/>
  <c r="D204" i="2" s="1"/>
  <c r="S204" i="2" s="1"/>
  <c r="B126" i="2"/>
  <c r="D126" i="2" s="1"/>
  <c r="T126" i="2" s="1"/>
  <c r="B142" i="2"/>
  <c r="D142" i="2" s="1"/>
  <c r="T142" i="2" s="1"/>
  <c r="B158" i="2"/>
  <c r="D158" i="2" s="1"/>
  <c r="T158" i="2" s="1"/>
  <c r="B174" i="2"/>
  <c r="D174" i="2" s="1"/>
  <c r="T174" i="2" s="1"/>
  <c r="B190" i="2"/>
  <c r="D190" i="2" s="1"/>
  <c r="S190" i="2" s="1"/>
  <c r="B206" i="2"/>
  <c r="D206" i="2" s="1"/>
  <c r="S206" i="2" s="1"/>
  <c r="B212" i="2"/>
  <c r="D212" i="2" s="1"/>
  <c r="S212" i="2" s="1"/>
  <c r="B125" i="2"/>
  <c r="D125" i="2" s="1"/>
  <c r="S125" i="2" s="1"/>
  <c r="B141" i="2"/>
  <c r="D141" i="2" s="1"/>
  <c r="S141" i="2" s="1"/>
  <c r="B157" i="2"/>
  <c r="D157" i="2" s="1"/>
  <c r="T157" i="2" s="1"/>
  <c r="B173" i="2"/>
  <c r="D173" i="2" s="1"/>
  <c r="T173" i="2" s="1"/>
  <c r="B189" i="2"/>
  <c r="D189" i="2" s="1"/>
  <c r="S189" i="2" s="1"/>
  <c r="B205" i="2"/>
  <c r="D205" i="2" s="1"/>
  <c r="S205" i="2" s="1"/>
  <c r="B171" i="2"/>
  <c r="D171" i="2" s="1"/>
  <c r="S171" i="2" s="1"/>
  <c r="B187" i="2"/>
  <c r="D187" i="2" s="1"/>
  <c r="T187" i="2" s="1"/>
  <c r="B203" i="2"/>
  <c r="B16" i="2"/>
  <c r="D16" i="2" s="1"/>
  <c r="S16" i="2" s="1"/>
  <c r="B32" i="2"/>
  <c r="D32" i="2" s="1"/>
  <c r="T32" i="2" s="1"/>
  <c r="B56" i="2"/>
  <c r="D56" i="2" s="1"/>
  <c r="S56" i="2" s="1"/>
  <c r="B96" i="2"/>
  <c r="D96" i="2" s="1"/>
  <c r="T96" i="2" s="1"/>
  <c r="B196" i="2"/>
  <c r="D196" i="2" s="1"/>
  <c r="S196" i="2" s="1"/>
  <c r="B110" i="2"/>
  <c r="D110" i="2" s="1"/>
  <c r="T110" i="2" s="1"/>
  <c r="B29" i="2"/>
  <c r="D29" i="2" s="1"/>
  <c r="T29" i="2" s="1"/>
  <c r="B18" i="2"/>
  <c r="D18" i="2" s="1"/>
  <c r="S18" i="2" s="1"/>
  <c r="B42" i="2"/>
  <c r="D42" i="2" s="1"/>
  <c r="S42" i="2" s="1"/>
  <c r="B69" i="2"/>
  <c r="D69" i="2" s="1"/>
  <c r="S69" i="2" s="1"/>
  <c r="B123" i="2"/>
  <c r="D123" i="2" s="1"/>
  <c r="T123" i="2" s="1"/>
  <c r="B83" i="2"/>
  <c r="B33" i="2"/>
  <c r="D33" i="2" s="1"/>
  <c r="S33" i="2" s="1"/>
  <c r="B12" i="2"/>
  <c r="D12" i="2" s="1"/>
  <c r="T12" i="2" s="1"/>
  <c r="B20" i="2"/>
  <c r="D20" i="2" s="1"/>
  <c r="T20" i="2" s="1"/>
  <c r="B28" i="2"/>
  <c r="D28" i="2" s="1"/>
  <c r="S28" i="2" s="1"/>
  <c r="B36" i="2"/>
  <c r="D36" i="2" s="1"/>
  <c r="S36" i="2" s="1"/>
  <c r="B44" i="2"/>
  <c r="D44" i="2" s="1"/>
  <c r="S44" i="2" s="1"/>
  <c r="B52" i="2"/>
  <c r="D52" i="2" s="1"/>
  <c r="T52" i="2" s="1"/>
  <c r="B60" i="2"/>
  <c r="D60" i="2" s="1"/>
  <c r="T60" i="2" s="1"/>
  <c r="B72" i="2"/>
  <c r="D72" i="2" s="1"/>
  <c r="S72" i="2" s="1"/>
  <c r="B88" i="2"/>
  <c r="D88" i="2" s="1"/>
  <c r="T88" i="2" s="1"/>
  <c r="B104" i="2"/>
  <c r="D104" i="2" s="1"/>
  <c r="S104" i="2" s="1"/>
  <c r="B128" i="2"/>
  <c r="D128" i="2" s="1"/>
  <c r="S128" i="2" s="1"/>
  <c r="B160" i="2"/>
  <c r="D160" i="2" s="1"/>
  <c r="S160" i="2" s="1"/>
  <c r="B70" i="2"/>
  <c r="D70" i="2" s="1"/>
  <c r="T70" i="2" s="1"/>
  <c r="B86" i="2"/>
  <c r="D86" i="2" s="1"/>
  <c r="T86" i="2" s="1"/>
  <c r="B102" i="2"/>
  <c r="D102" i="2" s="1"/>
  <c r="S102" i="2" s="1"/>
  <c r="B124" i="2"/>
  <c r="D124" i="2" s="1"/>
  <c r="S124" i="2" s="1"/>
  <c r="B156" i="2"/>
  <c r="D156" i="2" s="1"/>
  <c r="T156" i="2" s="1"/>
  <c r="B21" i="2"/>
  <c r="D21" i="2" s="1"/>
  <c r="T21" i="2" s="1"/>
  <c r="B37" i="2"/>
  <c r="D37" i="2" s="1"/>
  <c r="S37" i="2" s="1"/>
  <c r="B53" i="2"/>
  <c r="D53" i="2" s="1"/>
  <c r="T53" i="2" s="1"/>
  <c r="B92" i="2"/>
  <c r="D92" i="2" s="1"/>
  <c r="T92" i="2" s="1"/>
  <c r="B108" i="2"/>
  <c r="D108" i="2" s="1"/>
  <c r="T108" i="2" s="1"/>
  <c r="B136" i="2"/>
  <c r="D136" i="2" s="1"/>
  <c r="T136" i="2" s="1"/>
  <c r="B180" i="2"/>
  <c r="D180" i="2" s="1"/>
  <c r="T180" i="2" s="1"/>
  <c r="B23" i="2"/>
  <c r="B39" i="2"/>
  <c r="D39" i="2" s="1"/>
  <c r="T39" i="2" s="1"/>
  <c r="B55" i="2"/>
  <c r="D55" i="2" s="1"/>
  <c r="S55" i="2" s="1"/>
  <c r="B65" i="2"/>
  <c r="D65" i="2" s="1"/>
  <c r="T65" i="2" s="1"/>
  <c r="B81" i="2"/>
  <c r="D81" i="2" s="1"/>
  <c r="S81" i="2" s="1"/>
  <c r="B74" i="2"/>
  <c r="D74" i="2" s="1"/>
  <c r="S74" i="2" s="1"/>
  <c r="B90" i="2"/>
  <c r="D90" i="2" s="1"/>
  <c r="T90" i="2" s="1"/>
  <c r="B106" i="2"/>
  <c r="D106" i="2" s="1"/>
  <c r="T106" i="2" s="1"/>
  <c r="B132" i="2"/>
  <c r="D132" i="2" s="1"/>
  <c r="T132" i="2" s="1"/>
  <c r="B164" i="2"/>
  <c r="D164" i="2" s="1"/>
  <c r="T164" i="2" s="1"/>
  <c r="B113" i="2"/>
  <c r="D113" i="2" s="1"/>
  <c r="S113" i="2" s="1"/>
  <c r="B129" i="2"/>
  <c r="D129" i="2" s="1"/>
  <c r="S129" i="2" s="1"/>
  <c r="B145" i="2"/>
  <c r="D145" i="2" s="1"/>
  <c r="T145" i="2" s="1"/>
  <c r="B161" i="2"/>
  <c r="D161" i="2" s="1"/>
  <c r="T161" i="2" s="1"/>
  <c r="B177" i="2"/>
  <c r="D177" i="2" s="1"/>
  <c r="S177" i="2" s="1"/>
  <c r="B193" i="2"/>
  <c r="D193" i="2" s="1"/>
  <c r="S193" i="2" s="1"/>
  <c r="B209" i="2"/>
  <c r="D209" i="2" s="1"/>
  <c r="S209" i="2" s="1"/>
  <c r="B114" i="2"/>
  <c r="D114" i="2" s="1"/>
  <c r="T114" i="2" s="1"/>
  <c r="B130" i="2"/>
  <c r="D130" i="2" s="1"/>
  <c r="T130" i="2" s="1"/>
  <c r="B146" i="2"/>
  <c r="D146" i="2" s="1"/>
  <c r="S146" i="2" s="1"/>
  <c r="B162" i="2"/>
  <c r="D162" i="2" s="1"/>
  <c r="T162" i="2" s="1"/>
  <c r="B178" i="2"/>
  <c r="D178" i="2" s="1"/>
  <c r="S178" i="2" s="1"/>
  <c r="B194" i="2"/>
  <c r="D194" i="2" s="1"/>
  <c r="S194" i="2" s="1"/>
  <c r="B210" i="2"/>
  <c r="D210" i="2" s="1"/>
  <c r="S210" i="2" s="1"/>
  <c r="B176" i="2"/>
  <c r="D176" i="2" s="1"/>
  <c r="S176" i="2" s="1"/>
  <c r="B192" i="2"/>
  <c r="D192" i="2" s="1"/>
  <c r="S192" i="2" s="1"/>
  <c r="B208" i="2"/>
  <c r="D208" i="2" s="1"/>
  <c r="S208" i="2" s="1"/>
  <c r="B48" i="2"/>
  <c r="D48" i="2" s="1"/>
  <c r="S48" i="2" s="1"/>
  <c r="B80" i="2"/>
  <c r="D80" i="2" s="1"/>
  <c r="T80" i="2" s="1"/>
  <c r="B144" i="2"/>
  <c r="D144" i="2" s="1"/>
  <c r="T144" i="2" s="1"/>
  <c r="B94" i="2"/>
  <c r="D94" i="2" s="1"/>
  <c r="S94" i="2" s="1"/>
  <c r="B188" i="2"/>
  <c r="D188" i="2" s="1"/>
  <c r="T188" i="2" s="1"/>
  <c r="B13" i="2"/>
  <c r="D13" i="2" s="1"/>
  <c r="S13" i="2" s="1"/>
  <c r="B34" i="2"/>
  <c r="D34" i="2" s="1"/>
  <c r="T34" i="2" s="1"/>
  <c r="B58" i="2"/>
  <c r="D58" i="2" s="1"/>
  <c r="S58" i="2" s="1"/>
  <c r="B101" i="2"/>
  <c r="D101" i="2" s="1"/>
  <c r="S101" i="2" s="1"/>
  <c r="B67" i="2"/>
  <c r="D67" i="2" s="1"/>
  <c r="S67" i="2" s="1"/>
  <c r="B199" i="2"/>
  <c r="D199" i="2" s="1"/>
  <c r="S199" i="2" s="1"/>
  <c r="B17" i="2"/>
  <c r="D17" i="2" s="1"/>
  <c r="T17" i="2" s="1"/>
  <c r="B89" i="2"/>
  <c r="D89" i="2" s="1"/>
  <c r="T89" i="2" s="1"/>
  <c r="B14" i="2"/>
  <c r="D14" i="2" s="1"/>
  <c r="T14" i="2" s="1"/>
  <c r="B22" i="2"/>
  <c r="D22" i="2" s="1"/>
  <c r="T22" i="2" s="1"/>
  <c r="B30" i="2"/>
  <c r="D30" i="2" s="1"/>
  <c r="T30" i="2" s="1"/>
  <c r="B38" i="2"/>
  <c r="D38" i="2" s="1"/>
  <c r="T38" i="2" s="1"/>
  <c r="B46" i="2"/>
  <c r="D46" i="2" s="1"/>
  <c r="T46" i="2" s="1"/>
  <c r="B54" i="2"/>
  <c r="D54" i="2" s="1"/>
  <c r="T54" i="2" s="1"/>
  <c r="B62" i="2"/>
  <c r="D62" i="2" s="1"/>
  <c r="S62" i="2" s="1"/>
  <c r="B77" i="2"/>
  <c r="D77" i="2" s="1"/>
  <c r="S77" i="2" s="1"/>
  <c r="B93" i="2"/>
  <c r="D93" i="2" s="1"/>
  <c r="S93" i="2" s="1"/>
  <c r="B109" i="2"/>
  <c r="D109" i="2" s="1"/>
  <c r="S109" i="2" s="1"/>
  <c r="B139" i="2"/>
  <c r="D139" i="2" s="1"/>
  <c r="S139" i="2" s="1"/>
  <c r="B175" i="2"/>
  <c r="D175" i="2" s="1"/>
  <c r="T175" i="2" s="1"/>
  <c r="B75" i="2"/>
  <c r="D75" i="2" s="1"/>
  <c r="S75" i="2" s="1"/>
  <c r="B91" i="2"/>
  <c r="D91" i="2" s="1"/>
  <c r="T91" i="2" s="1"/>
  <c r="B135" i="2"/>
  <c r="D135" i="2" s="1"/>
  <c r="S135" i="2" s="1"/>
  <c r="B25" i="2"/>
  <c r="D25" i="2" s="1"/>
  <c r="S25" i="2" s="1"/>
  <c r="B41" i="2"/>
  <c r="D41" i="2" s="1"/>
  <c r="T41" i="2" s="1"/>
  <c r="B57" i="2"/>
  <c r="D57" i="2" s="1"/>
  <c r="T57" i="2" s="1"/>
  <c r="B97" i="2"/>
  <c r="D97" i="2" s="1"/>
  <c r="S97" i="2" s="1"/>
  <c r="B115" i="2"/>
  <c r="D115" i="2" s="1"/>
  <c r="S115" i="2" s="1"/>
  <c r="B147" i="2"/>
  <c r="D147" i="2" s="1"/>
  <c r="T147" i="2" s="1"/>
  <c r="B191" i="2"/>
  <c r="B27" i="2"/>
  <c r="D27" i="2" s="1"/>
  <c r="S27" i="2" s="1"/>
  <c r="B43" i="2"/>
  <c r="D43" i="2" s="1"/>
  <c r="S43" i="2" s="1"/>
  <c r="B59" i="2"/>
  <c r="B68" i="2"/>
  <c r="D68" i="2" s="1"/>
  <c r="S68" i="2" s="1"/>
  <c r="B79" i="2"/>
  <c r="D79" i="2" s="1"/>
  <c r="S79" i="2" s="1"/>
  <c r="B111" i="2"/>
  <c r="D111" i="2" s="1"/>
  <c r="T111" i="2" s="1"/>
  <c r="B172" i="2"/>
  <c r="D172" i="2" s="1"/>
  <c r="T172" i="2" s="1"/>
  <c r="B118" i="2"/>
  <c r="D118" i="2" s="1"/>
  <c r="S118" i="2" s="1"/>
  <c r="B134" i="2"/>
  <c r="D134" i="2" s="1"/>
  <c r="T134" i="2" s="1"/>
  <c r="B150" i="2"/>
  <c r="D150" i="2" s="1"/>
  <c r="T150" i="2" s="1"/>
  <c r="B166" i="2"/>
  <c r="D166" i="2" s="1"/>
  <c r="T166" i="2" s="1"/>
  <c r="B182" i="2"/>
  <c r="D182" i="2" s="1"/>
  <c r="S182" i="2" s="1"/>
  <c r="B198" i="2"/>
  <c r="D198" i="2" s="1"/>
  <c r="S198" i="2" s="1"/>
  <c r="B214" i="2"/>
  <c r="D214" i="2" s="1"/>
  <c r="T214" i="2" s="1"/>
  <c r="B117" i="2"/>
  <c r="D117" i="2" s="1"/>
  <c r="S117" i="2" s="1"/>
  <c r="B133" i="2"/>
  <c r="D133" i="2" s="1"/>
  <c r="B149" i="2"/>
  <c r="D149" i="2" s="1"/>
  <c r="S149" i="2" s="1"/>
  <c r="B165" i="2"/>
  <c r="D165" i="2" s="1"/>
  <c r="T165" i="2" s="1"/>
  <c r="B181" i="2"/>
  <c r="D181" i="2" s="1"/>
  <c r="S181" i="2" s="1"/>
  <c r="B197" i="2"/>
  <c r="D197" i="2" s="1"/>
  <c r="D213" i="2"/>
  <c r="B179" i="2"/>
  <c r="B195" i="2"/>
  <c r="D195" i="2" s="1"/>
  <c r="S195" i="2" s="1"/>
  <c r="B211" i="2"/>
  <c r="D211" i="2" s="1"/>
  <c r="S211" i="2" s="1"/>
  <c r="T24" i="2"/>
  <c r="S24" i="2"/>
  <c r="S40" i="2"/>
  <c r="S144" i="2"/>
  <c r="T78" i="2"/>
  <c r="S78" i="2"/>
  <c r="S140" i="2"/>
  <c r="S29" i="2"/>
  <c r="T100" i="2"/>
  <c r="S100" i="2"/>
  <c r="T120" i="2"/>
  <c r="S31" i="2"/>
  <c r="T31" i="2"/>
  <c r="B47" i="2"/>
  <c r="S66" i="2"/>
  <c r="T82" i="2"/>
  <c r="S82" i="2"/>
  <c r="S148" i="2"/>
  <c r="S183" i="2"/>
  <c r="S153" i="2"/>
  <c r="S169" i="2"/>
  <c r="S138" i="2"/>
  <c r="S154" i="2"/>
  <c r="S202" i="2"/>
  <c r="S168" i="2"/>
  <c r="S184" i="2"/>
  <c r="S123" i="2"/>
  <c r="B119" i="2"/>
  <c r="T105" i="2"/>
  <c r="S142" i="2"/>
  <c r="T44" i="2"/>
  <c r="S108" i="2"/>
  <c r="T55" i="2"/>
  <c r="S132" i="2"/>
  <c r="S164" i="2"/>
  <c r="T85" i="2"/>
  <c r="S46" i="2"/>
  <c r="T75" i="2"/>
  <c r="B167" i="2"/>
  <c r="T97" i="2"/>
  <c r="B11" i="2"/>
  <c r="B143" i="2"/>
  <c r="S150" i="2"/>
  <c r="S133" i="2"/>
  <c r="T133" i="2"/>
  <c r="S197" i="2"/>
  <c r="T213" i="2"/>
  <c r="B227" i="2"/>
  <c r="T25" i="2" l="1"/>
  <c r="T99" i="2"/>
  <c r="S86" i="2"/>
  <c r="T68" i="2"/>
  <c r="T176" i="2"/>
  <c r="S20" i="2"/>
  <c r="T73" i="2"/>
  <c r="T74" i="2"/>
  <c r="T149" i="2"/>
  <c r="T93" i="2"/>
  <c r="S14" i="2"/>
  <c r="T79" i="2"/>
  <c r="S60" i="2"/>
  <c r="T87" i="2"/>
  <c r="B252" i="2"/>
  <c r="D252" i="2" s="1"/>
  <c r="T252" i="2" s="1"/>
  <c r="B231" i="2"/>
  <c r="D231" i="2" s="1"/>
  <c r="T231" i="2" s="1"/>
  <c r="B228" i="2"/>
  <c r="D228" i="2" s="1"/>
  <c r="T228" i="2" s="1"/>
  <c r="B245" i="2"/>
  <c r="D245" i="2" s="1"/>
  <c r="B262" i="2"/>
  <c r="D262" i="2" s="1"/>
  <c r="T262" i="2" s="1"/>
  <c r="B256" i="2"/>
  <c r="D256" i="2" s="1"/>
  <c r="T256" i="2" s="1"/>
  <c r="B226" i="2"/>
  <c r="D226" i="2" s="1"/>
  <c r="T226" i="2" s="1"/>
  <c r="B247" i="2"/>
  <c r="D247" i="2" s="1"/>
  <c r="T247" i="2" s="1"/>
  <c r="B241" i="2"/>
  <c r="D241" i="2" s="1"/>
  <c r="T241" i="2" s="1"/>
  <c r="B251" i="2"/>
  <c r="B221" i="2"/>
  <c r="D221" i="2" s="1"/>
  <c r="T221" i="2" s="1"/>
  <c r="B244" i="2"/>
  <c r="D244" i="2" s="1"/>
  <c r="T244" i="2" s="1"/>
  <c r="B238" i="2"/>
  <c r="D238" i="2" s="1"/>
  <c r="T238" i="2" s="1"/>
  <c r="B232" i="2"/>
  <c r="D232" i="2" s="1"/>
  <c r="T232" i="2" s="1"/>
  <c r="B223" i="2"/>
  <c r="D223" i="2" s="1"/>
  <c r="T223" i="2" s="1"/>
  <c r="B217" i="2"/>
  <c r="D217" i="2" s="1"/>
  <c r="T217" i="2" s="1"/>
  <c r="B229" i="2"/>
  <c r="D229" i="2" s="1"/>
  <c r="T229" i="2" s="1"/>
  <c r="B240" i="2"/>
  <c r="D240" i="2" s="1"/>
  <c r="T240" i="2" s="1"/>
  <c r="B235" i="2"/>
  <c r="D235" i="2" s="1"/>
  <c r="T235" i="2" s="1"/>
  <c r="B222" i="2"/>
  <c r="D222" i="2" s="1"/>
  <c r="T222" i="2" s="1"/>
  <c r="B216" i="2"/>
  <c r="D216" i="2" s="1"/>
  <c r="T216" i="2" s="1"/>
  <c r="B243" i="2"/>
  <c r="D243" i="2" s="1"/>
  <c r="T243" i="2" s="1"/>
  <c r="B236" i="2"/>
  <c r="D236" i="2" s="1"/>
  <c r="T236" i="2" s="1"/>
  <c r="B230" i="2"/>
  <c r="D230" i="2" s="1"/>
  <c r="T230" i="2" s="1"/>
  <c r="B224" i="2"/>
  <c r="D224" i="2" s="1"/>
  <c r="T224" i="2" s="1"/>
  <c r="B258" i="2"/>
  <c r="D258" i="2" s="1"/>
  <c r="T258" i="2" s="1"/>
  <c r="B215" i="2"/>
  <c r="B219" i="2"/>
  <c r="D219" i="2" s="1"/>
  <c r="T219" i="2" s="1"/>
  <c r="B253" i="2"/>
  <c r="D253" i="2" s="1"/>
  <c r="T253" i="2" s="1"/>
  <c r="B234" i="2"/>
  <c r="D234" i="2" s="1"/>
  <c r="T234" i="2" s="1"/>
  <c r="B255" i="2"/>
  <c r="D255" i="2" s="1"/>
  <c r="T255" i="2" s="1"/>
  <c r="B249" i="2"/>
  <c r="D249" i="2" s="1"/>
  <c r="T249" i="2" s="1"/>
  <c r="B259" i="2"/>
  <c r="D259" i="2" s="1"/>
  <c r="T259" i="2" s="1"/>
  <c r="B246" i="2"/>
  <c r="D246" i="2" s="1"/>
  <c r="T246" i="2" s="1"/>
  <c r="B225" i="2"/>
  <c r="D225" i="2" s="1"/>
  <c r="T225" i="2" s="1"/>
  <c r="B250" i="2"/>
  <c r="D250" i="2" s="1"/>
  <c r="T250" i="2" s="1"/>
  <c r="B261" i="2"/>
  <c r="D261" i="2" s="1"/>
  <c r="T261" i="2" s="1"/>
  <c r="B220" i="2"/>
  <c r="D220" i="2" s="1"/>
  <c r="T220" i="2" s="1"/>
  <c r="B242" i="2"/>
  <c r="D242" i="2" s="1"/>
  <c r="T242" i="2" s="1"/>
  <c r="B257" i="2"/>
  <c r="D257" i="2" s="1"/>
  <c r="T257" i="2" s="1"/>
  <c r="B237" i="2"/>
  <c r="D237" i="2" s="1"/>
  <c r="T237" i="2" s="1"/>
  <c r="B260" i="2"/>
  <c r="D260" i="2" s="1"/>
  <c r="T260" i="2" s="1"/>
  <c r="B254" i="2"/>
  <c r="D254" i="2" s="1"/>
  <c r="T254" i="2" s="1"/>
  <c r="B248" i="2"/>
  <c r="D248" i="2" s="1"/>
  <c r="T248" i="2" s="1"/>
  <c r="B218" i="2"/>
  <c r="D218" i="2" s="1"/>
  <c r="T218" i="2" s="1"/>
  <c r="B239" i="2"/>
  <c r="B233" i="2"/>
  <c r="D233" i="2" s="1"/>
  <c r="T233" i="2" s="1"/>
  <c r="T146" i="2"/>
  <c r="S161" i="2"/>
  <c r="S39" i="2"/>
  <c r="S21" i="2"/>
  <c r="T104" i="2"/>
  <c r="T122" i="2"/>
  <c r="T56" i="2"/>
  <c r="S52" i="2"/>
  <c r="S54" i="2"/>
  <c r="T124" i="2"/>
  <c r="S172" i="2"/>
  <c r="T37" i="2"/>
  <c r="T102" i="2"/>
  <c r="T28" i="2"/>
  <c r="S157" i="2"/>
  <c r="S51" i="2"/>
  <c r="S96" i="2"/>
  <c r="S166" i="2"/>
  <c r="T27" i="2"/>
  <c r="S91" i="2"/>
  <c r="S136" i="2"/>
  <c r="S187" i="2"/>
  <c r="S174" i="2"/>
  <c r="B415" i="1"/>
  <c r="T115" i="2"/>
  <c r="T128" i="2"/>
  <c r="T58" i="2"/>
  <c r="T18" i="2"/>
  <c r="T121" i="2"/>
  <c r="T181" i="2"/>
  <c r="T67" i="2"/>
  <c r="S111" i="2"/>
  <c r="S57" i="2"/>
  <c r="S130" i="2"/>
  <c r="T127" i="2"/>
  <c r="S186" i="2"/>
  <c r="S84" i="2"/>
  <c r="S147" i="2"/>
  <c r="S145" i="2"/>
  <c r="S90" i="2"/>
  <c r="S88" i="2"/>
  <c r="T125" i="2"/>
  <c r="T94" i="2"/>
  <c r="B426" i="1"/>
  <c r="T139" i="2"/>
  <c r="S30" i="2"/>
  <c r="S53" i="2"/>
  <c r="T72" i="2"/>
  <c r="S173" i="2"/>
  <c r="T33" i="2"/>
  <c r="T185" i="2"/>
  <c r="T61" i="2"/>
  <c r="T152" i="2"/>
  <c r="S188" i="2"/>
  <c r="T160" i="2"/>
  <c r="S114" i="2"/>
  <c r="T36" i="2"/>
  <c r="S103" i="2"/>
  <c r="T101" i="2"/>
  <c r="S98" i="2"/>
  <c r="T48" i="2"/>
  <c r="S41" i="2"/>
  <c r="S175" i="2"/>
  <c r="T77" i="2"/>
  <c r="T177" i="2"/>
  <c r="T113" i="2"/>
  <c r="S106" i="2"/>
  <c r="S65" i="2"/>
  <c r="S163" i="2"/>
  <c r="S89" i="2"/>
  <c r="T170" i="2"/>
  <c r="T13" i="2"/>
  <c r="T64" i="2"/>
  <c r="T16" i="2"/>
  <c r="T135" i="2"/>
  <c r="S70" i="2"/>
  <c r="S76" i="2"/>
  <c r="T19" i="2"/>
  <c r="T49" i="2"/>
  <c r="B427" i="1"/>
  <c r="S116" i="2"/>
  <c r="S110" i="2"/>
  <c r="S112" i="2"/>
  <c r="S80" i="2"/>
  <c r="S32" i="2"/>
  <c r="T117" i="2"/>
  <c r="S134" i="2"/>
  <c r="S38" i="2"/>
  <c r="T81" i="2"/>
  <c r="S156" i="2"/>
  <c r="S12" i="2"/>
  <c r="T189" i="2"/>
  <c r="T137" i="2"/>
  <c r="T15" i="2"/>
  <c r="T69" i="2"/>
  <c r="B422" i="1"/>
  <c r="S165" i="2"/>
  <c r="T182" i="2"/>
  <c r="T118" i="2"/>
  <c r="B95" i="2"/>
  <c r="B307" i="2" s="1"/>
  <c r="T42" i="2"/>
  <c r="T178" i="2"/>
  <c r="B428" i="1"/>
  <c r="T190" i="2"/>
  <c r="S17" i="2"/>
  <c r="B417" i="1"/>
  <c r="S45" i="2"/>
  <c r="B412" i="1"/>
  <c r="T43" i="2"/>
  <c r="T129" i="2"/>
  <c r="S180" i="2"/>
  <c r="S26" i="2"/>
  <c r="S126" i="2"/>
  <c r="T63" i="2"/>
  <c r="T151" i="2"/>
  <c r="B416" i="1"/>
  <c r="B419" i="1"/>
  <c r="B413" i="1"/>
  <c r="T245" i="2"/>
  <c r="B408" i="1"/>
  <c r="B107" i="2"/>
  <c r="D107" i="2" s="1"/>
  <c r="T62" i="2"/>
  <c r="T171" i="2"/>
  <c r="T141" i="2"/>
  <c r="S158" i="2"/>
  <c r="T159" i="2"/>
  <c r="B71" i="2"/>
  <c r="D71" i="2" s="1"/>
  <c r="S50" i="2"/>
  <c r="B411" i="1"/>
  <c r="S120" i="2"/>
  <c r="S34" i="2"/>
  <c r="B423" i="1"/>
  <c r="B421" i="1"/>
  <c r="T109" i="2"/>
  <c r="S22" i="2"/>
  <c r="S162" i="2"/>
  <c r="B409" i="1"/>
  <c r="S92" i="2"/>
  <c r="B424" i="1"/>
  <c r="B410" i="1"/>
  <c r="B418" i="1"/>
  <c r="B414" i="1"/>
  <c r="B425" i="1"/>
  <c r="D21" i="4"/>
  <c r="D22" i="4"/>
  <c r="B315" i="2"/>
  <c r="D191" i="2"/>
  <c r="D131" i="2"/>
  <c r="B310" i="2"/>
  <c r="D227" i="2"/>
  <c r="D179" i="2"/>
  <c r="B314" i="2"/>
  <c r="D119" i="2"/>
  <c r="B309" i="2"/>
  <c r="D239" i="2"/>
  <c r="D251" i="2"/>
  <c r="D19" i="4"/>
  <c r="H19" i="4" s="1"/>
  <c r="B316" i="2"/>
  <c r="D20" i="4" s="1"/>
  <c r="D203" i="2"/>
  <c r="D83" i="2"/>
  <c r="B306" i="2"/>
  <c r="D143" i="2"/>
  <c r="B311" i="2"/>
  <c r="D215" i="2"/>
  <c r="D167" i="2"/>
  <c r="B313" i="2"/>
  <c r="D23" i="2"/>
  <c r="B301" i="2"/>
  <c r="D35" i="2"/>
  <c r="B302" i="2"/>
  <c r="B155" i="2"/>
  <c r="B420" i="1"/>
  <c r="D59" i="2"/>
  <c r="B304" i="2"/>
  <c r="D11" i="2"/>
  <c r="B300" i="2"/>
  <c r="B303" i="2"/>
  <c r="D47" i="2"/>
  <c r="D95" i="2" l="1"/>
  <c r="B320" i="2"/>
  <c r="B319" i="2"/>
  <c r="B317" i="2"/>
  <c r="B318" i="2"/>
  <c r="B308" i="2"/>
  <c r="B305" i="2"/>
  <c r="T239" i="2"/>
  <c r="T319" i="2" s="1"/>
  <c r="D319" i="2"/>
  <c r="V51" i="3" s="1"/>
  <c r="T131" i="2"/>
  <c r="T310" i="2" s="1"/>
  <c r="S131" i="2"/>
  <c r="S310" i="2" s="1"/>
  <c r="D310" i="2"/>
  <c r="M51" i="3" s="1"/>
  <c r="H21" i="4"/>
  <c r="D155" i="2"/>
  <c r="B312" i="2"/>
  <c r="D313" i="2"/>
  <c r="P51" i="3" s="1"/>
  <c r="T167" i="2"/>
  <c r="T313" i="2" s="1"/>
  <c r="S167" i="2"/>
  <c r="S313" i="2" s="1"/>
  <c r="D305" i="2"/>
  <c r="H51" i="3" s="1"/>
  <c r="T71" i="2"/>
  <c r="T305" i="2" s="1"/>
  <c r="S71" i="2"/>
  <c r="S305" i="2" s="1"/>
  <c r="T47" i="2"/>
  <c r="T303" i="2" s="1"/>
  <c r="S47" i="2"/>
  <c r="S303" i="2" s="1"/>
  <c r="D303" i="2"/>
  <c r="F51" i="3" s="1"/>
  <c r="D300" i="2"/>
  <c r="C51" i="3" s="1"/>
  <c r="T11" i="2"/>
  <c r="T300" i="2" s="1"/>
  <c r="S11" i="2"/>
  <c r="S300" i="2" s="1"/>
  <c r="T59" i="2"/>
  <c r="T304" i="2" s="1"/>
  <c r="S59" i="2"/>
  <c r="S304" i="2" s="1"/>
  <c r="D304" i="2"/>
  <c r="G51" i="3" s="1"/>
  <c r="S95" i="2"/>
  <c r="S307" i="2" s="1"/>
  <c r="D307" i="2"/>
  <c r="J51" i="3" s="1"/>
  <c r="T95" i="2"/>
  <c r="T307" i="2" s="1"/>
  <c r="S35" i="2"/>
  <c r="S302" i="2" s="1"/>
  <c r="D302" i="2"/>
  <c r="E51" i="3" s="1"/>
  <c r="T35" i="2"/>
  <c r="T302" i="2" s="1"/>
  <c r="S23" i="2"/>
  <c r="S301" i="2" s="1"/>
  <c r="D301" i="2"/>
  <c r="D51" i="3" s="1"/>
  <c r="T23" i="2"/>
  <c r="T301" i="2" s="1"/>
  <c r="S83" i="2"/>
  <c r="S306" i="2" s="1"/>
  <c r="D306" i="2"/>
  <c r="I51" i="3" s="1"/>
  <c r="T83" i="2"/>
  <c r="T306" i="2" s="1"/>
  <c r="H20" i="4"/>
  <c r="H22" i="4"/>
  <c r="T227" i="2"/>
  <c r="T318" i="2" s="1"/>
  <c r="D318" i="2"/>
  <c r="U51" i="3" s="1"/>
  <c r="T215" i="2"/>
  <c r="T317" i="2" s="1"/>
  <c r="D317" i="2"/>
  <c r="T51" i="3" s="1"/>
  <c r="S107" i="2"/>
  <c r="S308" i="2" s="1"/>
  <c r="T107" i="2"/>
  <c r="T308" i="2" s="1"/>
  <c r="D308" i="2"/>
  <c r="K51" i="3" s="1"/>
  <c r="D311" i="2"/>
  <c r="N51" i="3" s="1"/>
  <c r="S143" i="2"/>
  <c r="S311" i="2" s="1"/>
  <c r="T143" i="2"/>
  <c r="T311" i="2" s="1"/>
  <c r="T251" i="2"/>
  <c r="T320" i="2" s="1"/>
  <c r="D320" i="2"/>
  <c r="W51" i="3" s="1"/>
  <c r="S191" i="2"/>
  <c r="S315" i="2" s="1"/>
  <c r="D315" i="2"/>
  <c r="R51" i="3" s="1"/>
  <c r="D316" i="2"/>
  <c r="S203" i="2"/>
  <c r="S119" i="2"/>
  <c r="S309" i="2" s="1"/>
  <c r="D309" i="2"/>
  <c r="L51" i="3" s="1"/>
  <c r="T119" i="2"/>
  <c r="T309" i="2" s="1"/>
  <c r="S179" i="2"/>
  <c r="S314" i="2" s="1"/>
  <c r="D314" i="2"/>
  <c r="Q51" i="3" s="1"/>
  <c r="T179" i="2"/>
  <c r="T314" i="2" s="1"/>
  <c r="T155" i="2" l="1"/>
  <c r="T312" i="2" s="1"/>
  <c r="S155" i="2"/>
  <c r="S312" i="2" s="1"/>
  <c r="D312" i="2"/>
  <c r="O51" i="3" s="1"/>
  <c r="S51" i="3"/>
  <c r="S58" i="3"/>
  <c r="R58" i="3" l="1"/>
  <c r="C266" i="1" l="1"/>
  <c r="C322" i="1" l="1"/>
  <c r="C344" i="1"/>
  <c r="C239" i="1"/>
  <c r="C228" i="1" l="1"/>
  <c r="C354" i="1"/>
  <c r="C257" i="1"/>
  <c r="C370" i="1"/>
  <c r="C327" i="1"/>
  <c r="C262" i="1"/>
  <c r="C233" i="1"/>
  <c r="C330" i="1"/>
  <c r="C276" i="1"/>
  <c r="C223" i="1"/>
  <c r="C231" i="1"/>
  <c r="C350" i="1"/>
  <c r="C300" i="1"/>
  <c r="C314" i="1"/>
  <c r="C352" i="1"/>
  <c r="C204" i="1"/>
  <c r="C329" i="1"/>
  <c r="C303" i="1"/>
  <c r="C212" i="1"/>
  <c r="C226" i="1"/>
  <c r="C203" i="1"/>
  <c r="C360" i="1"/>
  <c r="C349" i="1"/>
  <c r="C219" i="1"/>
  <c r="C287" i="1"/>
  <c r="C248" i="1"/>
  <c r="C215" i="1"/>
  <c r="C307" i="1"/>
  <c r="C296" i="1"/>
  <c r="C260" i="1"/>
  <c r="C321" i="1"/>
  <c r="C232" i="1"/>
  <c r="C289" i="1"/>
  <c r="C267" i="1"/>
  <c r="C356" i="1"/>
  <c r="C229" i="1"/>
  <c r="C246" i="1"/>
  <c r="C206" i="1"/>
  <c r="C284" i="1"/>
  <c r="C282" i="1"/>
  <c r="C216" i="1"/>
  <c r="C331" i="1"/>
  <c r="C255" i="1"/>
  <c r="C291" i="1"/>
  <c r="C205" i="1"/>
  <c r="C274" i="1"/>
  <c r="C326" i="1"/>
  <c r="C298" i="1"/>
  <c r="C305" i="1"/>
  <c r="C244" i="1"/>
  <c r="C241" i="1"/>
  <c r="C285" i="1"/>
  <c r="C250" i="1"/>
  <c r="C339" i="1"/>
  <c r="C227" i="1"/>
  <c r="C358" i="1"/>
  <c r="C207" i="1"/>
  <c r="C213" i="1"/>
  <c r="C310" i="1"/>
  <c r="C347" i="1"/>
  <c r="C361" i="1"/>
  <c r="C238" i="1"/>
  <c r="C334" i="1"/>
  <c r="C288" i="1"/>
  <c r="C346" i="1"/>
  <c r="C345" i="1"/>
  <c r="C243" i="1"/>
  <c r="C336" i="1"/>
  <c r="C210" i="1"/>
  <c r="C263" i="1"/>
  <c r="C270" i="1"/>
  <c r="C348" i="1"/>
  <c r="C286" i="1"/>
  <c r="C264" i="1"/>
  <c r="C302" i="1"/>
  <c r="C318" i="1"/>
  <c r="C309" i="1"/>
  <c r="C316" i="1"/>
  <c r="C340" i="1"/>
  <c r="C335" i="1"/>
  <c r="C256" i="1"/>
  <c r="C324" i="1"/>
  <c r="C332" i="1"/>
  <c r="C280" i="1"/>
  <c r="C217" i="1"/>
  <c r="C317" i="1"/>
  <c r="C222" i="1"/>
  <c r="C315" i="1"/>
  <c r="C265" i="1"/>
  <c r="C312" i="1"/>
  <c r="C277" i="1"/>
  <c r="C230" i="1"/>
  <c r="C355" i="1"/>
  <c r="C211" i="1"/>
  <c r="C319" i="1"/>
  <c r="C236" i="1"/>
  <c r="C209" i="1"/>
  <c r="C208" i="1"/>
  <c r="C258" i="1"/>
  <c r="C237" i="1"/>
  <c r="C295" i="1"/>
  <c r="C367" i="1"/>
  <c r="C254" i="1"/>
  <c r="C292" i="1"/>
  <c r="C313" i="1"/>
  <c r="C320" i="1"/>
  <c r="C323" i="1"/>
  <c r="C278" i="1"/>
  <c r="C308" i="1"/>
  <c r="C225" i="1"/>
  <c r="C272" i="1"/>
  <c r="C220" i="1"/>
  <c r="C221" i="1"/>
  <c r="C341" i="1"/>
  <c r="C351" i="1"/>
  <c r="C343" i="1"/>
  <c r="C364" i="1"/>
  <c r="C253" i="1"/>
  <c r="C235" i="1"/>
  <c r="C362" i="1"/>
  <c r="C304" i="1"/>
  <c r="C249" i="1"/>
  <c r="C365" i="1"/>
  <c r="C294" i="1"/>
  <c r="C299" i="1"/>
  <c r="C293" i="1"/>
  <c r="C261" i="1"/>
  <c r="C333" i="1"/>
  <c r="C281" i="1"/>
  <c r="C301" i="1"/>
  <c r="C224" i="1"/>
  <c r="C259" i="1"/>
  <c r="C311" i="1"/>
  <c r="C342" i="1"/>
  <c r="C273" i="1"/>
  <c r="C240" i="1"/>
  <c r="C275" i="1"/>
  <c r="C279" i="1"/>
  <c r="C242" i="1"/>
  <c r="C338" i="1"/>
  <c r="C328" i="1"/>
  <c r="C269" i="1"/>
  <c r="C325" i="1"/>
  <c r="C251" i="1"/>
  <c r="C366" i="1"/>
  <c r="C214" i="1"/>
  <c r="C271" i="1"/>
  <c r="C297" i="1"/>
  <c r="C359" i="1"/>
  <c r="C357" i="1"/>
  <c r="C245" i="1"/>
  <c r="C306" i="1"/>
  <c r="C283" i="1"/>
  <c r="C268" i="1"/>
  <c r="C337" i="1"/>
  <c r="C363" i="1"/>
  <c r="C353" i="1"/>
  <c r="C369" i="1"/>
  <c r="C218" i="1"/>
  <c r="C234" i="1"/>
  <c r="C290" i="1"/>
  <c r="C368" i="1"/>
  <c r="C252" i="1"/>
  <c r="C247" i="1"/>
  <c r="C428" i="1" l="1"/>
  <c r="C419" i="1"/>
  <c r="C413" i="1"/>
  <c r="C418" i="1"/>
  <c r="C425" i="1"/>
  <c r="C414" i="1"/>
  <c r="C426" i="1"/>
  <c r="C422" i="1"/>
  <c r="C410" i="1"/>
  <c r="C408" i="1"/>
  <c r="C421" i="1"/>
  <c r="C424" i="1"/>
  <c r="C423" i="1"/>
  <c r="C412" i="1"/>
  <c r="C420" i="1"/>
  <c r="C416" i="1"/>
  <c r="C409" i="1"/>
  <c r="C411" i="1"/>
  <c r="C427" i="1"/>
  <c r="C417" i="1"/>
  <c r="C415" i="1"/>
  <c r="S111" i="3" l="1"/>
  <c r="S191" i="3" s="1"/>
  <c r="D331" i="1" l="1"/>
  <c r="E67" i="2"/>
  <c r="D207" i="1"/>
  <c r="E62" i="2"/>
  <c r="D224" i="1"/>
  <c r="E66" i="2"/>
  <c r="E63" i="2"/>
  <c r="E34" i="2"/>
  <c r="D294" i="1"/>
  <c r="E86" i="2"/>
  <c r="D239" i="1"/>
  <c r="E239" i="1" s="1"/>
  <c r="E11" i="7" s="1"/>
  <c r="D355" i="1"/>
  <c r="E30" i="2"/>
  <c r="D238" i="1"/>
  <c r="E80" i="2"/>
  <c r="D305" i="1"/>
  <c r="D254" i="1"/>
  <c r="D221" i="1"/>
  <c r="D267" i="1"/>
  <c r="E89" i="2"/>
  <c r="D307" i="1"/>
  <c r="E93" i="2"/>
  <c r="D326" i="1"/>
  <c r="D255" i="1"/>
  <c r="D308" i="1"/>
  <c r="D230" i="1"/>
  <c r="D313" i="1"/>
  <c r="E58" i="2"/>
  <c r="D359" i="1"/>
  <c r="E20" i="2"/>
  <c r="D206" i="1"/>
  <c r="D211" i="1"/>
  <c r="E14" i="2"/>
  <c r="D368" i="1"/>
  <c r="E12" i="2"/>
  <c r="D271" i="1"/>
  <c r="D258" i="1"/>
  <c r="D338" i="1"/>
  <c r="D290" i="1"/>
  <c r="E76" i="2"/>
  <c r="E21" i="2"/>
  <c r="D266" i="1"/>
  <c r="E40" i="2"/>
  <c r="E68" i="2"/>
  <c r="E78" i="2"/>
  <c r="D272" i="1"/>
  <c r="D369" i="1"/>
  <c r="E13" i="2"/>
  <c r="E42" i="2"/>
  <c r="D223" i="1"/>
  <c r="E27" i="2"/>
  <c r="E87" i="2"/>
  <c r="E38" i="2"/>
  <c r="D285" i="1"/>
  <c r="D336" i="1"/>
  <c r="D250" i="1"/>
  <c r="D333" i="1"/>
  <c r="D292" i="1"/>
  <c r="E90" i="2"/>
  <c r="D232" i="1"/>
  <c r="E53" i="2"/>
  <c r="E44" i="2"/>
  <c r="D253" i="1"/>
  <c r="D345" i="1"/>
  <c r="D365" i="1"/>
  <c r="D291" i="1"/>
  <c r="E77" i="2"/>
  <c r="D210" i="1"/>
  <c r="D354" i="1"/>
  <c r="D247" i="1"/>
  <c r="E31" i="2"/>
  <c r="D269" i="1"/>
  <c r="D312" i="1"/>
  <c r="D257" i="1"/>
  <c r="D220" i="1"/>
  <c r="E94" i="2"/>
  <c r="E49" i="2"/>
  <c r="E79" i="2"/>
  <c r="D235" i="1"/>
  <c r="D249" i="1"/>
  <c r="D244" i="1"/>
  <c r="D248" i="1"/>
  <c r="D299" i="1"/>
  <c r="E299" i="1" s="1"/>
  <c r="J11" i="7" s="1"/>
  <c r="D288" i="1"/>
  <c r="E45" i="2"/>
  <c r="D277" i="1"/>
  <c r="D327" i="1"/>
  <c r="E15" i="2"/>
  <c r="D314" i="1"/>
  <c r="D245" i="1"/>
  <c r="D302" i="1"/>
  <c r="D242" i="1"/>
  <c r="E56" i="2"/>
  <c r="D323" i="1"/>
  <c r="D304" i="1"/>
  <c r="D275" i="1"/>
  <c r="E275" i="1" s="1"/>
  <c r="H11" i="7" s="1"/>
  <c r="D259" i="1"/>
  <c r="E74" i="2"/>
  <c r="D348" i="1"/>
  <c r="D204" i="1"/>
  <c r="E36" i="2"/>
  <c r="D350" i="1"/>
  <c r="E64" i="2"/>
  <c r="D343" i="1"/>
  <c r="E51" i="2"/>
  <c r="D324" i="1"/>
  <c r="D228" i="1"/>
  <c r="D241" i="1"/>
  <c r="D298" i="1"/>
  <c r="D321" i="1"/>
  <c r="D273" i="1"/>
  <c r="D243" i="1"/>
  <c r="D361" i="1"/>
  <c r="E85" i="2"/>
  <c r="D256" i="1"/>
  <c r="D284" i="1"/>
  <c r="E46" i="2"/>
  <c r="D246" i="1"/>
  <c r="E18" i="2"/>
  <c r="D208" i="1"/>
  <c r="D352" i="1"/>
  <c r="D205" i="1"/>
  <c r="D203" i="1"/>
  <c r="E203" i="1" s="1"/>
  <c r="B11" i="7" s="1"/>
  <c r="E60" i="2"/>
  <c r="D344" i="1"/>
  <c r="E17" i="2"/>
  <c r="D301" i="1"/>
  <c r="D358" i="1"/>
  <c r="D300" i="1"/>
  <c r="D215" i="1"/>
  <c r="E215" i="1" s="1"/>
  <c r="C11" i="7" s="1"/>
  <c r="E88" i="2"/>
  <c r="D303" i="1"/>
  <c r="D265" i="1"/>
  <c r="D276" i="1"/>
  <c r="D212" i="1"/>
  <c r="E48" i="2"/>
  <c r="D325" i="1"/>
  <c r="D340" i="1"/>
  <c r="D357" i="1"/>
  <c r="D260" i="1"/>
  <c r="D293" i="1"/>
  <c r="D353" i="1"/>
  <c r="D278" i="1"/>
  <c r="D317" i="1"/>
  <c r="D370" i="1"/>
  <c r="D237" i="1"/>
  <c r="E57" i="2"/>
  <c r="E70" i="2"/>
  <c r="D263" i="1"/>
  <c r="E263" i="1" s="1"/>
  <c r="G11" i="7" s="1"/>
  <c r="E52" i="2"/>
  <c r="D252" i="1"/>
  <c r="D316" i="1"/>
  <c r="D351" i="1"/>
  <c r="E81" i="2"/>
  <c r="D356" i="1"/>
  <c r="D322" i="1"/>
  <c r="D213" i="1"/>
  <c r="D309" i="1"/>
  <c r="D328" i="1"/>
  <c r="D218" i="1"/>
  <c r="D270" i="1"/>
  <c r="D320" i="1"/>
  <c r="D268" i="1"/>
  <c r="D251" i="1"/>
  <c r="E251" i="1" s="1"/>
  <c r="F11" i="7" s="1"/>
  <c r="E41" i="2"/>
  <c r="D342" i="1"/>
  <c r="D283" i="1"/>
  <c r="D289" i="1"/>
  <c r="D286" i="1"/>
  <c r="D214" i="1"/>
  <c r="D234" i="1"/>
  <c r="E43" i="2"/>
  <c r="E92" i="2"/>
  <c r="D332" i="1"/>
  <c r="E28" i="2"/>
  <c r="D280" i="1"/>
  <c r="D261" i="1"/>
  <c r="D264" i="1"/>
  <c r="E33" i="2"/>
  <c r="D274" i="1"/>
  <c r="E55" i="2"/>
  <c r="D236" i="1"/>
  <c r="D339" i="1"/>
  <c r="D319" i="1"/>
  <c r="D311" i="1"/>
  <c r="E311" i="1" s="1"/>
  <c r="K11" i="7" s="1"/>
  <c r="D279" i="1"/>
  <c r="D346" i="1"/>
  <c r="E37" i="2"/>
  <c r="D229" i="1"/>
  <c r="D219" i="1"/>
  <c r="E91" i="2"/>
  <c r="E19" i="2"/>
  <c r="E61" i="2"/>
  <c r="D318" i="1"/>
  <c r="D315" i="1"/>
  <c r="D330" i="1"/>
  <c r="D209" i="1"/>
  <c r="E32" i="2"/>
  <c r="E29" i="2"/>
  <c r="D335" i="1"/>
  <c r="D217" i="1"/>
  <c r="D216" i="1"/>
  <c r="D337" i="1"/>
  <c r="D222" i="1"/>
  <c r="D362" i="1"/>
  <c r="D227" i="1"/>
  <c r="E227" i="1" s="1"/>
  <c r="D11" i="7" s="1"/>
  <c r="E39" i="2"/>
  <c r="D287" i="1"/>
  <c r="E287" i="1" s="1"/>
  <c r="I11" i="7" s="1"/>
  <c r="D366" i="1"/>
  <c r="E24" i="2"/>
  <c r="D364" i="1"/>
  <c r="D367" i="1"/>
  <c r="E65" i="2"/>
  <c r="D262" i="1"/>
  <c r="D360" i="1"/>
  <c r="D306" i="1"/>
  <c r="D347" i="1"/>
  <c r="D297" i="1"/>
  <c r="D329" i="1"/>
  <c r="E75" i="2"/>
  <c r="D349" i="1"/>
  <c r="E72" i="2"/>
  <c r="E82" i="2"/>
  <c r="D226" i="1"/>
  <c r="E54" i="2"/>
  <c r="D225" i="1"/>
  <c r="E50" i="2"/>
  <c r="D341" i="1"/>
  <c r="D240" i="1"/>
  <c r="D295" i="1"/>
  <c r="D296" i="1"/>
  <c r="D231" i="1"/>
  <c r="D363" i="1"/>
  <c r="D282" i="1"/>
  <c r="E84" i="2"/>
  <c r="D281" i="1"/>
  <c r="D310" i="1"/>
  <c r="E25" i="2"/>
  <c r="D334" i="1"/>
  <c r="E73" i="2"/>
  <c r="E69" i="2"/>
  <c r="E26" i="2"/>
  <c r="E22" i="2"/>
  <c r="D233" i="1"/>
  <c r="E16" i="2"/>
  <c r="M11" i="7" l="1"/>
  <c r="M11" i="9"/>
  <c r="M11" i="8"/>
  <c r="M11" i="10"/>
  <c r="L11" i="7"/>
  <c r="L11" i="9"/>
  <c r="L11" i="8"/>
  <c r="L11" i="10"/>
  <c r="N11" i="7"/>
  <c r="N11" i="8"/>
  <c r="N11" i="9"/>
  <c r="N11" i="10"/>
  <c r="O11" i="7"/>
  <c r="O11" i="10"/>
  <c r="O11" i="8"/>
  <c r="O11" i="9"/>
  <c r="E226" i="2"/>
  <c r="E252" i="2"/>
  <c r="Q252" i="2" s="1"/>
  <c r="S252" i="2" s="1"/>
  <c r="E229" i="2"/>
  <c r="E238" i="2"/>
  <c r="F238" i="2" s="1"/>
  <c r="U112" i="3" s="1"/>
  <c r="U192" i="3" s="1"/>
  <c r="E126" i="2"/>
  <c r="E234" i="1"/>
  <c r="D18" i="7" s="1"/>
  <c r="E220" i="2"/>
  <c r="Q220" i="2" s="1"/>
  <c r="S220" i="2" s="1"/>
  <c r="E144" i="2"/>
  <c r="F144" i="2" s="1"/>
  <c r="E252" i="1"/>
  <c r="F12" i="7" s="1"/>
  <c r="E249" i="2"/>
  <c r="Q249" i="2" s="1"/>
  <c r="S249" i="2" s="1"/>
  <c r="E193" i="2"/>
  <c r="E301" i="1"/>
  <c r="J13" i="7" s="1"/>
  <c r="E165" i="2"/>
  <c r="F165" i="2" s="1"/>
  <c r="E273" i="1"/>
  <c r="G21" i="7" s="1"/>
  <c r="E240" i="2"/>
  <c r="E194" i="2"/>
  <c r="O194" i="2" s="1"/>
  <c r="T194" i="2" s="1"/>
  <c r="E302" i="1"/>
  <c r="J14" i="7" s="1"/>
  <c r="E127" i="2"/>
  <c r="E235" i="1"/>
  <c r="D19" i="7" s="1"/>
  <c r="E261" i="2"/>
  <c r="F261" i="2" s="1"/>
  <c r="W111" i="3" s="1"/>
  <c r="W191" i="3" s="1"/>
  <c r="E99" i="2"/>
  <c r="E207" i="1"/>
  <c r="B15" i="7" s="1"/>
  <c r="E187" i="2"/>
  <c r="F187" i="2" s="1"/>
  <c r="E295" i="1"/>
  <c r="I19" i="7" s="1"/>
  <c r="E189" i="2"/>
  <c r="E297" i="1"/>
  <c r="I21" i="7" s="1"/>
  <c r="E202" i="2"/>
  <c r="F202" i="2" s="1"/>
  <c r="E310" i="1"/>
  <c r="J22" i="7" s="1"/>
  <c r="E255" i="2"/>
  <c r="E125" i="2"/>
  <c r="O125" i="2" s="1"/>
  <c r="E233" i="1"/>
  <c r="D17" i="7" s="1"/>
  <c r="E173" i="2"/>
  <c r="F173" i="2" s="1"/>
  <c r="E281" i="1"/>
  <c r="H17" i="7" s="1"/>
  <c r="E123" i="2"/>
  <c r="O123" i="2" s="1"/>
  <c r="E231" i="1"/>
  <c r="D15" i="7" s="1"/>
  <c r="E233" i="2"/>
  <c r="F233" i="2" s="1"/>
  <c r="U107" i="3" s="1"/>
  <c r="U187" i="3" s="1"/>
  <c r="E118" i="2"/>
  <c r="F118" i="2" s="1"/>
  <c r="E226" i="1"/>
  <c r="C22" i="7" s="1"/>
  <c r="E198" i="2"/>
  <c r="E306" i="1"/>
  <c r="J18" i="7" s="1"/>
  <c r="E259" i="2"/>
  <c r="F259" i="2" s="1"/>
  <c r="W109" i="3" s="1"/>
  <c r="W189" i="3" s="1"/>
  <c r="E114" i="2"/>
  <c r="E222" i="1"/>
  <c r="C18" i="7" s="1"/>
  <c r="E222" i="2"/>
  <c r="Q222" i="2" s="1"/>
  <c r="S222" i="2" s="1"/>
  <c r="E211" i="2"/>
  <c r="F211" i="2" s="1"/>
  <c r="E319" i="1"/>
  <c r="K19" i="7" s="1"/>
  <c r="E166" i="2"/>
  <c r="E274" i="1"/>
  <c r="G22" i="7" s="1"/>
  <c r="E172" i="2"/>
  <c r="F172" i="2" s="1"/>
  <c r="E280" i="1"/>
  <c r="H16" i="7" s="1"/>
  <c r="E181" i="2"/>
  <c r="E289" i="1"/>
  <c r="I13" i="7" s="1"/>
  <c r="E110" i="2"/>
  <c r="E218" i="1"/>
  <c r="C14" i="7" s="1"/>
  <c r="E214" i="2"/>
  <c r="E322" i="1"/>
  <c r="K22" i="7" s="1"/>
  <c r="E208" i="2"/>
  <c r="E316" i="1"/>
  <c r="K16" i="7" s="1"/>
  <c r="E209" i="2"/>
  <c r="E317" i="1"/>
  <c r="K17" i="7" s="1"/>
  <c r="E152" i="2"/>
  <c r="E260" i="1"/>
  <c r="F20" i="7" s="1"/>
  <c r="E195" i="2"/>
  <c r="E303" i="1"/>
  <c r="J15" i="7" s="1"/>
  <c r="E250" i="2"/>
  <c r="E100" i="2"/>
  <c r="E208" i="1"/>
  <c r="B16" i="7" s="1"/>
  <c r="E176" i="2"/>
  <c r="F176" i="2" s="1"/>
  <c r="E284" i="1"/>
  <c r="H20" i="7" s="1"/>
  <c r="E135" i="2"/>
  <c r="E243" i="1"/>
  <c r="E15" i="7" s="1"/>
  <c r="E133" i="2"/>
  <c r="F133" i="2" s="1"/>
  <c r="E241" i="1"/>
  <c r="E13" i="7" s="1"/>
  <c r="E235" i="2"/>
  <c r="E96" i="2"/>
  <c r="E204" i="1"/>
  <c r="B12" i="7" s="1"/>
  <c r="E134" i="2"/>
  <c r="O134" i="2" s="1"/>
  <c r="E242" i="1"/>
  <c r="E14" i="7" s="1"/>
  <c r="E180" i="2"/>
  <c r="E288" i="1"/>
  <c r="I12" i="7" s="1"/>
  <c r="E141" i="2"/>
  <c r="O141" i="2" s="1"/>
  <c r="E249" i="1"/>
  <c r="E21" i="7" s="1"/>
  <c r="E161" i="2"/>
  <c r="E269" i="1"/>
  <c r="G17" i="7" s="1"/>
  <c r="E102" i="2"/>
  <c r="O102" i="2" s="1"/>
  <c r="E210" i="1"/>
  <c r="B18" i="7" s="1"/>
  <c r="E237" i="2"/>
  <c r="E124" i="2"/>
  <c r="O124" i="2" s="1"/>
  <c r="E232" i="1"/>
  <c r="D16" i="7" s="1"/>
  <c r="E142" i="2"/>
  <c r="E250" i="1"/>
  <c r="E22" i="7" s="1"/>
  <c r="E163" i="2"/>
  <c r="O163" i="2" s="1"/>
  <c r="E271" i="1"/>
  <c r="G19" i="7" s="1"/>
  <c r="E103" i="2"/>
  <c r="E211" i="1"/>
  <c r="B19" i="7" s="1"/>
  <c r="E147" i="2"/>
  <c r="F147" i="2" s="1"/>
  <c r="E255" i="1"/>
  <c r="F15" i="7" s="1"/>
  <c r="E197" i="2"/>
  <c r="E305" i="1"/>
  <c r="J17" i="7" s="1"/>
  <c r="E247" i="2"/>
  <c r="F247" i="2" s="1"/>
  <c r="V109" i="3" s="1"/>
  <c r="V189" i="3" s="1"/>
  <c r="E188" i="2"/>
  <c r="E296" i="1"/>
  <c r="I20" i="7" s="1"/>
  <c r="E256" i="2"/>
  <c r="F256" i="2" s="1"/>
  <c r="W106" i="3" s="1"/>
  <c r="W186" i="3" s="1"/>
  <c r="E231" i="2"/>
  <c r="F231" i="2" s="1"/>
  <c r="U105" i="3" s="1"/>
  <c r="U185" i="3" s="1"/>
  <c r="E175" i="2"/>
  <c r="O175" i="2" s="1"/>
  <c r="E283" i="1"/>
  <c r="H19" i="7" s="1"/>
  <c r="E248" i="2"/>
  <c r="E170" i="2"/>
  <c r="F170" i="2" s="1"/>
  <c r="E278" i="1"/>
  <c r="H14" i="7" s="1"/>
  <c r="E104" i="2"/>
  <c r="E212" i="1"/>
  <c r="B20" i="7" s="1"/>
  <c r="E148" i="2"/>
  <c r="F148" i="2" s="1"/>
  <c r="E256" i="1"/>
  <c r="F16" i="7" s="1"/>
  <c r="E228" i="2"/>
  <c r="E98" i="2"/>
  <c r="E206" i="1"/>
  <c r="B14" i="7" s="1"/>
  <c r="E174" i="2"/>
  <c r="F174" i="2" s="1"/>
  <c r="E282" i="1"/>
  <c r="H18" i="7" s="1"/>
  <c r="E117" i="2"/>
  <c r="E225" i="1"/>
  <c r="C21" i="7" s="1"/>
  <c r="E154" i="2"/>
  <c r="O154" i="2" s="1"/>
  <c r="E262" i="1"/>
  <c r="F22" i="7" s="1"/>
  <c r="E108" i="2"/>
  <c r="E216" i="1"/>
  <c r="C12" i="7" s="1"/>
  <c r="E210" i="2"/>
  <c r="E318" i="1"/>
  <c r="K18" i="7" s="1"/>
  <c r="E111" i="2"/>
  <c r="E219" i="1"/>
  <c r="C15" i="7" s="1"/>
  <c r="E171" i="2"/>
  <c r="E279" i="1"/>
  <c r="H15" i="7" s="1"/>
  <c r="E128" i="2"/>
  <c r="E236" i="1"/>
  <c r="D20" i="7" s="1"/>
  <c r="E156" i="2"/>
  <c r="E264" i="1"/>
  <c r="G12" i="7" s="1"/>
  <c r="E224" i="2"/>
  <c r="E106" i="2"/>
  <c r="F106" i="2" s="1"/>
  <c r="E214" i="1"/>
  <c r="B22" i="7" s="1"/>
  <c r="E234" i="2"/>
  <c r="E212" i="2"/>
  <c r="E320" i="1"/>
  <c r="K20" i="7" s="1"/>
  <c r="E201" i="2"/>
  <c r="E309" i="1"/>
  <c r="J21" i="7" s="1"/>
  <c r="E129" i="2"/>
  <c r="E237" i="1"/>
  <c r="D21" i="7" s="1"/>
  <c r="E245" i="2"/>
  <c r="E232" i="2"/>
  <c r="E168" i="2"/>
  <c r="E276" i="1"/>
  <c r="H12" i="7" s="1"/>
  <c r="E97" i="2"/>
  <c r="E205" i="1"/>
  <c r="B13" i="7" s="1"/>
  <c r="E138" i="2"/>
  <c r="E246" i="1"/>
  <c r="E18" i="7" s="1"/>
  <c r="E213" i="2"/>
  <c r="Q213" i="2" s="1"/>
  <c r="S213" i="2" s="1"/>
  <c r="E321" i="1"/>
  <c r="K21" i="7" s="1"/>
  <c r="E216" i="2"/>
  <c r="E242" i="2"/>
  <c r="Q242" i="2" s="1"/>
  <c r="S242" i="2" s="1"/>
  <c r="E137" i="2"/>
  <c r="O137" i="2" s="1"/>
  <c r="E245" i="1"/>
  <c r="E17" i="7" s="1"/>
  <c r="E169" i="2"/>
  <c r="E277" i="1"/>
  <c r="H13" i="7" s="1"/>
  <c r="E140" i="2"/>
  <c r="O140" i="2" s="1"/>
  <c r="E248" i="1"/>
  <c r="E20" i="7" s="1"/>
  <c r="E149" i="2"/>
  <c r="E257" i="1"/>
  <c r="F17" i="7" s="1"/>
  <c r="E139" i="2"/>
  <c r="O139" i="2" s="1"/>
  <c r="E247" i="1"/>
  <c r="E19" i="7" s="1"/>
  <c r="E183" i="2"/>
  <c r="E291" i="1"/>
  <c r="I15" i="7" s="1"/>
  <c r="E184" i="2"/>
  <c r="O184" i="2" s="1"/>
  <c r="E292" i="1"/>
  <c r="I16" i="7" s="1"/>
  <c r="E177" i="2"/>
  <c r="E285" i="1"/>
  <c r="H21" i="7" s="1"/>
  <c r="E115" i="2"/>
  <c r="F115" i="2" s="1"/>
  <c r="E223" i="1"/>
  <c r="C19" i="7" s="1"/>
  <c r="E164" i="2"/>
  <c r="E272" i="1"/>
  <c r="G20" i="7" s="1"/>
  <c r="E158" i="2"/>
  <c r="O158" i="2" s="1"/>
  <c r="E266" i="1"/>
  <c r="G14" i="7" s="1"/>
  <c r="E230" i="2"/>
  <c r="E260" i="2"/>
  <c r="F260" i="2" s="1"/>
  <c r="W110" i="3" s="1"/>
  <c r="W190" i="3" s="1"/>
  <c r="E122" i="2"/>
  <c r="E230" i="1"/>
  <c r="D14" i="7" s="1"/>
  <c r="E113" i="2"/>
  <c r="O113" i="2" s="1"/>
  <c r="E221" i="1"/>
  <c r="C17" i="7" s="1"/>
  <c r="E130" i="2"/>
  <c r="E238" i="1"/>
  <c r="D22" i="7" s="1"/>
  <c r="E221" i="2"/>
  <c r="Q221" i="2" s="1"/>
  <c r="S221" i="2" s="1"/>
  <c r="E207" i="2"/>
  <c r="F207" i="2" s="1"/>
  <c r="E315" i="1"/>
  <c r="K15" i="7" s="1"/>
  <c r="E160" i="2"/>
  <c r="O160" i="2" s="1"/>
  <c r="E268" i="1"/>
  <c r="G16" i="7" s="1"/>
  <c r="E120" i="2"/>
  <c r="O120" i="2" s="1"/>
  <c r="E228" i="1"/>
  <c r="D12" i="7" s="1"/>
  <c r="E196" i="2"/>
  <c r="E304" i="1"/>
  <c r="J16" i="7" s="1"/>
  <c r="E219" i="2"/>
  <c r="Q219" i="2" s="1"/>
  <c r="S219" i="2" s="1"/>
  <c r="E112" i="2"/>
  <c r="E220" i="1"/>
  <c r="C16" i="7" s="1"/>
  <c r="E145" i="2"/>
  <c r="E253" i="1"/>
  <c r="F13" i="7" s="1"/>
  <c r="F24" i="7" s="1"/>
  <c r="E182" i="2"/>
  <c r="E290" i="1"/>
  <c r="I14" i="7" s="1"/>
  <c r="E205" i="2"/>
  <c r="E313" i="1"/>
  <c r="K13" i="7" s="1"/>
  <c r="E218" i="2"/>
  <c r="E159" i="2"/>
  <c r="E267" i="1"/>
  <c r="G15" i="7" s="1"/>
  <c r="E132" i="2"/>
  <c r="O132" i="2" s="1"/>
  <c r="E240" i="1"/>
  <c r="E12" i="7" s="1"/>
  <c r="E241" i="2"/>
  <c r="E258" i="2"/>
  <c r="E254" i="2"/>
  <c r="F254" i="2" s="1"/>
  <c r="W104" i="3" s="1"/>
  <c r="W184" i="3" s="1"/>
  <c r="E109" i="2"/>
  <c r="E217" i="1"/>
  <c r="C13" i="7" s="1"/>
  <c r="E101" i="2"/>
  <c r="O101" i="2" s="1"/>
  <c r="E209" i="1"/>
  <c r="B17" i="7" s="1"/>
  <c r="E121" i="2"/>
  <c r="E229" i="1"/>
  <c r="D13" i="7" s="1"/>
  <c r="E153" i="2"/>
  <c r="O153" i="2" s="1"/>
  <c r="E261" i="1"/>
  <c r="F21" i="7" s="1"/>
  <c r="E178" i="2"/>
  <c r="E286" i="1"/>
  <c r="H22" i="7" s="1"/>
  <c r="E162" i="2"/>
  <c r="F162" i="2" s="1"/>
  <c r="E270" i="1"/>
  <c r="G18" i="7" s="1"/>
  <c r="E105" i="2"/>
  <c r="E213" i="1"/>
  <c r="B21" i="7" s="1"/>
  <c r="E243" i="2"/>
  <c r="F243" i="2" s="1"/>
  <c r="V105" i="3" s="1"/>
  <c r="V185" i="3" s="1"/>
  <c r="E262" i="2"/>
  <c r="F262" i="2" s="1"/>
  <c r="W112" i="3" s="1"/>
  <c r="W192" i="3" s="1"/>
  <c r="E185" i="2"/>
  <c r="E293" i="1"/>
  <c r="I17" i="7" s="1"/>
  <c r="E217" i="2"/>
  <c r="F217" i="2" s="1"/>
  <c r="T103" i="3" s="1"/>
  <c r="T183" i="3" s="1"/>
  <c r="E157" i="2"/>
  <c r="E265" i="1"/>
  <c r="G13" i="7" s="1"/>
  <c r="E192" i="2"/>
  <c r="F192" i="2" s="1"/>
  <c r="E300" i="1"/>
  <c r="J12" i="7" s="1"/>
  <c r="J24" i="7" s="1"/>
  <c r="E236" i="2"/>
  <c r="E244" i="2"/>
  <c r="F244" i="2" s="1"/>
  <c r="V106" i="3" s="1"/>
  <c r="V186" i="3" s="1"/>
  <c r="E253" i="2"/>
  <c r="E190" i="2"/>
  <c r="O190" i="2" s="1"/>
  <c r="E298" i="1"/>
  <c r="I22" i="7" s="1"/>
  <c r="E151" i="2"/>
  <c r="E259" i="1"/>
  <c r="F19" i="7" s="1"/>
  <c r="E206" i="2"/>
  <c r="F206" i="2" s="1"/>
  <c r="E314" i="1"/>
  <c r="K14" i="7" s="1"/>
  <c r="E136" i="2"/>
  <c r="E244" i="1"/>
  <c r="E16" i="7" s="1"/>
  <c r="E204" i="2"/>
  <c r="O204" i="2" s="1"/>
  <c r="T204" i="2" s="1"/>
  <c r="E312" i="1"/>
  <c r="K12" i="7" s="1"/>
  <c r="K24" i="7" s="1"/>
  <c r="E246" i="2"/>
  <c r="E257" i="2"/>
  <c r="Q257" i="2" s="1"/>
  <c r="S257" i="2" s="1"/>
  <c r="E225" i="2"/>
  <c r="F225" i="2" s="1"/>
  <c r="T111" i="3" s="1"/>
  <c r="T191" i="3" s="1"/>
  <c r="E425" i="1"/>
  <c r="E150" i="2"/>
  <c r="F150" i="2" s="1"/>
  <c r="E258" i="1"/>
  <c r="F18" i="7" s="1"/>
  <c r="E200" i="2"/>
  <c r="F200" i="2" s="1"/>
  <c r="E308" i="1"/>
  <c r="J20" i="7" s="1"/>
  <c r="E199" i="2"/>
  <c r="E307" i="1"/>
  <c r="J19" i="7" s="1"/>
  <c r="E146" i="2"/>
  <c r="O146" i="2" s="1"/>
  <c r="E254" i="1"/>
  <c r="F14" i="7" s="1"/>
  <c r="E186" i="2"/>
  <c r="E294" i="1"/>
  <c r="I18" i="7" s="1"/>
  <c r="E116" i="2"/>
  <c r="O116" i="2" s="1"/>
  <c r="E224" i="1"/>
  <c r="C20" i="7" s="1"/>
  <c r="E223" i="2"/>
  <c r="E413" i="1"/>
  <c r="E427" i="1"/>
  <c r="E414" i="1"/>
  <c r="E408" i="1"/>
  <c r="E409" i="1"/>
  <c r="E410" i="1"/>
  <c r="E412" i="1"/>
  <c r="E411" i="1"/>
  <c r="F198" i="2"/>
  <c r="O198" i="2"/>
  <c r="T198" i="2" s="1"/>
  <c r="F229" i="2"/>
  <c r="U103" i="3" s="1"/>
  <c r="U183" i="3" s="1"/>
  <c r="Q229" i="2"/>
  <c r="S229" i="2" s="1"/>
  <c r="O32" i="2"/>
  <c r="F32" i="2"/>
  <c r="F55" i="2"/>
  <c r="O55" i="2"/>
  <c r="F160" i="2"/>
  <c r="F129" i="2"/>
  <c r="O129" i="2"/>
  <c r="F96" i="2"/>
  <c r="O96" i="2"/>
  <c r="O149" i="2"/>
  <c r="F149" i="2"/>
  <c r="F53" i="2"/>
  <c r="O53" i="2"/>
  <c r="F38" i="2"/>
  <c r="O38" i="2"/>
  <c r="O182" i="2"/>
  <c r="F182" i="2"/>
  <c r="F14" i="2"/>
  <c r="O14" i="2"/>
  <c r="O16" i="2"/>
  <c r="F16" i="2"/>
  <c r="F255" i="2"/>
  <c r="W105" i="3" s="1"/>
  <c r="W185" i="3" s="1"/>
  <c r="Q255" i="2"/>
  <c r="S255" i="2" s="1"/>
  <c r="F50" i="2"/>
  <c r="O50" i="2"/>
  <c r="O117" i="2"/>
  <c r="F117" i="2"/>
  <c r="F241" i="2"/>
  <c r="V103" i="3" s="1"/>
  <c r="V183" i="3" s="1"/>
  <c r="Q241" i="2"/>
  <c r="S241" i="2" s="1"/>
  <c r="F154" i="2"/>
  <c r="F24" i="2"/>
  <c r="O24" i="2"/>
  <c r="E83" i="2"/>
  <c r="D414" i="1"/>
  <c r="O108" i="2"/>
  <c r="F108" i="2"/>
  <c r="F91" i="2"/>
  <c r="O91" i="2"/>
  <c r="F166" i="2"/>
  <c r="O166" i="2"/>
  <c r="O172" i="2"/>
  <c r="O28" i="2"/>
  <c r="F28" i="2"/>
  <c r="F92" i="2"/>
  <c r="O92" i="2"/>
  <c r="Q214" i="2"/>
  <c r="F214" i="2"/>
  <c r="S112" i="3" s="1"/>
  <c r="S192" i="3" s="1"/>
  <c r="O168" i="2"/>
  <c r="F168" i="2"/>
  <c r="F195" i="2"/>
  <c r="O195" i="2"/>
  <c r="T195" i="2" s="1"/>
  <c r="Q250" i="2"/>
  <c r="S250" i="2" s="1"/>
  <c r="F250" i="2"/>
  <c r="V112" i="3" s="1"/>
  <c r="V192" i="3" s="1"/>
  <c r="Q236" i="2"/>
  <c r="S236" i="2" s="1"/>
  <c r="F236" i="2"/>
  <c r="U110" i="3" s="1"/>
  <c r="U190" i="3" s="1"/>
  <c r="F100" i="2"/>
  <c r="O100" i="2"/>
  <c r="F46" i="2"/>
  <c r="O46" i="2"/>
  <c r="F253" i="2"/>
  <c r="W103" i="3" s="1"/>
  <c r="W183" i="3" s="1"/>
  <c r="Q253" i="2"/>
  <c r="S253" i="2" s="1"/>
  <c r="F242" i="2"/>
  <c r="V104" i="3" s="1"/>
  <c r="V184" i="3" s="1"/>
  <c r="Q240" i="2"/>
  <c r="S240" i="2" s="1"/>
  <c r="F240" i="2"/>
  <c r="V102" i="3" s="1"/>
  <c r="V182" i="3" s="1"/>
  <c r="F74" i="2"/>
  <c r="O74" i="2"/>
  <c r="O196" i="2"/>
  <c r="T196" i="2" s="1"/>
  <c r="F196" i="2"/>
  <c r="F45" i="2"/>
  <c r="O45" i="2"/>
  <c r="F127" i="2"/>
  <c r="O127" i="2"/>
  <c r="O79" i="2"/>
  <c r="F79" i="2"/>
  <c r="E23" i="2"/>
  <c r="D409" i="1"/>
  <c r="F31" i="2"/>
  <c r="O31" i="2"/>
  <c r="F139" i="2"/>
  <c r="F237" i="2"/>
  <c r="U111" i="3" s="1"/>
  <c r="U191" i="3" s="1"/>
  <c r="Q237" i="2"/>
  <c r="S237" i="2" s="1"/>
  <c r="F184" i="2"/>
  <c r="O87" i="2"/>
  <c r="F87" i="2"/>
  <c r="O164" i="2"/>
  <c r="F164" i="2"/>
  <c r="F68" i="2"/>
  <c r="O68" i="2"/>
  <c r="F230" i="2"/>
  <c r="U104" i="3" s="1"/>
  <c r="U184" i="3" s="1"/>
  <c r="Q230" i="2"/>
  <c r="S230" i="2" s="1"/>
  <c r="E59" i="2"/>
  <c r="D412" i="1"/>
  <c r="F20" i="2"/>
  <c r="O20" i="2"/>
  <c r="E251" i="2"/>
  <c r="D428" i="1"/>
  <c r="E47" i="2"/>
  <c r="D411" i="1"/>
  <c r="O122" i="2"/>
  <c r="F122" i="2"/>
  <c r="F146" i="2"/>
  <c r="F30" i="2"/>
  <c r="O30" i="2"/>
  <c r="F86" i="2"/>
  <c r="O86" i="2"/>
  <c r="O66" i="2"/>
  <c r="F66" i="2"/>
  <c r="O99" i="2"/>
  <c r="F99" i="2"/>
  <c r="F22" i="2"/>
  <c r="O22" i="2"/>
  <c r="F222" i="2"/>
  <c r="T108" i="3" s="1"/>
  <c r="T188" i="3" s="1"/>
  <c r="Q224" i="2"/>
  <c r="S224" i="2" s="1"/>
  <c r="F224" i="2"/>
  <c r="T110" i="3" s="1"/>
  <c r="T190" i="3" s="1"/>
  <c r="O181" i="2"/>
  <c r="F181" i="2"/>
  <c r="F212" i="2"/>
  <c r="O212" i="2"/>
  <c r="T212" i="2" s="1"/>
  <c r="O162" i="2"/>
  <c r="F208" i="2"/>
  <c r="O208" i="2"/>
  <c r="T208" i="2" s="1"/>
  <c r="Q262" i="2"/>
  <c r="S262" i="2" s="1"/>
  <c r="O185" i="2"/>
  <c r="F185" i="2"/>
  <c r="E107" i="2"/>
  <c r="D416" i="1"/>
  <c r="O64" i="2"/>
  <c r="F64" i="2"/>
  <c r="F77" i="2"/>
  <c r="O77" i="2"/>
  <c r="F44" i="2"/>
  <c r="O44" i="2"/>
  <c r="F177" i="2"/>
  <c r="O177" i="2"/>
  <c r="O98" i="2"/>
  <c r="F98" i="2"/>
  <c r="O199" i="2"/>
  <c r="T199" i="2" s="1"/>
  <c r="F199" i="2"/>
  <c r="F159" i="2"/>
  <c r="O159" i="2"/>
  <c r="O197" i="2"/>
  <c r="T197" i="2" s="1"/>
  <c r="F197" i="2"/>
  <c r="E131" i="2"/>
  <c r="D418" i="1"/>
  <c r="O63" i="2"/>
  <c r="F63" i="2"/>
  <c r="F62" i="2"/>
  <c r="O62" i="2"/>
  <c r="F73" i="2"/>
  <c r="O73" i="2"/>
  <c r="Q226" i="2"/>
  <c r="S226" i="2" s="1"/>
  <c r="F226" i="2"/>
  <c r="T112" i="3" s="1"/>
  <c r="T192" i="3" s="1"/>
  <c r="F25" i="2"/>
  <c r="O25" i="2"/>
  <c r="O174" i="2"/>
  <c r="F188" i="2"/>
  <c r="O188" i="2"/>
  <c r="O82" i="2"/>
  <c r="F82" i="2"/>
  <c r="O72" i="2"/>
  <c r="F72" i="2"/>
  <c r="F75" i="2"/>
  <c r="O75" i="2"/>
  <c r="F189" i="2"/>
  <c r="O189" i="2"/>
  <c r="E239" i="2"/>
  <c r="D427" i="1"/>
  <c r="F252" i="2"/>
  <c r="W102" i="3" s="1"/>
  <c r="W182" i="3" s="1"/>
  <c r="F39" i="2"/>
  <c r="O39" i="2"/>
  <c r="E119" i="2"/>
  <c r="D417" i="1"/>
  <c r="F114" i="2"/>
  <c r="O114" i="2"/>
  <c r="E227" i="2"/>
  <c r="D426" i="1"/>
  <c r="O29" i="2"/>
  <c r="F29" i="2"/>
  <c r="F210" i="2"/>
  <c r="O210" i="2"/>
  <c r="T210" i="2" s="1"/>
  <c r="O61" i="2"/>
  <c r="F61" i="2"/>
  <c r="O121" i="2"/>
  <c r="F121" i="2"/>
  <c r="O37" i="2"/>
  <c r="F37" i="2"/>
  <c r="Q238" i="2"/>
  <c r="S238" i="2" s="1"/>
  <c r="F128" i="2"/>
  <c r="O128" i="2"/>
  <c r="O156" i="2"/>
  <c r="F156" i="2"/>
  <c r="O43" i="2"/>
  <c r="F43" i="2"/>
  <c r="O126" i="2"/>
  <c r="F126" i="2"/>
  <c r="O178" i="2"/>
  <c r="F178" i="2"/>
  <c r="E11" i="2"/>
  <c r="D408" i="1"/>
  <c r="O110" i="2"/>
  <c r="F110" i="2"/>
  <c r="O201" i="2"/>
  <c r="T201" i="2" s="1"/>
  <c r="F201" i="2"/>
  <c r="F81" i="2"/>
  <c r="O81" i="2"/>
  <c r="E155" i="2"/>
  <c r="D420" i="1"/>
  <c r="F104" i="2"/>
  <c r="O104" i="2"/>
  <c r="O88" i="2"/>
  <c r="F88" i="2"/>
  <c r="F17" i="2"/>
  <c r="O17" i="2"/>
  <c r="O60" i="2"/>
  <c r="F60" i="2"/>
  <c r="E95" i="2"/>
  <c r="D415" i="1"/>
  <c r="O97" i="2"/>
  <c r="F97" i="2"/>
  <c r="O18" i="2"/>
  <c r="F18" i="2"/>
  <c r="F216" i="2"/>
  <c r="T102" i="3" s="1"/>
  <c r="T182" i="3" s="1"/>
  <c r="Q216" i="2"/>
  <c r="S216" i="2" s="1"/>
  <c r="F51" i="2"/>
  <c r="O51" i="2"/>
  <c r="Q235" i="2"/>
  <c r="S235" i="2" s="1"/>
  <c r="F235" i="2"/>
  <c r="U109" i="3" s="1"/>
  <c r="U189" i="3" s="1"/>
  <c r="O36" i="2"/>
  <c r="F36" i="2"/>
  <c r="O151" i="2"/>
  <c r="F151" i="2"/>
  <c r="E215" i="2"/>
  <c r="D425" i="1"/>
  <c r="F137" i="2"/>
  <c r="O15" i="2"/>
  <c r="F15" i="2"/>
  <c r="E191" i="2"/>
  <c r="D423" i="1"/>
  <c r="O94" i="2"/>
  <c r="F94" i="2"/>
  <c r="F112" i="2"/>
  <c r="O112" i="2"/>
  <c r="F161" i="2"/>
  <c r="O161" i="2"/>
  <c r="O90" i="2"/>
  <c r="F90" i="2"/>
  <c r="F228" i="2"/>
  <c r="U102" i="3" s="1"/>
  <c r="U182" i="3" s="1"/>
  <c r="Q228" i="2"/>
  <c r="S228" i="2" s="1"/>
  <c r="O115" i="2"/>
  <c r="O13" i="2"/>
  <c r="F13" i="2"/>
  <c r="F158" i="2"/>
  <c r="F103" i="2"/>
  <c r="O103" i="2"/>
  <c r="O58" i="2"/>
  <c r="F58" i="2"/>
  <c r="F80" i="2"/>
  <c r="O80" i="2"/>
  <c r="O34" i="2"/>
  <c r="F34" i="2"/>
  <c r="F67" i="2"/>
  <c r="O67" i="2"/>
  <c r="Q223" i="2"/>
  <c r="S223" i="2" s="1"/>
  <c r="F223" i="2"/>
  <c r="T109" i="3" s="1"/>
  <c r="T189" i="3" s="1"/>
  <c r="Q233" i="2"/>
  <c r="S233" i="2" s="1"/>
  <c r="E71" i="2"/>
  <c r="D413" i="1"/>
  <c r="F19" i="2"/>
  <c r="O19" i="2"/>
  <c r="F171" i="2"/>
  <c r="O171" i="2"/>
  <c r="O105" i="2"/>
  <c r="F105" i="2"/>
  <c r="O209" i="2"/>
  <c r="T209" i="2" s="1"/>
  <c r="F209" i="2"/>
  <c r="O169" i="2"/>
  <c r="F169" i="2"/>
  <c r="F124" i="2"/>
  <c r="E35" i="2"/>
  <c r="D410" i="1"/>
  <c r="F205" i="2"/>
  <c r="O205" i="2"/>
  <c r="T205" i="2" s="1"/>
  <c r="F218" i="2"/>
  <c r="T104" i="3" s="1"/>
  <c r="T184" i="3" s="1"/>
  <c r="Q218" i="2"/>
  <c r="S218" i="2" s="1"/>
  <c r="O130" i="2"/>
  <c r="F130" i="2"/>
  <c r="F125" i="2"/>
  <c r="F26" i="2"/>
  <c r="O26" i="2"/>
  <c r="F69" i="2"/>
  <c r="O69" i="2"/>
  <c r="F84" i="2"/>
  <c r="O84" i="2"/>
  <c r="O54" i="2"/>
  <c r="F54" i="2"/>
  <c r="F65" i="2"/>
  <c r="O65" i="2"/>
  <c r="Q258" i="2"/>
  <c r="S258" i="2" s="1"/>
  <c r="F258" i="2"/>
  <c r="W108" i="3" s="1"/>
  <c r="W188" i="3" s="1"/>
  <c r="E179" i="2"/>
  <c r="D422" i="1"/>
  <c r="O109" i="2"/>
  <c r="F109" i="2"/>
  <c r="F111" i="2"/>
  <c r="O111" i="2"/>
  <c r="E203" i="2"/>
  <c r="D424" i="1"/>
  <c r="O33" i="2"/>
  <c r="F33" i="2"/>
  <c r="F175" i="2"/>
  <c r="Q234" i="2"/>
  <c r="S234" i="2" s="1"/>
  <c r="F234" i="2"/>
  <c r="U108" i="3" s="1"/>
  <c r="U188" i="3" s="1"/>
  <c r="F41" i="2"/>
  <c r="O41" i="2"/>
  <c r="E143" i="2"/>
  <c r="D419" i="1"/>
  <c r="F220" i="2"/>
  <c r="T106" i="3" s="1"/>
  <c r="T186" i="3" s="1"/>
  <c r="F248" i="2"/>
  <c r="V110" i="3" s="1"/>
  <c r="V190" i="3" s="1"/>
  <c r="Q248" i="2"/>
  <c r="S248" i="2" s="1"/>
  <c r="F52" i="2"/>
  <c r="O52" i="2"/>
  <c r="O70" i="2"/>
  <c r="F70" i="2"/>
  <c r="O57" i="2"/>
  <c r="F57" i="2"/>
  <c r="Q245" i="2"/>
  <c r="S245" i="2" s="1"/>
  <c r="F245" i="2"/>
  <c r="V107" i="3" s="1"/>
  <c r="V187" i="3" s="1"/>
  <c r="F152" i="2"/>
  <c r="O152" i="2"/>
  <c r="F232" i="2"/>
  <c r="U106" i="3" s="1"/>
  <c r="U186" i="3" s="1"/>
  <c r="Q232" i="2"/>
  <c r="S232" i="2" s="1"/>
  <c r="O48" i="2"/>
  <c r="F48" i="2"/>
  <c r="O157" i="2"/>
  <c r="F157" i="2"/>
  <c r="O193" i="2"/>
  <c r="T193" i="2" s="1"/>
  <c r="F193" i="2"/>
  <c r="Q244" i="2"/>
  <c r="S244" i="2" s="1"/>
  <c r="O138" i="2"/>
  <c r="F138" i="2"/>
  <c r="O176" i="2"/>
  <c r="O85" i="2"/>
  <c r="F85" i="2"/>
  <c r="O135" i="2"/>
  <c r="F135" i="2"/>
  <c r="E167" i="2"/>
  <c r="D421" i="1"/>
  <c r="O56" i="2"/>
  <c r="F56" i="2"/>
  <c r="F219" i="2"/>
  <c r="T105" i="3" s="1"/>
  <c r="T185" i="3" s="1"/>
  <c r="O180" i="2"/>
  <c r="F180" i="2"/>
  <c r="F136" i="2"/>
  <c r="O136" i="2"/>
  <c r="F49" i="2"/>
  <c r="O49" i="2"/>
  <c r="F246" i="2"/>
  <c r="V108" i="3" s="1"/>
  <c r="V188" i="3" s="1"/>
  <c r="Q246" i="2"/>
  <c r="S246" i="2" s="1"/>
  <c r="F183" i="2"/>
  <c r="O183" i="2"/>
  <c r="O145" i="2"/>
  <c r="F145" i="2"/>
  <c r="F142" i="2"/>
  <c r="O142" i="2"/>
  <c r="F27" i="2"/>
  <c r="O27" i="2"/>
  <c r="O42" i="2"/>
  <c r="F42" i="2"/>
  <c r="F78" i="2"/>
  <c r="O78" i="2"/>
  <c r="O40" i="2"/>
  <c r="F40" i="2"/>
  <c r="O21" i="2"/>
  <c r="F21" i="2"/>
  <c r="F76" i="2"/>
  <c r="O76" i="2"/>
  <c r="O12" i="2"/>
  <c r="F12" i="2"/>
  <c r="Q260" i="2"/>
  <c r="S260" i="2" s="1"/>
  <c r="O93" i="2"/>
  <c r="F93" i="2"/>
  <c r="F89" i="2"/>
  <c r="O89" i="2"/>
  <c r="F186" i="2"/>
  <c r="O186" i="2"/>
  <c r="H24" i="7" l="1"/>
  <c r="Q225" i="2"/>
  <c r="S225" i="2" s="1"/>
  <c r="F120" i="2"/>
  <c r="Q261" i="2"/>
  <c r="S261" i="2" s="1"/>
  <c r="Q243" i="2"/>
  <c r="S243" i="2" s="1"/>
  <c r="Q254" i="2"/>
  <c r="S254" i="2" s="1"/>
  <c r="O170" i="2"/>
  <c r="O147" i="2"/>
  <c r="F194" i="2"/>
  <c r="Q231" i="2"/>
  <c r="S231" i="2" s="1"/>
  <c r="O207" i="2"/>
  <c r="T207" i="2" s="1"/>
  <c r="E420" i="1"/>
  <c r="B24" i="7"/>
  <c r="I24" i="7"/>
  <c r="O200" i="2"/>
  <c r="T200" i="2" s="1"/>
  <c r="O144" i="2"/>
  <c r="F153" i="2"/>
  <c r="F116" i="2"/>
  <c r="O106" i="2"/>
  <c r="F132" i="2"/>
  <c r="J132" i="2" s="1"/>
  <c r="O133" i="2"/>
  <c r="O148" i="2"/>
  <c r="O173" i="2"/>
  <c r="G24" i="7"/>
  <c r="G33" i="7" s="1"/>
  <c r="Q217" i="2"/>
  <c r="S217" i="2" s="1"/>
  <c r="E24" i="7"/>
  <c r="D24" i="7"/>
  <c r="O18" i="7"/>
  <c r="O18" i="9"/>
  <c r="O18" i="10"/>
  <c r="O18" i="8"/>
  <c r="L14" i="7"/>
  <c r="L14" i="9"/>
  <c r="L14" i="10"/>
  <c r="L14" i="8"/>
  <c r="L17" i="7"/>
  <c r="L17" i="9"/>
  <c r="L17" i="8"/>
  <c r="L17" i="10"/>
  <c r="O20" i="7"/>
  <c r="O20" i="9"/>
  <c r="O20" i="10"/>
  <c r="O20" i="8"/>
  <c r="L12" i="7"/>
  <c r="L12" i="10"/>
  <c r="L12" i="8"/>
  <c r="L12" i="9"/>
  <c r="N17" i="7"/>
  <c r="N17" i="8"/>
  <c r="N17" i="10"/>
  <c r="N17" i="9"/>
  <c r="M18" i="7"/>
  <c r="M18" i="10"/>
  <c r="M18" i="8"/>
  <c r="M18" i="9"/>
  <c r="L20" i="7"/>
  <c r="L20" i="10"/>
  <c r="L20" i="8"/>
  <c r="L20" i="9"/>
  <c r="O16" i="7"/>
  <c r="O16" i="9"/>
  <c r="O16" i="10"/>
  <c r="O16" i="8"/>
  <c r="N19" i="7"/>
  <c r="N19" i="8"/>
  <c r="N19" i="10"/>
  <c r="N19" i="9"/>
  <c r="M19" i="7"/>
  <c r="M19" i="9"/>
  <c r="M19" i="8"/>
  <c r="M19" i="10"/>
  <c r="L18" i="7"/>
  <c r="L18" i="9"/>
  <c r="L18" i="10"/>
  <c r="L18" i="8"/>
  <c r="O19" i="7"/>
  <c r="O19" i="10"/>
  <c r="O19" i="8"/>
  <c r="O19" i="9"/>
  <c r="O21" i="7"/>
  <c r="O21" i="10"/>
  <c r="O21" i="8"/>
  <c r="O21" i="9"/>
  <c r="N21" i="7"/>
  <c r="N21" i="8"/>
  <c r="N21" i="10"/>
  <c r="N21" i="9"/>
  <c r="L16" i="7"/>
  <c r="L16" i="10"/>
  <c r="L16" i="8"/>
  <c r="L16" i="9"/>
  <c r="M22" i="7"/>
  <c r="M22" i="10"/>
  <c r="M22" i="8"/>
  <c r="M22" i="9"/>
  <c r="O12" i="7"/>
  <c r="O12" i="9"/>
  <c r="O12" i="8"/>
  <c r="O12" i="10"/>
  <c r="N18" i="7"/>
  <c r="N18" i="8"/>
  <c r="N18" i="9"/>
  <c r="N18" i="10"/>
  <c r="M20" i="7"/>
  <c r="M20" i="10"/>
  <c r="M20" i="8"/>
  <c r="M20" i="9"/>
  <c r="O14" i="7"/>
  <c r="O14" i="9"/>
  <c r="O14" i="8"/>
  <c r="O14" i="10"/>
  <c r="N13" i="7"/>
  <c r="N13" i="8"/>
  <c r="N13" i="10"/>
  <c r="N13" i="9"/>
  <c r="L15" i="7"/>
  <c r="L15" i="9"/>
  <c r="L15" i="8"/>
  <c r="L15" i="10"/>
  <c r="M14" i="7"/>
  <c r="M14" i="10"/>
  <c r="M14" i="8"/>
  <c r="M14" i="9"/>
  <c r="N14" i="7"/>
  <c r="N14" i="8"/>
  <c r="N14" i="9"/>
  <c r="N14" i="10"/>
  <c r="M16" i="7"/>
  <c r="M16" i="10"/>
  <c r="M16" i="8"/>
  <c r="M16" i="9"/>
  <c r="M12" i="7"/>
  <c r="M12" i="10"/>
  <c r="M12" i="8"/>
  <c r="M12" i="9"/>
  <c r="N20" i="7"/>
  <c r="N20" i="8"/>
  <c r="N20" i="9"/>
  <c r="N20" i="10"/>
  <c r="M15" i="7"/>
  <c r="M15" i="9"/>
  <c r="M15" i="8"/>
  <c r="M15" i="10"/>
  <c r="M21" i="7"/>
  <c r="M21" i="9"/>
  <c r="M21" i="8"/>
  <c r="M21" i="10"/>
  <c r="N22" i="7"/>
  <c r="N22" i="8"/>
  <c r="N22" i="9"/>
  <c r="N22" i="10"/>
  <c r="M17" i="7"/>
  <c r="M17" i="9"/>
  <c r="M17" i="8"/>
  <c r="M17" i="10"/>
  <c r="O15" i="7"/>
  <c r="O15" i="10"/>
  <c r="O15" i="8"/>
  <c r="O15" i="9"/>
  <c r="N12" i="7"/>
  <c r="N12" i="8"/>
  <c r="N12" i="9"/>
  <c r="N24" i="9" s="1"/>
  <c r="N12" i="10"/>
  <c r="M13" i="7"/>
  <c r="M13" i="9"/>
  <c r="M24" i="9" s="1"/>
  <c r="M13" i="8"/>
  <c r="M13" i="10"/>
  <c r="L22" i="7"/>
  <c r="L22" i="10"/>
  <c r="L22" i="8"/>
  <c r="L22" i="9"/>
  <c r="L21" i="7"/>
  <c r="L21" i="9"/>
  <c r="L21" i="10"/>
  <c r="L21" i="8"/>
  <c r="O13" i="7"/>
  <c r="O13" i="10"/>
  <c r="O24" i="10" s="1"/>
  <c r="O13" i="9"/>
  <c r="O13" i="8"/>
  <c r="N15" i="7"/>
  <c r="N15" i="8"/>
  <c r="N24" i="8" s="1"/>
  <c r="N15" i="10"/>
  <c r="N15" i="9"/>
  <c r="E426" i="1"/>
  <c r="L19" i="7"/>
  <c r="L19" i="9"/>
  <c r="L19" i="8"/>
  <c r="L19" i="10"/>
  <c r="O17" i="7"/>
  <c r="O17" i="10"/>
  <c r="O17" i="8"/>
  <c r="O17" i="9"/>
  <c r="N16" i="7"/>
  <c r="N16" i="8"/>
  <c r="N16" i="9"/>
  <c r="N16" i="10"/>
  <c r="L13" i="7"/>
  <c r="L13" i="9"/>
  <c r="L13" i="8"/>
  <c r="L13" i="10"/>
  <c r="O22" i="7"/>
  <c r="O22" i="9"/>
  <c r="O22" i="8"/>
  <c r="O22" i="10"/>
  <c r="G37" i="7"/>
  <c r="G41" i="7"/>
  <c r="G42" i="7"/>
  <c r="E40" i="7"/>
  <c r="E31" i="7"/>
  <c r="E36" i="7"/>
  <c r="E41" i="7"/>
  <c r="E34" i="7"/>
  <c r="E32" i="7"/>
  <c r="E39" i="7"/>
  <c r="E38" i="7"/>
  <c r="E37" i="7"/>
  <c r="E42" i="7"/>
  <c r="E35" i="7"/>
  <c r="E33" i="7"/>
  <c r="H37" i="7"/>
  <c r="H39" i="7"/>
  <c r="H38" i="7"/>
  <c r="H34" i="7"/>
  <c r="H33" i="7"/>
  <c r="H35" i="7"/>
  <c r="H42" i="7"/>
  <c r="H41" i="7"/>
  <c r="H32" i="7"/>
  <c r="H40" i="7"/>
  <c r="H31" i="7"/>
  <c r="H36" i="7"/>
  <c r="B34" i="7"/>
  <c r="B36" i="7"/>
  <c r="B42" i="7"/>
  <c r="B35" i="7"/>
  <c r="B31" i="7"/>
  <c r="B40" i="7"/>
  <c r="B33" i="7"/>
  <c r="B41" i="7"/>
  <c r="B39" i="7"/>
  <c r="B38" i="7"/>
  <c r="B32" i="7"/>
  <c r="B37" i="7"/>
  <c r="F33" i="7"/>
  <c r="F38" i="7"/>
  <c r="F35" i="7"/>
  <c r="F31" i="7"/>
  <c r="F42" i="7"/>
  <c r="F32" i="7"/>
  <c r="F37" i="7"/>
  <c r="F40" i="7"/>
  <c r="F34" i="7"/>
  <c r="F39" i="7"/>
  <c r="F41" i="7"/>
  <c r="F36" i="7"/>
  <c r="D40" i="7"/>
  <c r="D41" i="7"/>
  <c r="D35" i="7"/>
  <c r="D32" i="7"/>
  <c r="D33" i="7"/>
  <c r="D38" i="7"/>
  <c r="D36" i="7"/>
  <c r="D37" i="7"/>
  <c r="D31" i="7"/>
  <c r="D42" i="7"/>
  <c r="D39" i="7"/>
  <c r="D34" i="7"/>
  <c r="I42" i="7"/>
  <c r="I36" i="7"/>
  <c r="I33" i="7"/>
  <c r="I39" i="7"/>
  <c r="I31" i="7"/>
  <c r="I41" i="7"/>
  <c r="I38" i="7"/>
  <c r="I40" i="7"/>
  <c r="I37" i="7"/>
  <c r="I32" i="7"/>
  <c r="I35" i="7"/>
  <c r="I34" i="7"/>
  <c r="J41" i="7"/>
  <c r="J31" i="7"/>
  <c r="J35" i="7"/>
  <c r="J34" i="7"/>
  <c r="J40" i="7"/>
  <c r="J39" i="7"/>
  <c r="J37" i="7"/>
  <c r="J33" i="7"/>
  <c r="J42" i="7"/>
  <c r="J36" i="7"/>
  <c r="J32" i="7"/>
  <c r="J38" i="7"/>
  <c r="F221" i="2"/>
  <c r="T107" i="3" s="1"/>
  <c r="T187" i="3" s="1"/>
  <c r="O206" i="2"/>
  <c r="T206" i="2" s="1"/>
  <c r="Q247" i="2"/>
  <c r="S247" i="2" s="1"/>
  <c r="F204" i="2"/>
  <c r="S102" i="3" s="1"/>
  <c r="S182" i="3" s="1"/>
  <c r="E428" i="1"/>
  <c r="E423" i="1"/>
  <c r="E416" i="1"/>
  <c r="E424" i="1"/>
  <c r="E422" i="1"/>
  <c r="K40" i="7"/>
  <c r="K38" i="7"/>
  <c r="K39" i="7"/>
  <c r="K36" i="7"/>
  <c r="K34" i="7"/>
  <c r="K31" i="7"/>
  <c r="K41" i="7"/>
  <c r="K32" i="7"/>
  <c r="K42" i="7"/>
  <c r="K35" i="7"/>
  <c r="K33" i="7"/>
  <c r="K37" i="7"/>
  <c r="F113" i="2"/>
  <c r="K107" i="3" s="1"/>
  <c r="K187" i="3" s="1"/>
  <c r="O118" i="2"/>
  <c r="F163" i="2"/>
  <c r="O109" i="3" s="1"/>
  <c r="O189" i="3" s="1"/>
  <c r="F257" i="2"/>
  <c r="W107" i="3" s="1"/>
  <c r="W187" i="3" s="1"/>
  <c r="F140" i="2"/>
  <c r="M110" i="3" s="1"/>
  <c r="M190" i="3" s="1"/>
  <c r="O165" i="2"/>
  <c r="F249" i="2"/>
  <c r="V111" i="3" s="1"/>
  <c r="V191" i="3" s="1"/>
  <c r="F101" i="2"/>
  <c r="Q259" i="2"/>
  <c r="S259" i="2" s="1"/>
  <c r="O187" i="2"/>
  <c r="F123" i="2"/>
  <c r="L105" i="3" s="1"/>
  <c r="L185" i="3" s="1"/>
  <c r="O202" i="2"/>
  <c r="T202" i="2" s="1"/>
  <c r="O150" i="2"/>
  <c r="F134" i="2"/>
  <c r="M104" i="3" s="1"/>
  <c r="M184" i="3" s="1"/>
  <c r="O192" i="2"/>
  <c r="T192" i="2" s="1"/>
  <c r="O211" i="2"/>
  <c r="T211" i="2" s="1"/>
  <c r="Q256" i="2"/>
  <c r="S256" i="2" s="1"/>
  <c r="F102" i="2"/>
  <c r="J102" i="2" s="1"/>
  <c r="F141" i="2"/>
  <c r="J141" i="2" s="1"/>
  <c r="E418" i="1"/>
  <c r="E421" i="1"/>
  <c r="E419" i="1"/>
  <c r="E417" i="1"/>
  <c r="F190" i="2"/>
  <c r="Q112" i="3" s="1"/>
  <c r="Q192" i="3" s="1"/>
  <c r="E415" i="1"/>
  <c r="C24" i="7"/>
  <c r="J76" i="2"/>
  <c r="H106" i="3"/>
  <c r="H186" i="3" s="1"/>
  <c r="N103" i="3"/>
  <c r="N183" i="3" s="1"/>
  <c r="J145" i="2"/>
  <c r="J190" i="2"/>
  <c r="D111" i="3"/>
  <c r="D191" i="3" s="1"/>
  <c r="J33" i="2"/>
  <c r="L107" i="3"/>
  <c r="L187" i="3" s="1"/>
  <c r="J125" i="2"/>
  <c r="C103" i="3"/>
  <c r="C183" i="3" s="1"/>
  <c r="J13" i="2"/>
  <c r="J161" i="2"/>
  <c r="O107" i="3"/>
  <c r="O187" i="3" s="1"/>
  <c r="C107" i="3"/>
  <c r="C187" i="3" s="1"/>
  <c r="J17" i="2"/>
  <c r="E300" i="2"/>
  <c r="O11" i="2"/>
  <c r="O300" i="2" s="1"/>
  <c r="C52" i="3" s="1"/>
  <c r="F11" i="2"/>
  <c r="L110" i="3"/>
  <c r="L190" i="3" s="1"/>
  <c r="J128" i="2"/>
  <c r="J107" i="3"/>
  <c r="J187" i="3" s="1"/>
  <c r="J101" i="2"/>
  <c r="J189" i="2"/>
  <c r="Q111" i="3"/>
  <c r="Q191" i="3" s="1"/>
  <c r="G106" i="3"/>
  <c r="G186" i="3" s="1"/>
  <c r="J64" i="2"/>
  <c r="J66" i="2"/>
  <c r="G108" i="3"/>
  <c r="G188" i="3" s="1"/>
  <c r="N104" i="3"/>
  <c r="N184" i="3" s="1"/>
  <c r="J146" i="2"/>
  <c r="E301" i="2"/>
  <c r="O23" i="2"/>
  <c r="O301" i="2" s="1"/>
  <c r="D52" i="3" s="1"/>
  <c r="D53" i="3" s="1"/>
  <c r="D54" i="3" s="1"/>
  <c r="F23" i="2"/>
  <c r="E111" i="3"/>
  <c r="E191" i="3" s="1"/>
  <c r="J45" i="2"/>
  <c r="D102" i="3"/>
  <c r="D182" i="3" s="1"/>
  <c r="J24" i="2"/>
  <c r="F109" i="3"/>
  <c r="F189" i="3" s="1"/>
  <c r="J55" i="2"/>
  <c r="Q108" i="3"/>
  <c r="Q188" i="3" s="1"/>
  <c r="J186" i="2"/>
  <c r="H108" i="3"/>
  <c r="H188" i="3" s="1"/>
  <c r="J78" i="2"/>
  <c r="J27" i="2"/>
  <c r="D105" i="3"/>
  <c r="D185" i="3" s="1"/>
  <c r="L102" i="3"/>
  <c r="L182" i="3" s="1"/>
  <c r="J120" i="2"/>
  <c r="M105" i="3"/>
  <c r="M185" i="3" s="1"/>
  <c r="J135" i="2"/>
  <c r="J176" i="2"/>
  <c r="P110" i="3"/>
  <c r="P190" i="3" s="1"/>
  <c r="J111" i="2"/>
  <c r="K105" i="3"/>
  <c r="K185" i="3" s="1"/>
  <c r="O179" i="2"/>
  <c r="F179" i="2"/>
  <c r="E314" i="2"/>
  <c r="J84" i="2"/>
  <c r="I102" i="3"/>
  <c r="I182" i="3" s="1"/>
  <c r="H110" i="3"/>
  <c r="H190" i="3" s="1"/>
  <c r="J80" i="2"/>
  <c r="K109" i="3"/>
  <c r="K189" i="3" s="1"/>
  <c r="J115" i="2"/>
  <c r="O111" i="3"/>
  <c r="O191" i="3" s="1"/>
  <c r="J165" i="2"/>
  <c r="E106" i="3"/>
  <c r="E186" i="3" s="1"/>
  <c r="J40" i="2"/>
  <c r="E108" i="3"/>
  <c r="E188" i="3" s="1"/>
  <c r="J42" i="2"/>
  <c r="Q105" i="3"/>
  <c r="Q185" i="3" s="1"/>
  <c r="J183" i="2"/>
  <c r="M106" i="3"/>
  <c r="M186" i="3" s="1"/>
  <c r="J136" i="2"/>
  <c r="J56" i="2"/>
  <c r="F110" i="3"/>
  <c r="F190" i="3" s="1"/>
  <c r="E313" i="2"/>
  <c r="O167" i="2"/>
  <c r="O313" i="2" s="1"/>
  <c r="P52" i="3" s="1"/>
  <c r="P53" i="3" s="1"/>
  <c r="P54" i="3" s="1"/>
  <c r="F167" i="2"/>
  <c r="O103" i="3"/>
  <c r="O183" i="3" s="1"/>
  <c r="J157" i="2"/>
  <c r="G112" i="3"/>
  <c r="G192" i="3" s="1"/>
  <c r="J70" i="2"/>
  <c r="J52" i="2"/>
  <c r="F106" i="3"/>
  <c r="F186" i="3" s="1"/>
  <c r="O143" i="2"/>
  <c r="F143" i="2"/>
  <c r="E311" i="2"/>
  <c r="F108" i="3"/>
  <c r="F188" i="3" s="1"/>
  <c r="J54" i="2"/>
  <c r="J130" i="2"/>
  <c r="L112" i="3"/>
  <c r="L192" i="3" s="1"/>
  <c r="L106" i="3"/>
  <c r="L186" i="3" s="1"/>
  <c r="J124" i="2"/>
  <c r="J169" i="2"/>
  <c r="P103" i="3"/>
  <c r="P183" i="3" s="1"/>
  <c r="C109" i="3"/>
  <c r="C189" i="3" s="1"/>
  <c r="J19" i="2"/>
  <c r="J34" i="2"/>
  <c r="D112" i="3"/>
  <c r="D192" i="3" s="1"/>
  <c r="J109" i="3"/>
  <c r="J189" i="3" s="1"/>
  <c r="J103" i="2"/>
  <c r="J163" i="2"/>
  <c r="J90" i="2"/>
  <c r="I108" i="3"/>
  <c r="I188" i="3" s="1"/>
  <c r="J112" i="2"/>
  <c r="K106" i="3"/>
  <c r="K186" i="3" s="1"/>
  <c r="E315" i="2"/>
  <c r="O191" i="2"/>
  <c r="F191" i="2"/>
  <c r="M107" i="3"/>
  <c r="M187" i="3" s="1"/>
  <c r="J137" i="2"/>
  <c r="J18" i="2"/>
  <c r="C108" i="3"/>
  <c r="C188" i="3" s="1"/>
  <c r="J88" i="2"/>
  <c r="I106" i="3"/>
  <c r="I186" i="3" s="1"/>
  <c r="R111" i="3"/>
  <c r="R191" i="3" s="1"/>
  <c r="J201" i="2"/>
  <c r="E109" i="3"/>
  <c r="E189" i="3" s="1"/>
  <c r="J43" i="2"/>
  <c r="J210" i="2"/>
  <c r="S108" i="3"/>
  <c r="S188" i="3" s="1"/>
  <c r="J114" i="2"/>
  <c r="K108" i="3"/>
  <c r="K188" i="3" s="1"/>
  <c r="H102" i="3"/>
  <c r="H182" i="3" s="1"/>
  <c r="J72" i="2"/>
  <c r="J104" i="3"/>
  <c r="J184" i="3" s="1"/>
  <c r="J98" i="2"/>
  <c r="O108" i="3"/>
  <c r="O188" i="3" s="1"/>
  <c r="J162" i="2"/>
  <c r="J181" i="2"/>
  <c r="Q103" i="3"/>
  <c r="Q183" i="3" s="1"/>
  <c r="R112" i="3"/>
  <c r="R192" i="3" s="1"/>
  <c r="J202" i="2"/>
  <c r="I104" i="3"/>
  <c r="I184" i="3" s="1"/>
  <c r="J86" i="2"/>
  <c r="O59" i="2"/>
  <c r="O304" i="2" s="1"/>
  <c r="G52" i="3" s="1"/>
  <c r="G53" i="3" s="1"/>
  <c r="G54" i="3" s="1"/>
  <c r="F59" i="2"/>
  <c r="E304" i="2"/>
  <c r="J164" i="2"/>
  <c r="O110" i="3"/>
  <c r="O190" i="3" s="1"/>
  <c r="J148" i="2"/>
  <c r="N106" i="3"/>
  <c r="N186" i="3" s="1"/>
  <c r="J192" i="2"/>
  <c r="R102" i="3"/>
  <c r="R182" i="3" s="1"/>
  <c r="P102" i="3"/>
  <c r="P182" i="3" s="1"/>
  <c r="J168" i="2"/>
  <c r="J166" i="2"/>
  <c r="O112" i="3"/>
  <c r="O192" i="3" s="1"/>
  <c r="J211" i="2"/>
  <c r="S109" i="3"/>
  <c r="S189" i="3" s="1"/>
  <c r="J207" i="2"/>
  <c r="S105" i="3"/>
  <c r="S185" i="3" s="1"/>
  <c r="J16" i="2"/>
  <c r="C106" i="3"/>
  <c r="C186" i="3" s="1"/>
  <c r="J182" i="2"/>
  <c r="Q104" i="3"/>
  <c r="Q184" i="3" s="1"/>
  <c r="J149" i="2"/>
  <c r="N107" i="3"/>
  <c r="N187" i="3" s="1"/>
  <c r="M108" i="3"/>
  <c r="M188" i="3" s="1"/>
  <c r="J138" i="2"/>
  <c r="J69" i="2"/>
  <c r="G111" i="3"/>
  <c r="G191" i="3" s="1"/>
  <c r="G109" i="3"/>
  <c r="G189" i="3" s="1"/>
  <c r="J67" i="2"/>
  <c r="F112" i="3"/>
  <c r="F192" i="3" s="1"/>
  <c r="J58" i="2"/>
  <c r="J94" i="2"/>
  <c r="I112" i="3"/>
  <c r="I192" i="3" s="1"/>
  <c r="J15" i="2"/>
  <c r="K16" i="2" s="1"/>
  <c r="C105" i="3"/>
  <c r="C185" i="3" s="1"/>
  <c r="E307" i="2"/>
  <c r="O95" i="2"/>
  <c r="O307" i="2" s="1"/>
  <c r="J52" i="3" s="1"/>
  <c r="J53" i="3" s="1"/>
  <c r="J54" i="3" s="1"/>
  <c r="F95" i="2"/>
  <c r="F155" i="2"/>
  <c r="E312" i="2"/>
  <c r="O155" i="2"/>
  <c r="J106" i="2"/>
  <c r="J112" i="3"/>
  <c r="J192" i="3" s="1"/>
  <c r="E103" i="3"/>
  <c r="E183" i="3" s="1"/>
  <c r="J37" i="2"/>
  <c r="J39" i="2"/>
  <c r="E105" i="3"/>
  <c r="E185" i="3" s="1"/>
  <c r="Q109" i="3"/>
  <c r="Q189" i="3" s="1"/>
  <c r="J187" i="2"/>
  <c r="N105" i="3"/>
  <c r="N185" i="3" s="1"/>
  <c r="J147" i="2"/>
  <c r="J44" i="2"/>
  <c r="E110" i="3"/>
  <c r="E190" i="3" s="1"/>
  <c r="F107" i="2"/>
  <c r="E308" i="2"/>
  <c r="O107" i="2"/>
  <c r="O308" i="2" s="1"/>
  <c r="K52" i="3" s="1"/>
  <c r="K53" i="3" s="1"/>
  <c r="K54" i="3" s="1"/>
  <c r="E303" i="2"/>
  <c r="O47" i="2"/>
  <c r="O303" i="2" s="1"/>
  <c r="F52" i="3" s="1"/>
  <c r="F53" i="3" s="1"/>
  <c r="F54" i="3" s="1"/>
  <c r="F47" i="2"/>
  <c r="J184" i="2"/>
  <c r="Q106" i="3"/>
  <c r="Q186" i="3" s="1"/>
  <c r="L109" i="3"/>
  <c r="L189" i="3" s="1"/>
  <c r="J127" i="2"/>
  <c r="P106" i="3"/>
  <c r="P186" i="3" s="1"/>
  <c r="J172" i="2"/>
  <c r="J129" i="2"/>
  <c r="L111" i="3"/>
  <c r="L191" i="3" s="1"/>
  <c r="J89" i="2"/>
  <c r="I107" i="3"/>
  <c r="I187" i="3" s="1"/>
  <c r="R110" i="3"/>
  <c r="R190" i="3" s="1"/>
  <c r="J200" i="2"/>
  <c r="J12" i="2"/>
  <c r="C102" i="3"/>
  <c r="C182" i="3" s="1"/>
  <c r="C111" i="3"/>
  <c r="C191" i="3" s="1"/>
  <c r="J21" i="2"/>
  <c r="F103" i="3"/>
  <c r="F183" i="3" s="1"/>
  <c r="J49" i="2"/>
  <c r="J180" i="2"/>
  <c r="Q102" i="3"/>
  <c r="Q182" i="3" s="1"/>
  <c r="S104" i="3"/>
  <c r="S184" i="3" s="1"/>
  <c r="J206" i="2"/>
  <c r="F102" i="3"/>
  <c r="F182" i="3" s="1"/>
  <c r="J48" i="2"/>
  <c r="F111" i="3"/>
  <c r="F191" i="3" s="1"/>
  <c r="J57" i="2"/>
  <c r="N102" i="3"/>
  <c r="N182" i="3" s="1"/>
  <c r="J144" i="2"/>
  <c r="J41" i="2"/>
  <c r="E107" i="3"/>
  <c r="E187" i="3" s="1"/>
  <c r="P109" i="3"/>
  <c r="P189" i="3" s="1"/>
  <c r="J175" i="2"/>
  <c r="K103" i="3"/>
  <c r="K183" i="3" s="1"/>
  <c r="J109" i="2"/>
  <c r="E302" i="2"/>
  <c r="F35" i="2"/>
  <c r="O35" i="2"/>
  <c r="O302" i="2" s="1"/>
  <c r="E52" i="3" s="1"/>
  <c r="E53" i="3" s="1"/>
  <c r="E54" i="3" s="1"/>
  <c r="S107" i="3"/>
  <c r="S187" i="3" s="1"/>
  <c r="J209" i="2"/>
  <c r="J105" i="2"/>
  <c r="J111" i="3"/>
  <c r="J191" i="3" s="1"/>
  <c r="J171" i="2"/>
  <c r="P105" i="3"/>
  <c r="P185" i="3" s="1"/>
  <c r="K110" i="3"/>
  <c r="K190" i="3" s="1"/>
  <c r="J116" i="2"/>
  <c r="Q215" i="2"/>
  <c r="E317" i="2"/>
  <c r="F215" i="2"/>
  <c r="J36" i="2"/>
  <c r="E102" i="3"/>
  <c r="E182" i="3" s="1"/>
  <c r="J103" i="3"/>
  <c r="J183" i="3" s="1"/>
  <c r="J97" i="2"/>
  <c r="G102" i="3"/>
  <c r="G182" i="3" s="1"/>
  <c r="J60" i="2"/>
  <c r="P104" i="3"/>
  <c r="P184" i="3" s="1"/>
  <c r="J170" i="2"/>
  <c r="K104" i="3"/>
  <c r="K184" i="3" s="1"/>
  <c r="J110" i="2"/>
  <c r="P112" i="3"/>
  <c r="P192" i="3" s="1"/>
  <c r="J178" i="2"/>
  <c r="L108" i="3"/>
  <c r="L188" i="3" s="1"/>
  <c r="J126" i="2"/>
  <c r="O102" i="3"/>
  <c r="O182" i="3" s="1"/>
  <c r="J156" i="2"/>
  <c r="E318" i="2"/>
  <c r="Q227" i="2"/>
  <c r="F227" i="2"/>
  <c r="E309" i="2"/>
  <c r="O119" i="2"/>
  <c r="O309" i="2" s="1"/>
  <c r="L52" i="3" s="1"/>
  <c r="L53" i="3" s="1"/>
  <c r="L54" i="3" s="1"/>
  <c r="F119" i="2"/>
  <c r="H112" i="3"/>
  <c r="H192" i="3" s="1"/>
  <c r="J82" i="2"/>
  <c r="P108" i="3"/>
  <c r="P188" i="3" s="1"/>
  <c r="J174" i="2"/>
  <c r="D103" i="3"/>
  <c r="D183" i="3" s="1"/>
  <c r="J25" i="2"/>
  <c r="H103" i="3"/>
  <c r="H183" i="3" s="1"/>
  <c r="J73" i="2"/>
  <c r="G104" i="3"/>
  <c r="G184" i="3" s="1"/>
  <c r="J62" i="2"/>
  <c r="E310" i="2"/>
  <c r="O131" i="2"/>
  <c r="O310" i="2" s="1"/>
  <c r="M52" i="3" s="1"/>
  <c r="M53" i="3" s="1"/>
  <c r="M54" i="3" s="1"/>
  <c r="F131" i="2"/>
  <c r="J159" i="2"/>
  <c r="O105" i="3"/>
  <c r="O185" i="3" s="1"/>
  <c r="J185" i="2"/>
  <c r="Q107" i="3"/>
  <c r="Q187" i="3" s="1"/>
  <c r="C112" i="3"/>
  <c r="C192" i="3" s="1"/>
  <c r="J22" i="2"/>
  <c r="L104" i="3"/>
  <c r="L184" i="3" s="1"/>
  <c r="J122" i="2"/>
  <c r="N108" i="3"/>
  <c r="N188" i="3" s="1"/>
  <c r="J150" i="2"/>
  <c r="J68" i="2"/>
  <c r="G110" i="3"/>
  <c r="G190" i="3" s="1"/>
  <c r="J87" i="2"/>
  <c r="I105" i="3"/>
  <c r="I185" i="3" s="1"/>
  <c r="H109" i="3"/>
  <c r="H189" i="3" s="1"/>
  <c r="J79" i="2"/>
  <c r="J196" i="2"/>
  <c r="R106" i="3"/>
  <c r="R186" i="3" s="1"/>
  <c r="J74" i="2"/>
  <c r="H104" i="3"/>
  <c r="H184" i="3" s="1"/>
  <c r="S214" i="2"/>
  <c r="S316" i="2" s="1"/>
  <c r="Q316" i="2"/>
  <c r="I110" i="3"/>
  <c r="I190" i="3" s="1"/>
  <c r="J92" i="2"/>
  <c r="J91" i="2"/>
  <c r="I109" i="3"/>
  <c r="I189" i="3" s="1"/>
  <c r="K102" i="3"/>
  <c r="K182" i="3" s="1"/>
  <c r="J108" i="2"/>
  <c r="F83" i="2"/>
  <c r="E306" i="2"/>
  <c r="O83" i="2"/>
  <c r="O306" i="2" s="1"/>
  <c r="I52" i="3" s="1"/>
  <c r="I53" i="3" s="1"/>
  <c r="I54" i="3" s="1"/>
  <c r="J102" i="3"/>
  <c r="J182" i="3" s="1"/>
  <c r="J96" i="2"/>
  <c r="D110" i="3"/>
  <c r="D190" i="3" s="1"/>
  <c r="J32" i="2"/>
  <c r="J142" i="2"/>
  <c r="M112" i="3"/>
  <c r="M192" i="3" s="1"/>
  <c r="I103" i="3"/>
  <c r="I183" i="3" s="1"/>
  <c r="J85" i="2"/>
  <c r="J193" i="2"/>
  <c r="R103" i="3"/>
  <c r="R183" i="3" s="1"/>
  <c r="E316" i="2"/>
  <c r="O203" i="2"/>
  <c r="F203" i="2"/>
  <c r="K112" i="3"/>
  <c r="K192" i="3" s="1"/>
  <c r="J118" i="2"/>
  <c r="J61" i="2"/>
  <c r="G103" i="3"/>
  <c r="G183" i="3" s="1"/>
  <c r="C110" i="3"/>
  <c r="C190" i="3" s="1"/>
  <c r="J20" i="2"/>
  <c r="M109" i="3"/>
  <c r="M189" i="3" s="1"/>
  <c r="J139" i="2"/>
  <c r="M103" i="3"/>
  <c r="M183" i="3" s="1"/>
  <c r="J133" i="2"/>
  <c r="J100" i="2"/>
  <c r="J106" i="3"/>
  <c r="J186" i="3" s="1"/>
  <c r="N112" i="3"/>
  <c r="N192" i="3" s="1"/>
  <c r="J154" i="2"/>
  <c r="J117" i="2"/>
  <c r="K111" i="3"/>
  <c r="K191" i="3" s="1"/>
  <c r="F104" i="3"/>
  <c r="F184" i="3" s="1"/>
  <c r="J50" i="2"/>
  <c r="J173" i="2"/>
  <c r="P107" i="3"/>
  <c r="P187" i="3" s="1"/>
  <c r="F107" i="3"/>
  <c r="F187" i="3" s="1"/>
  <c r="J53" i="2"/>
  <c r="J93" i="2"/>
  <c r="I111" i="3"/>
  <c r="I191" i="3" s="1"/>
  <c r="J152" i="2"/>
  <c r="N110" i="3"/>
  <c r="N190" i="3" s="1"/>
  <c r="N111" i="3"/>
  <c r="N191" i="3" s="1"/>
  <c r="J153" i="2"/>
  <c r="G107" i="3"/>
  <c r="G187" i="3" s="1"/>
  <c r="J65" i="2"/>
  <c r="J26" i="2"/>
  <c r="D104" i="3"/>
  <c r="D184" i="3" s="1"/>
  <c r="S103" i="3"/>
  <c r="S183" i="3" s="1"/>
  <c r="J205" i="2"/>
  <c r="E305" i="2"/>
  <c r="F71" i="2"/>
  <c r="O71" i="2"/>
  <c r="O305" i="2" s="1"/>
  <c r="H52" i="3" s="1"/>
  <c r="H53" i="3" s="1"/>
  <c r="H54" i="3" s="1"/>
  <c r="J158" i="2"/>
  <c r="O104" i="3"/>
  <c r="O184" i="3" s="1"/>
  <c r="N109" i="3"/>
  <c r="N189" i="3" s="1"/>
  <c r="J151" i="2"/>
  <c r="J51" i="2"/>
  <c r="K52" i="2" s="1"/>
  <c r="F105" i="3"/>
  <c r="F185" i="3" s="1"/>
  <c r="J110" i="3"/>
  <c r="J190" i="3" s="1"/>
  <c r="J104" i="2"/>
  <c r="H111" i="3"/>
  <c r="H191" i="3" s="1"/>
  <c r="J81" i="2"/>
  <c r="L103" i="3"/>
  <c r="L183" i="3" s="1"/>
  <c r="J121" i="2"/>
  <c r="D107" i="3"/>
  <c r="D187" i="3" s="1"/>
  <c r="J29" i="2"/>
  <c r="Q239" i="2"/>
  <c r="F239" i="2"/>
  <c r="E319" i="2"/>
  <c r="H105" i="3"/>
  <c r="H185" i="3" s="1"/>
  <c r="J75" i="2"/>
  <c r="Q110" i="3"/>
  <c r="Q190" i="3" s="1"/>
  <c r="J188" i="2"/>
  <c r="J63" i="2"/>
  <c r="G105" i="3"/>
  <c r="G185" i="3" s="1"/>
  <c r="R107" i="3"/>
  <c r="R187" i="3" s="1"/>
  <c r="J197" i="2"/>
  <c r="J199" i="2"/>
  <c r="R109" i="3"/>
  <c r="R189" i="3" s="1"/>
  <c r="P111" i="3"/>
  <c r="P191" i="3" s="1"/>
  <c r="J177" i="2"/>
  <c r="H107" i="3"/>
  <c r="H187" i="3" s="1"/>
  <c r="J77" i="2"/>
  <c r="J208" i="2"/>
  <c r="S106" i="3"/>
  <c r="S186" i="3" s="1"/>
  <c r="S110" i="3"/>
  <c r="S190" i="3" s="1"/>
  <c r="J212" i="2"/>
  <c r="J99" i="2"/>
  <c r="J105" i="3"/>
  <c r="J185" i="3" s="1"/>
  <c r="D108" i="3"/>
  <c r="D188" i="3" s="1"/>
  <c r="J30" i="2"/>
  <c r="E320" i="2"/>
  <c r="Q251" i="2"/>
  <c r="F251" i="2"/>
  <c r="D109" i="3"/>
  <c r="D189" i="3" s="1"/>
  <c r="J31" i="2"/>
  <c r="J194" i="2"/>
  <c r="R104" i="3"/>
  <c r="R184" i="3" s="1"/>
  <c r="E112" i="3"/>
  <c r="E192" i="3" s="1"/>
  <c r="J46" i="2"/>
  <c r="J195" i="2"/>
  <c r="R105" i="3"/>
  <c r="R185" i="3" s="1"/>
  <c r="D106" i="3"/>
  <c r="D186" i="3" s="1"/>
  <c r="J28" i="2"/>
  <c r="C104" i="3"/>
  <c r="C184" i="3" s="1"/>
  <c r="J14" i="2"/>
  <c r="J38" i="2"/>
  <c r="E104" i="3"/>
  <c r="E184" i="3" s="1"/>
  <c r="O106" i="3"/>
  <c r="O186" i="3" s="1"/>
  <c r="J160" i="2"/>
  <c r="J198" i="2"/>
  <c r="R108" i="3"/>
  <c r="R188" i="3" s="1"/>
  <c r="M102" i="3" l="1"/>
  <c r="M182" i="3" s="1"/>
  <c r="G34" i="7"/>
  <c r="G40" i="7"/>
  <c r="G32" i="7"/>
  <c r="Q32" i="7" s="1"/>
  <c r="K52" i="7" s="1"/>
  <c r="AA52" i="7" s="1"/>
  <c r="M111" i="3"/>
  <c r="M191" i="3" s="1"/>
  <c r="J204" i="2"/>
  <c r="G31" i="7"/>
  <c r="G39" i="7"/>
  <c r="Q39" i="7" s="1"/>
  <c r="D59" i="7" s="1"/>
  <c r="T59" i="7" s="1"/>
  <c r="G38" i="7"/>
  <c r="G36" i="7"/>
  <c r="G35" i="7"/>
  <c r="J113" i="2"/>
  <c r="K113" i="2" s="1"/>
  <c r="J140" i="2"/>
  <c r="L24" i="9"/>
  <c r="O24" i="9"/>
  <c r="N24" i="10"/>
  <c r="N41" i="10" s="1"/>
  <c r="M24" i="8"/>
  <c r="L24" i="10"/>
  <c r="M24" i="10"/>
  <c r="O24" i="8"/>
  <c r="O33" i="8" s="1"/>
  <c r="L24" i="8"/>
  <c r="N40" i="8"/>
  <c r="N36" i="8"/>
  <c r="N32" i="8"/>
  <c r="N39" i="8"/>
  <c r="N35" i="8"/>
  <c r="N31" i="8"/>
  <c r="N42" i="8"/>
  <c r="N34" i="8"/>
  <c r="N41" i="8"/>
  <c r="N37" i="8"/>
  <c r="N33" i="8"/>
  <c r="N38" i="8"/>
  <c r="O42" i="10"/>
  <c r="O37" i="10"/>
  <c r="O33" i="10"/>
  <c r="O35" i="10"/>
  <c r="O40" i="10"/>
  <c r="O36" i="10"/>
  <c r="O32" i="10"/>
  <c r="O31" i="10"/>
  <c r="O38" i="10"/>
  <c r="O34" i="10"/>
  <c r="O41" i="10"/>
  <c r="O39" i="10"/>
  <c r="N42" i="9"/>
  <c r="N38" i="9"/>
  <c r="N34" i="9"/>
  <c r="N40" i="9"/>
  <c r="N32" i="9"/>
  <c r="N41" i="9"/>
  <c r="N37" i="9"/>
  <c r="N33" i="9"/>
  <c r="N36" i="9"/>
  <c r="N39" i="9"/>
  <c r="N35" i="9"/>
  <c r="N31" i="9"/>
  <c r="M32" i="8"/>
  <c r="M40" i="8"/>
  <c r="M35" i="8"/>
  <c r="M31" i="8"/>
  <c r="M39" i="8"/>
  <c r="M34" i="8"/>
  <c r="M42" i="8"/>
  <c r="M33" i="8"/>
  <c r="M37" i="8"/>
  <c r="M41" i="8"/>
  <c r="M36" i="8"/>
  <c r="M38" i="8"/>
  <c r="O42" i="8"/>
  <c r="O35" i="8"/>
  <c r="L42" i="10"/>
  <c r="L38" i="10"/>
  <c r="L34" i="10"/>
  <c r="L36" i="10"/>
  <c r="L41" i="10"/>
  <c r="L37" i="10"/>
  <c r="L33" i="10"/>
  <c r="L40" i="10"/>
  <c r="L39" i="10"/>
  <c r="L35" i="10"/>
  <c r="L31" i="10"/>
  <c r="L44" i="10" s="1"/>
  <c r="L32" i="10"/>
  <c r="L39" i="9"/>
  <c r="L33" i="9"/>
  <c r="L41" i="9"/>
  <c r="L35" i="9"/>
  <c r="L36" i="9"/>
  <c r="L32" i="9"/>
  <c r="L40" i="9"/>
  <c r="L38" i="9"/>
  <c r="L34" i="9"/>
  <c r="L42" i="9"/>
  <c r="L37" i="9"/>
  <c r="L31" i="9"/>
  <c r="O42" i="9"/>
  <c r="O38" i="9"/>
  <c r="O34" i="9"/>
  <c r="O40" i="9"/>
  <c r="O36" i="9"/>
  <c r="O41" i="9"/>
  <c r="O37" i="9"/>
  <c r="O33" i="9"/>
  <c r="O32" i="9"/>
  <c r="O39" i="9"/>
  <c r="O35" i="9"/>
  <c r="O31" i="9"/>
  <c r="N33" i="10"/>
  <c r="N32" i="10"/>
  <c r="N42" i="10"/>
  <c r="M42" i="10"/>
  <c r="M38" i="10"/>
  <c r="M34" i="10"/>
  <c r="M32" i="10"/>
  <c r="M41" i="10"/>
  <c r="M37" i="10"/>
  <c r="M33" i="10"/>
  <c r="M36" i="10"/>
  <c r="M39" i="10"/>
  <c r="M35" i="10"/>
  <c r="M31" i="10"/>
  <c r="M44" i="10" s="1"/>
  <c r="M40" i="10"/>
  <c r="L41" i="8"/>
  <c r="L39" i="8"/>
  <c r="L31" i="8"/>
  <c r="L38" i="8"/>
  <c r="L42" i="8"/>
  <c r="L34" i="8"/>
  <c r="L35" i="8"/>
  <c r="L40" i="8"/>
  <c r="L33" i="8"/>
  <c r="L32" i="8"/>
  <c r="L37" i="8"/>
  <c r="L36" i="8"/>
  <c r="O311" i="2"/>
  <c r="N52" i="3" s="1"/>
  <c r="N53" i="3" s="1"/>
  <c r="N54" i="3" s="1"/>
  <c r="O24" i="7"/>
  <c r="M24" i="7"/>
  <c r="N24" i="7"/>
  <c r="M42" i="9"/>
  <c r="M38" i="9"/>
  <c r="M34" i="9"/>
  <c r="M32" i="9"/>
  <c r="M41" i="9"/>
  <c r="M37" i="9"/>
  <c r="M33" i="9"/>
  <c r="M40" i="9"/>
  <c r="M39" i="9"/>
  <c r="M35" i="9"/>
  <c r="M31" i="9"/>
  <c r="M44" i="9" s="1"/>
  <c r="M36" i="9"/>
  <c r="L24" i="7"/>
  <c r="J123" i="2"/>
  <c r="K124" i="2" s="1"/>
  <c r="J134" i="2"/>
  <c r="K133" i="2" s="1"/>
  <c r="J108" i="3"/>
  <c r="J188" i="3" s="1"/>
  <c r="K161" i="2"/>
  <c r="O312" i="2"/>
  <c r="O52" i="3" s="1"/>
  <c r="O53" i="3" s="1"/>
  <c r="O54" i="3" s="1"/>
  <c r="Q38" i="7"/>
  <c r="F44" i="7"/>
  <c r="Q33" i="7"/>
  <c r="U33" i="7"/>
  <c r="K53" i="7" s="1"/>
  <c r="AA53" i="7" s="1"/>
  <c r="U38" i="7"/>
  <c r="F58" i="7" s="1"/>
  <c r="V58" i="7" s="1"/>
  <c r="U41" i="7"/>
  <c r="Q41" i="7"/>
  <c r="K61" i="7" s="1"/>
  <c r="AA61" i="7" s="1"/>
  <c r="C39" i="7"/>
  <c r="C34" i="7"/>
  <c r="C37" i="7"/>
  <c r="C40" i="7"/>
  <c r="C42" i="7"/>
  <c r="C35" i="7"/>
  <c r="C38" i="7"/>
  <c r="C58" i="7" s="1"/>
  <c r="S58" i="7" s="1"/>
  <c r="C41" i="7"/>
  <c r="C31" i="7"/>
  <c r="C32" i="7"/>
  <c r="C33" i="7"/>
  <c r="C36" i="7"/>
  <c r="K44" i="7"/>
  <c r="I53" i="7"/>
  <c r="Y53" i="7" s="1"/>
  <c r="H58" i="7"/>
  <c r="X58" i="7" s="1"/>
  <c r="Q35" i="7"/>
  <c r="U35" i="7"/>
  <c r="H55" i="7" s="1"/>
  <c r="X55" i="7" s="1"/>
  <c r="U39" i="7"/>
  <c r="Q36" i="7"/>
  <c r="U36" i="7"/>
  <c r="G56" i="7" s="1"/>
  <c r="W56" i="7" s="1"/>
  <c r="O314" i="2"/>
  <c r="Q52" i="3" s="1"/>
  <c r="Q53" i="3" s="1"/>
  <c r="Q54" i="3" s="1"/>
  <c r="J44" i="7"/>
  <c r="D58" i="7"/>
  <c r="T58" i="7" s="1"/>
  <c r="B58" i="7"/>
  <c r="R58" i="7" s="1"/>
  <c r="B56" i="7"/>
  <c r="R56" i="7" s="1"/>
  <c r="Q42" i="7"/>
  <c r="U42" i="7"/>
  <c r="U32" i="7"/>
  <c r="E44" i="7"/>
  <c r="Q31" i="7"/>
  <c r="F51" i="7" s="1"/>
  <c r="V51" i="7" s="1"/>
  <c r="G51" i="7"/>
  <c r="W51" i="7" s="1"/>
  <c r="U31" i="7"/>
  <c r="H44" i="7"/>
  <c r="H51" i="7"/>
  <c r="X51" i="7" s="1"/>
  <c r="G44" i="7"/>
  <c r="I51" i="7"/>
  <c r="Y51" i="7" s="1"/>
  <c r="I44" i="7"/>
  <c r="I62" i="7"/>
  <c r="Y62" i="7" s="1"/>
  <c r="D44" i="7"/>
  <c r="D51" i="7"/>
  <c r="T51" i="7" s="1"/>
  <c r="B44" i="7"/>
  <c r="Q37" i="7"/>
  <c r="U37" i="7"/>
  <c r="G57" i="7" s="1"/>
  <c r="W57" i="7" s="1"/>
  <c r="Q34" i="7"/>
  <c r="F54" i="7" s="1"/>
  <c r="V54" i="7" s="1"/>
  <c r="U34" i="7"/>
  <c r="Q40" i="7"/>
  <c r="U40" i="7"/>
  <c r="J60" i="7" s="1"/>
  <c r="Z60" i="7" s="1"/>
  <c r="K109" i="2"/>
  <c r="K39" i="2"/>
  <c r="K15" i="2"/>
  <c r="K128" i="2"/>
  <c r="K33" i="2"/>
  <c r="K69" i="2"/>
  <c r="K32" i="2"/>
  <c r="K78" i="2"/>
  <c r="K105" i="2"/>
  <c r="K152" i="2"/>
  <c r="K153" i="2"/>
  <c r="K174" i="2"/>
  <c r="K88" i="2"/>
  <c r="K210" i="2"/>
  <c r="K181" i="2"/>
  <c r="K135" i="2"/>
  <c r="K189" i="2"/>
  <c r="K206" i="2"/>
  <c r="K54" i="2"/>
  <c r="K209" i="2"/>
  <c r="K86" i="2"/>
  <c r="K75" i="2"/>
  <c r="K37" i="2"/>
  <c r="K117" i="2"/>
  <c r="K205" i="2"/>
  <c r="K42" i="2"/>
  <c r="K173" i="2"/>
  <c r="K188" i="2"/>
  <c r="K38" i="2"/>
  <c r="K139" i="2"/>
  <c r="K149" i="2"/>
  <c r="K165" i="2"/>
  <c r="K87" i="2"/>
  <c r="K170" i="2"/>
  <c r="K57" i="2"/>
  <c r="K177" i="2"/>
  <c r="K65" i="2"/>
  <c r="K102" i="2"/>
  <c r="K29" i="2"/>
  <c r="K100" i="2"/>
  <c r="K199" i="2"/>
  <c r="K157" i="2"/>
  <c r="K49" i="2"/>
  <c r="T203" i="2"/>
  <c r="T316" i="2" s="1"/>
  <c r="O316" i="2"/>
  <c r="F310" i="2"/>
  <c r="J131" i="2"/>
  <c r="K131" i="2" s="1"/>
  <c r="M101" i="3"/>
  <c r="M181" i="3" s="1"/>
  <c r="M194" i="3" s="1"/>
  <c r="K68" i="2"/>
  <c r="F315" i="2"/>
  <c r="J191" i="2"/>
  <c r="R101" i="3"/>
  <c r="K164" i="2"/>
  <c r="F311" i="2"/>
  <c r="N101" i="3"/>
  <c r="N181" i="3" s="1"/>
  <c r="N194" i="3" s="1"/>
  <c r="J143" i="2"/>
  <c r="F313" i="2"/>
  <c r="P101" i="3"/>
  <c r="P181" i="3" s="1"/>
  <c r="P194" i="3" s="1"/>
  <c r="J167" i="2"/>
  <c r="W101" i="3"/>
  <c r="W181" i="3" s="1"/>
  <c r="W193" i="3" s="1"/>
  <c r="F320" i="2"/>
  <c r="K64" i="2"/>
  <c r="K62" i="2"/>
  <c r="K103" i="2"/>
  <c r="J83" i="2"/>
  <c r="K82" i="2" s="1"/>
  <c r="I101" i="3"/>
  <c r="F306" i="2"/>
  <c r="K92" i="2"/>
  <c r="K196" i="2"/>
  <c r="K195" i="2"/>
  <c r="Q320" i="2"/>
  <c r="W52" i="3" s="1"/>
  <c r="W53" i="3" s="1"/>
  <c r="W54" i="3" s="1"/>
  <c r="S251" i="2"/>
  <c r="S320" i="2" s="1"/>
  <c r="K198" i="2"/>
  <c r="K159" i="2"/>
  <c r="K66" i="2"/>
  <c r="K51" i="2"/>
  <c r="K21" i="2"/>
  <c r="K141" i="2"/>
  <c r="S101" i="3"/>
  <c r="S181" i="3" s="1"/>
  <c r="S193" i="3" s="1"/>
  <c r="J203" i="2"/>
  <c r="F316" i="2"/>
  <c r="K194" i="2"/>
  <c r="K93" i="2"/>
  <c r="K80" i="2"/>
  <c r="K160" i="2"/>
  <c r="K63" i="2"/>
  <c r="K26" i="2"/>
  <c r="J119" i="2"/>
  <c r="L101" i="3"/>
  <c r="F309" i="2"/>
  <c r="Q318" i="2"/>
  <c r="U52" i="3" s="1"/>
  <c r="S227" i="2"/>
  <c r="S318" i="2" s="1"/>
  <c r="K127" i="2"/>
  <c r="K111" i="2"/>
  <c r="K61" i="2"/>
  <c r="Q317" i="2"/>
  <c r="T52" i="3" s="1"/>
  <c r="S215" i="2"/>
  <c r="S317" i="2" s="1"/>
  <c r="K172" i="2"/>
  <c r="J35" i="2"/>
  <c r="F302" i="2"/>
  <c r="E101" i="3"/>
  <c r="K110" i="2"/>
  <c r="K207" i="2"/>
  <c r="K50" i="2"/>
  <c r="J107" i="2"/>
  <c r="K101" i="3"/>
  <c r="K181" i="3" s="1"/>
  <c r="K194" i="3" s="1"/>
  <c r="F308" i="2"/>
  <c r="K40" i="2"/>
  <c r="J95" i="2"/>
  <c r="F307" i="2"/>
  <c r="J101" i="3"/>
  <c r="J181" i="3" s="1"/>
  <c r="K150" i="2"/>
  <c r="K17" i="2"/>
  <c r="K212" i="2"/>
  <c r="K169" i="2"/>
  <c r="K115" i="2"/>
  <c r="K89" i="2"/>
  <c r="K53" i="2"/>
  <c r="K184" i="2"/>
  <c r="K41" i="2"/>
  <c r="F314" i="2"/>
  <c r="Q101" i="3"/>
  <c r="Q181" i="3" s="1"/>
  <c r="Q194" i="3" s="1"/>
  <c r="J179" i="2"/>
  <c r="K121" i="2"/>
  <c r="K79" i="2"/>
  <c r="K56" i="2"/>
  <c r="K67" i="2"/>
  <c r="K18" i="2"/>
  <c r="K14" i="2"/>
  <c r="K146" i="2"/>
  <c r="K99" i="2"/>
  <c r="K147" i="2"/>
  <c r="F300" i="2"/>
  <c r="J11" i="2"/>
  <c r="C101" i="3"/>
  <c r="K31" i="2"/>
  <c r="K76" i="2"/>
  <c r="Q319" i="2"/>
  <c r="V52" i="3" s="1"/>
  <c r="S239" i="2"/>
  <c r="S319" i="2" s="1"/>
  <c r="J71" i="2"/>
  <c r="H101" i="3"/>
  <c r="H181" i="3" s="1"/>
  <c r="H194" i="3" s="1"/>
  <c r="F305" i="2"/>
  <c r="K140" i="2"/>
  <c r="K151" i="2"/>
  <c r="K186" i="2"/>
  <c r="K74" i="2"/>
  <c r="K175" i="2"/>
  <c r="K171" i="2"/>
  <c r="K98" i="2"/>
  <c r="T101" i="3"/>
  <c r="T181" i="3" s="1"/>
  <c r="T193" i="3" s="1"/>
  <c r="F317" i="2"/>
  <c r="K176" i="2"/>
  <c r="K145" i="2"/>
  <c r="K13" i="2"/>
  <c r="K90" i="2"/>
  <c r="K185" i="2"/>
  <c r="K45" i="2"/>
  <c r="K183" i="2"/>
  <c r="K208" i="2"/>
  <c r="K182" i="2"/>
  <c r="K211" i="2"/>
  <c r="K19" i="2"/>
  <c r="O315" i="2"/>
  <c r="R52" i="3" s="1"/>
  <c r="R53" i="3" s="1"/>
  <c r="R54" i="3" s="1"/>
  <c r="T191" i="2"/>
  <c r="T315" i="2" s="1"/>
  <c r="K104" i="2"/>
  <c r="K20" i="2"/>
  <c r="K125" i="2"/>
  <c r="K55" i="2"/>
  <c r="K137" i="2"/>
  <c r="K43" i="2"/>
  <c r="K85" i="2"/>
  <c r="K136" i="2"/>
  <c r="K187" i="2"/>
  <c r="K25" i="2"/>
  <c r="F301" i="2"/>
  <c r="J23" i="2"/>
  <c r="D101" i="3"/>
  <c r="D181" i="3" s="1"/>
  <c r="D194" i="3" s="1"/>
  <c r="C53" i="3"/>
  <c r="C54" i="3" s="1"/>
  <c r="K126" i="2"/>
  <c r="F319" i="2"/>
  <c r="V101" i="3"/>
  <c r="V181" i="3" s="1"/>
  <c r="V193" i="3" s="1"/>
  <c r="K73" i="2"/>
  <c r="K116" i="2"/>
  <c r="K200" i="2"/>
  <c r="K30" i="2"/>
  <c r="K27" i="2"/>
  <c r="K101" i="2"/>
  <c r="K97" i="2"/>
  <c r="K197" i="2"/>
  <c r="U101" i="3"/>
  <c r="U181" i="3" s="1"/>
  <c r="U193" i="3" s="1"/>
  <c r="F318" i="2"/>
  <c r="K201" i="2"/>
  <c r="F303" i="2"/>
  <c r="J47" i="2"/>
  <c r="F101" i="3"/>
  <c r="K148" i="2"/>
  <c r="F312" i="2"/>
  <c r="J155" i="2"/>
  <c r="K155" i="2" s="1"/>
  <c r="O101" i="3"/>
  <c r="O181" i="3" s="1"/>
  <c r="O194" i="3" s="1"/>
  <c r="K193" i="2"/>
  <c r="G101" i="3"/>
  <c r="G181" i="3" s="1"/>
  <c r="G194" i="3" s="1"/>
  <c r="F304" i="2"/>
  <c r="J59" i="2"/>
  <c r="K163" i="2"/>
  <c r="K44" i="2"/>
  <c r="K138" i="2"/>
  <c r="K91" i="2"/>
  <c r="K158" i="2"/>
  <c r="K81" i="2"/>
  <c r="K112" i="2"/>
  <c r="K28" i="2"/>
  <c r="K129" i="2"/>
  <c r="K162" i="2"/>
  <c r="K77" i="2"/>
  <c r="M193" i="3"/>
  <c r="M201" i="3" s="1"/>
  <c r="D60" i="7" l="1"/>
  <c r="T60" i="7" s="1"/>
  <c r="K60" i="7"/>
  <c r="AA60" i="7" s="1"/>
  <c r="B57" i="7"/>
  <c r="R57" i="7" s="1"/>
  <c r="J53" i="7"/>
  <c r="Z53" i="7" s="1"/>
  <c r="J58" i="7"/>
  <c r="Z58" i="7" s="1"/>
  <c r="F61" i="7"/>
  <c r="V61" i="7" s="1"/>
  <c r="E52" i="7"/>
  <c r="U52" i="7" s="1"/>
  <c r="I60" i="7"/>
  <c r="Y60" i="7" s="1"/>
  <c r="G53" i="7"/>
  <c r="W53" i="7" s="1"/>
  <c r="E54" i="7"/>
  <c r="U54" i="7" s="1"/>
  <c r="H53" i="7"/>
  <c r="X53" i="7" s="1"/>
  <c r="J61" i="7"/>
  <c r="Z61" i="7" s="1"/>
  <c r="J51" i="7"/>
  <c r="Z51" i="7" s="1"/>
  <c r="F56" i="7"/>
  <c r="V56" i="7" s="1"/>
  <c r="J55" i="7"/>
  <c r="Z55" i="7" s="1"/>
  <c r="C61" i="7"/>
  <c r="S61" i="7" s="1"/>
  <c r="C60" i="7"/>
  <c r="S60" i="7" s="1"/>
  <c r="G61" i="7"/>
  <c r="W61" i="7" s="1"/>
  <c r="E58" i="7"/>
  <c r="U58" i="7" s="1"/>
  <c r="G58" i="7"/>
  <c r="W58" i="7" s="1"/>
  <c r="K114" i="2"/>
  <c r="K122" i="2"/>
  <c r="K123" i="2"/>
  <c r="E60" i="7"/>
  <c r="U60" i="7" s="1"/>
  <c r="E51" i="7"/>
  <c r="U51" i="7" s="1"/>
  <c r="E61" i="7"/>
  <c r="U61" i="7" s="1"/>
  <c r="J194" i="3"/>
  <c r="N39" i="10"/>
  <c r="N31" i="10"/>
  <c r="N35" i="10"/>
  <c r="O31" i="8"/>
  <c r="O38" i="8"/>
  <c r="O40" i="8"/>
  <c r="O37" i="8"/>
  <c r="N34" i="10"/>
  <c r="N36" i="10"/>
  <c r="N37" i="10"/>
  <c r="O32" i="8"/>
  <c r="O44" i="8" s="1"/>
  <c r="O39" i="8"/>
  <c r="O41" i="8"/>
  <c r="N38" i="10"/>
  <c r="N40" i="10"/>
  <c r="O34" i="8"/>
  <c r="O36" i="8"/>
  <c r="M33" i="7"/>
  <c r="M32" i="7"/>
  <c r="M35" i="7"/>
  <c r="M41" i="7"/>
  <c r="M36" i="7"/>
  <c r="M37" i="7"/>
  <c r="M34" i="7"/>
  <c r="M42" i="7"/>
  <c r="M39" i="7"/>
  <c r="M31" i="7"/>
  <c r="M38" i="7"/>
  <c r="M40" i="7"/>
  <c r="N32" i="7"/>
  <c r="N34" i="7"/>
  <c r="N38" i="7"/>
  <c r="N36" i="7"/>
  <c r="N41" i="7"/>
  <c r="N39" i="7"/>
  <c r="N40" i="7"/>
  <c r="N33" i="7"/>
  <c r="N37" i="7"/>
  <c r="N35" i="7"/>
  <c r="N42" i="7"/>
  <c r="N31" i="7"/>
  <c r="L44" i="8"/>
  <c r="N44" i="10"/>
  <c r="O44" i="9"/>
  <c r="L44" i="9"/>
  <c r="M44" i="8"/>
  <c r="N44" i="9"/>
  <c r="O44" i="10"/>
  <c r="O39" i="7"/>
  <c r="O35" i="7"/>
  <c r="O33" i="7"/>
  <c r="O40" i="7"/>
  <c r="O37" i="7"/>
  <c r="O41" i="7"/>
  <c r="O36" i="7"/>
  <c r="O34" i="7"/>
  <c r="O38" i="7"/>
  <c r="O32" i="7"/>
  <c r="O42" i="7"/>
  <c r="O31" i="7"/>
  <c r="N44" i="8"/>
  <c r="L38" i="7"/>
  <c r="L32" i="7"/>
  <c r="L42" i="7"/>
  <c r="L34" i="7"/>
  <c r="L35" i="7"/>
  <c r="L33" i="7"/>
  <c r="L31" i="7"/>
  <c r="L41" i="7"/>
  <c r="L39" i="7"/>
  <c r="L40" i="7"/>
  <c r="L36" i="7"/>
  <c r="L37" i="7"/>
  <c r="K134" i="2"/>
  <c r="F57" i="7"/>
  <c r="V57" i="7" s="1"/>
  <c r="AI62" i="7"/>
  <c r="AH62" i="7"/>
  <c r="I52" i="7"/>
  <c r="Y52" i="7" s="1"/>
  <c r="J56" i="7"/>
  <c r="Z56" i="7" s="1"/>
  <c r="D52" i="7"/>
  <c r="T52" i="7" s="1"/>
  <c r="J52" i="7"/>
  <c r="Z52" i="7" s="1"/>
  <c r="E57" i="7"/>
  <c r="U57" i="7" s="1"/>
  <c r="H57" i="7"/>
  <c r="X57" i="7" s="1"/>
  <c r="B51" i="7"/>
  <c r="R51" i="7" s="1"/>
  <c r="I57" i="7"/>
  <c r="Y57" i="7" s="1"/>
  <c r="K56" i="7"/>
  <c r="AA56" i="7" s="1"/>
  <c r="B53" i="7"/>
  <c r="R53" i="7" s="1"/>
  <c r="AH51" i="7"/>
  <c r="AI51" i="7"/>
  <c r="AH52" i="7"/>
  <c r="AI52" i="7"/>
  <c r="H60" i="7"/>
  <c r="X60" i="7" s="1"/>
  <c r="D61" i="7"/>
  <c r="T61" i="7" s="1"/>
  <c r="I61" i="7"/>
  <c r="Y61" i="7" s="1"/>
  <c r="J59" i="7"/>
  <c r="Z59" i="7" s="1"/>
  <c r="K62" i="7"/>
  <c r="AA62" i="7" s="1"/>
  <c r="E56" i="7"/>
  <c r="U56" i="7" s="1"/>
  <c r="E59" i="7"/>
  <c r="U59" i="7" s="1"/>
  <c r="E55" i="7"/>
  <c r="U55" i="7" s="1"/>
  <c r="H62" i="7"/>
  <c r="X62" i="7" s="1"/>
  <c r="D55" i="7"/>
  <c r="T55" i="7" s="1"/>
  <c r="K51" i="7"/>
  <c r="AA51" i="7" s="1"/>
  <c r="C44" i="7"/>
  <c r="C51" i="7"/>
  <c r="S51" i="7" s="1"/>
  <c r="C62" i="7"/>
  <c r="S62" i="7" s="1"/>
  <c r="C59" i="7"/>
  <c r="S59" i="7" s="1"/>
  <c r="E53" i="7"/>
  <c r="U53" i="7" s="1"/>
  <c r="H61" i="7"/>
  <c r="X61" i="7" s="1"/>
  <c r="I59" i="7"/>
  <c r="Y59" i="7" s="1"/>
  <c r="G60" i="7"/>
  <c r="W60" i="7" s="1"/>
  <c r="B62" i="7"/>
  <c r="R62" i="7" s="1"/>
  <c r="G55" i="7"/>
  <c r="W55" i="7" s="1"/>
  <c r="AH54" i="7"/>
  <c r="AI54" i="7"/>
  <c r="AI57" i="7"/>
  <c r="AH57" i="7"/>
  <c r="H52" i="7"/>
  <c r="X52" i="7" s="1"/>
  <c r="B59" i="7"/>
  <c r="R59" i="7" s="1"/>
  <c r="D53" i="7"/>
  <c r="T53" i="7" s="1"/>
  <c r="K57" i="7"/>
  <c r="AA57" i="7" s="1"/>
  <c r="D56" i="7"/>
  <c r="T56" i="7" s="1"/>
  <c r="H59" i="7"/>
  <c r="X59" i="7" s="1"/>
  <c r="B60" i="7"/>
  <c r="R60" i="7" s="1"/>
  <c r="F52" i="7"/>
  <c r="V52" i="7" s="1"/>
  <c r="D62" i="7"/>
  <c r="T62" i="7" s="1"/>
  <c r="G52" i="7"/>
  <c r="W52" i="7" s="1"/>
  <c r="AH56" i="7"/>
  <c r="AI56" i="7"/>
  <c r="G59" i="7"/>
  <c r="W59" i="7" s="1"/>
  <c r="AI55" i="7"/>
  <c r="AH55" i="7"/>
  <c r="B52" i="7"/>
  <c r="R52" i="7" s="1"/>
  <c r="J57" i="7"/>
  <c r="Z57" i="7" s="1"/>
  <c r="C53" i="7"/>
  <c r="S53" i="7" s="1"/>
  <c r="C57" i="7"/>
  <c r="S57" i="7" s="1"/>
  <c r="AH61" i="7"/>
  <c r="AI61" i="7"/>
  <c r="F53" i="7"/>
  <c r="V53" i="7" s="1"/>
  <c r="AH53" i="7"/>
  <c r="AI53" i="7"/>
  <c r="B55" i="7"/>
  <c r="R55" i="7" s="1"/>
  <c r="D57" i="7"/>
  <c r="T57" i="7" s="1"/>
  <c r="I54" i="7"/>
  <c r="Y54" i="7" s="1"/>
  <c r="AH58" i="7"/>
  <c r="AI58" i="7"/>
  <c r="K58" i="7"/>
  <c r="AA58" i="7" s="1"/>
  <c r="AH59" i="7"/>
  <c r="AI59" i="7"/>
  <c r="C56" i="7"/>
  <c r="S56" i="7" s="1"/>
  <c r="H56" i="7"/>
  <c r="X56" i="7" s="1"/>
  <c r="AI60" i="7"/>
  <c r="AH60" i="7"/>
  <c r="B54" i="7"/>
  <c r="R54" i="7" s="1"/>
  <c r="F62" i="7"/>
  <c r="V62" i="7" s="1"/>
  <c r="J62" i="7"/>
  <c r="Z62" i="7" s="1"/>
  <c r="G54" i="7"/>
  <c r="W54" i="7" s="1"/>
  <c r="I55" i="7"/>
  <c r="Y55" i="7" s="1"/>
  <c r="E62" i="7"/>
  <c r="U62" i="7" s="1"/>
  <c r="F59" i="7"/>
  <c r="V59" i="7" s="1"/>
  <c r="I56" i="7"/>
  <c r="Y56" i="7" s="1"/>
  <c r="K54" i="7"/>
  <c r="AA54" i="7" s="1"/>
  <c r="F55" i="7"/>
  <c r="V55" i="7" s="1"/>
  <c r="C52" i="7"/>
  <c r="S52" i="7" s="1"/>
  <c r="C55" i="7"/>
  <c r="S55" i="7" s="1"/>
  <c r="C54" i="7"/>
  <c r="S54" i="7" s="1"/>
  <c r="G62" i="7"/>
  <c r="W62" i="7" s="1"/>
  <c r="H54" i="7"/>
  <c r="X54" i="7" s="1"/>
  <c r="B61" i="7"/>
  <c r="R61" i="7" s="1"/>
  <c r="F60" i="7"/>
  <c r="V60" i="7" s="1"/>
  <c r="D54" i="7"/>
  <c r="T54" i="7" s="1"/>
  <c r="J54" i="7"/>
  <c r="Z54" i="7" s="1"/>
  <c r="K59" i="7"/>
  <c r="AA59" i="7" s="1"/>
  <c r="I58" i="7"/>
  <c r="Y58" i="7" s="1"/>
  <c r="K55" i="7"/>
  <c r="AA55" i="7" s="1"/>
  <c r="Q193" i="3"/>
  <c r="Q201" i="3" s="1"/>
  <c r="J193" i="3"/>
  <c r="J209" i="3" s="1"/>
  <c r="K193" i="3"/>
  <c r="K201" i="3" s="1"/>
  <c r="D193" i="3"/>
  <c r="D203" i="3" s="1"/>
  <c r="K83" i="2"/>
  <c r="P193" i="3"/>
  <c r="P201" i="3" s="1"/>
  <c r="H193" i="3"/>
  <c r="H201" i="3" s="1"/>
  <c r="R59" i="3"/>
  <c r="R60" i="3" s="1"/>
  <c r="R61" i="3" s="1"/>
  <c r="K130" i="2"/>
  <c r="G193" i="3"/>
  <c r="G201" i="3" s="1"/>
  <c r="K71" i="2"/>
  <c r="J305" i="2"/>
  <c r="K72" i="2"/>
  <c r="K203" i="2"/>
  <c r="J316" i="2"/>
  <c r="K204" i="2"/>
  <c r="O193" i="3"/>
  <c r="O209" i="3" s="1"/>
  <c r="J301" i="2"/>
  <c r="K24" i="2"/>
  <c r="K23" i="2"/>
  <c r="J307" i="2"/>
  <c r="K94" i="2"/>
  <c r="K96" i="2"/>
  <c r="K95" i="2"/>
  <c r="K106" i="2"/>
  <c r="J308" i="2"/>
  <c r="K107" i="2"/>
  <c r="K108" i="2"/>
  <c r="E181" i="3"/>
  <c r="E194" i="3" s="1"/>
  <c r="L181" i="3"/>
  <c r="L193" i="3" s="1"/>
  <c r="L210" i="3" s="1"/>
  <c r="I181" i="3"/>
  <c r="I193" i="3" s="1"/>
  <c r="I201" i="3" s="1"/>
  <c r="K143" i="2"/>
  <c r="J311" i="2"/>
  <c r="K144" i="2"/>
  <c r="R181" i="3"/>
  <c r="R194" i="3" s="1"/>
  <c r="K70" i="2"/>
  <c r="F181" i="3"/>
  <c r="F193" i="3" s="1"/>
  <c r="F205" i="3" s="1"/>
  <c r="J306" i="2"/>
  <c r="K84" i="2"/>
  <c r="K166" i="2"/>
  <c r="K167" i="2"/>
  <c r="J313" i="2"/>
  <c r="K168" i="2"/>
  <c r="J310" i="2"/>
  <c r="K132" i="2"/>
  <c r="N193" i="3"/>
  <c r="N201" i="3" s="1"/>
  <c r="K154" i="2"/>
  <c r="K156" i="2"/>
  <c r="J312" i="2"/>
  <c r="K47" i="2"/>
  <c r="J303" i="2"/>
  <c r="K48" i="2"/>
  <c r="K22" i="2"/>
  <c r="C181" i="3"/>
  <c r="C193" i="3" s="1"/>
  <c r="C201" i="3" s="1"/>
  <c r="K178" i="2"/>
  <c r="K180" i="2"/>
  <c r="K179" i="2"/>
  <c r="J314" i="2"/>
  <c r="K34" i="2"/>
  <c r="K36" i="2"/>
  <c r="J302" i="2"/>
  <c r="K142" i="2"/>
  <c r="K35" i="2"/>
  <c r="K60" i="2"/>
  <c r="K59" i="2"/>
  <c r="J304" i="2"/>
  <c r="K58" i="2"/>
  <c r="K118" i="2"/>
  <c r="J309" i="2"/>
  <c r="K120" i="2"/>
  <c r="K191" i="2"/>
  <c r="K190" i="2"/>
  <c r="K192" i="2"/>
  <c r="J315" i="2"/>
  <c r="K119" i="2"/>
  <c r="J300" i="2"/>
  <c r="K11" i="2"/>
  <c r="K12" i="2"/>
  <c r="S59" i="3"/>
  <c r="S60" i="3" s="1"/>
  <c r="S61" i="3" s="1"/>
  <c r="S52" i="3"/>
  <c r="K46" i="2"/>
  <c r="K202" i="2"/>
  <c r="J204" i="3"/>
  <c r="J206" i="3"/>
  <c r="O206" i="3"/>
  <c r="M206" i="3"/>
  <c r="M203" i="3"/>
  <c r="M208" i="3"/>
  <c r="M212" i="3"/>
  <c r="M209" i="3"/>
  <c r="M207" i="3"/>
  <c r="M204" i="3"/>
  <c r="M211" i="3"/>
  <c r="M205" i="3"/>
  <c r="M202" i="3"/>
  <c r="M210" i="3"/>
  <c r="Q209" i="3"/>
  <c r="Q211" i="3"/>
  <c r="K209" i="3"/>
  <c r="K212" i="3"/>
  <c r="K208" i="3"/>
  <c r="K206" i="3" l="1"/>
  <c r="K207" i="3"/>
  <c r="K204" i="3"/>
  <c r="K205" i="3"/>
  <c r="K210" i="3"/>
  <c r="K202" i="3"/>
  <c r="K211" i="3"/>
  <c r="K203" i="3"/>
  <c r="K213" i="3" s="1"/>
  <c r="D202" i="3"/>
  <c r="L44" i="7"/>
  <c r="O44" i="7"/>
  <c r="N44" i="7"/>
  <c r="M44" i="7"/>
  <c r="F207" i="3"/>
  <c r="Q203" i="3"/>
  <c r="Q208" i="3"/>
  <c r="Q212" i="3"/>
  <c r="F211" i="3"/>
  <c r="Y64" i="7"/>
  <c r="Y65" i="7" s="1"/>
  <c r="Z64" i="7"/>
  <c r="Z65" i="7" s="1"/>
  <c r="Q202" i="3"/>
  <c r="Q210" i="3"/>
  <c r="Q204" i="3"/>
  <c r="O210" i="3"/>
  <c r="W64" i="7"/>
  <c r="W65" i="7" s="1"/>
  <c r="Q206" i="3"/>
  <c r="Q207" i="3"/>
  <c r="Q205" i="3"/>
  <c r="F203" i="3"/>
  <c r="J201" i="3"/>
  <c r="J207" i="3"/>
  <c r="J212" i="3"/>
  <c r="J203" i="3"/>
  <c r="X64" i="7"/>
  <c r="X65" i="7" s="1"/>
  <c r="J202" i="3"/>
  <c r="J211" i="3"/>
  <c r="J208" i="3"/>
  <c r="J205" i="3"/>
  <c r="J210" i="3"/>
  <c r="T64" i="7"/>
  <c r="T65" i="7" s="1"/>
  <c r="V64" i="7"/>
  <c r="V65" i="7" s="1"/>
  <c r="U64" i="7"/>
  <c r="U65" i="7" s="1"/>
  <c r="S64" i="7"/>
  <c r="S65" i="7" s="1"/>
  <c r="R64" i="7"/>
  <c r="R65" i="7" s="1"/>
  <c r="AA64" i="7"/>
  <c r="AA65" i="7" s="1"/>
  <c r="K312" i="2"/>
  <c r="D207" i="3"/>
  <c r="D204" i="3"/>
  <c r="D201" i="3"/>
  <c r="D205" i="3"/>
  <c r="D209" i="3"/>
  <c r="D210" i="3"/>
  <c r="D211" i="3"/>
  <c r="D208" i="3"/>
  <c r="D212" i="3"/>
  <c r="D206" i="3"/>
  <c r="F212" i="3"/>
  <c r="H205" i="3"/>
  <c r="O204" i="3"/>
  <c r="F210" i="3"/>
  <c r="F206" i="3"/>
  <c r="L205" i="3"/>
  <c r="H202" i="3"/>
  <c r="I207" i="3"/>
  <c r="H208" i="3"/>
  <c r="G207" i="3"/>
  <c r="L204" i="3"/>
  <c r="P210" i="3"/>
  <c r="C212" i="3"/>
  <c r="L209" i="3"/>
  <c r="G208" i="3"/>
  <c r="G204" i="3"/>
  <c r="P206" i="3"/>
  <c r="G202" i="3"/>
  <c r="G210" i="3"/>
  <c r="G203" i="3"/>
  <c r="G205" i="3"/>
  <c r="L208" i="3"/>
  <c r="L211" i="3"/>
  <c r="L202" i="3"/>
  <c r="P204" i="3"/>
  <c r="P203" i="3"/>
  <c r="P208" i="3"/>
  <c r="L201" i="3"/>
  <c r="G211" i="3"/>
  <c r="G206" i="3"/>
  <c r="L203" i="3"/>
  <c r="L212" i="3"/>
  <c r="L206" i="3"/>
  <c r="P209" i="3"/>
  <c r="P205" i="3"/>
  <c r="P207" i="3"/>
  <c r="K306" i="2"/>
  <c r="G209" i="3"/>
  <c r="G212" i="3"/>
  <c r="L207" i="3"/>
  <c r="P212" i="3"/>
  <c r="P202" i="3"/>
  <c r="P211" i="3"/>
  <c r="I203" i="3"/>
  <c r="N202" i="3"/>
  <c r="I209" i="3"/>
  <c r="H212" i="3"/>
  <c r="H211" i="3"/>
  <c r="H209" i="3"/>
  <c r="K316" i="2"/>
  <c r="N212" i="3"/>
  <c r="H204" i="3"/>
  <c r="H207" i="3"/>
  <c r="I202" i="3"/>
  <c r="N208" i="3"/>
  <c r="I212" i="3"/>
  <c r="H203" i="3"/>
  <c r="H206" i="3"/>
  <c r="H210" i="3"/>
  <c r="N207" i="3"/>
  <c r="C209" i="3"/>
  <c r="O205" i="3"/>
  <c r="F201" i="3"/>
  <c r="N203" i="3"/>
  <c r="N211" i="3"/>
  <c r="N206" i="3"/>
  <c r="I208" i="3"/>
  <c r="I210" i="3"/>
  <c r="I205" i="3"/>
  <c r="O208" i="3"/>
  <c r="O212" i="3"/>
  <c r="O203" i="3"/>
  <c r="F208" i="3"/>
  <c r="F209" i="3"/>
  <c r="F194" i="3"/>
  <c r="L194" i="3"/>
  <c r="N204" i="3"/>
  <c r="N210" i="3"/>
  <c r="O211" i="3"/>
  <c r="O201" i="3"/>
  <c r="N205" i="3"/>
  <c r="N209" i="3"/>
  <c r="C207" i="3"/>
  <c r="I206" i="3"/>
  <c r="I211" i="3"/>
  <c r="I204" i="3"/>
  <c r="O202" i="3"/>
  <c r="O207" i="3"/>
  <c r="F204" i="3"/>
  <c r="F202" i="3"/>
  <c r="K303" i="2"/>
  <c r="K305" i="2"/>
  <c r="K310" i="2"/>
  <c r="K307" i="2"/>
  <c r="K300" i="2"/>
  <c r="K304" i="2"/>
  <c r="C194" i="3"/>
  <c r="K311" i="2"/>
  <c r="K308" i="2"/>
  <c r="K301" i="2"/>
  <c r="C211" i="3"/>
  <c r="C205" i="3"/>
  <c r="K314" i="2"/>
  <c r="K302" i="2"/>
  <c r="K313" i="2"/>
  <c r="R193" i="3"/>
  <c r="I194" i="3"/>
  <c r="C208" i="3"/>
  <c r="C210" i="3"/>
  <c r="C206" i="3"/>
  <c r="C203" i="3"/>
  <c r="C202" i="3"/>
  <c r="C204" i="3"/>
  <c r="K309" i="2"/>
  <c r="K315" i="2"/>
  <c r="E193" i="3"/>
  <c r="E201" i="3" s="1"/>
  <c r="M213" i="3"/>
  <c r="AG54" i="7" l="1"/>
  <c r="Q213" i="3"/>
  <c r="AG53" i="7"/>
  <c r="J213" i="3"/>
  <c r="AG52" i="7"/>
  <c r="AG59" i="7"/>
  <c r="AG60" i="7"/>
  <c r="AG51" i="7"/>
  <c r="AG56" i="7"/>
  <c r="AG61" i="7"/>
  <c r="AG62" i="7"/>
  <c r="AG55" i="7"/>
  <c r="AG58" i="7"/>
  <c r="AG57" i="7"/>
  <c r="D213" i="3"/>
  <c r="H213" i="3"/>
  <c r="P213" i="3"/>
  <c r="L213" i="3"/>
  <c r="G213" i="3"/>
  <c r="F213" i="3"/>
  <c r="I213" i="3"/>
  <c r="O213" i="3"/>
  <c r="N213" i="3"/>
  <c r="C213" i="3"/>
  <c r="R206" i="3"/>
  <c r="R203" i="3"/>
  <c r="R204" i="3"/>
  <c r="R211" i="3"/>
  <c r="R208" i="3"/>
  <c r="R202" i="3"/>
  <c r="R209" i="3"/>
  <c r="R212" i="3"/>
  <c r="R205" i="3"/>
  <c r="R207" i="3"/>
  <c r="R210" i="3"/>
  <c r="E209" i="3"/>
  <c r="E203" i="3"/>
  <c r="E202" i="3"/>
  <c r="E211" i="3"/>
  <c r="E208" i="3"/>
  <c r="E204" i="3"/>
  <c r="E207" i="3"/>
  <c r="E210" i="3"/>
  <c r="E206" i="3"/>
  <c r="E212" i="3"/>
  <c r="E205" i="3"/>
  <c r="Z205" i="3" s="1"/>
  <c r="R201" i="3"/>
  <c r="Y210" i="3" l="1"/>
  <c r="Z204" i="3"/>
  <c r="Y204" i="3"/>
  <c r="AA204" i="3" s="1"/>
  <c r="R213" i="3"/>
  <c r="E213" i="3"/>
  <c r="Z210" i="3"/>
  <c r="AB210" i="3" s="1"/>
  <c r="Z209" i="3"/>
  <c r="Y209" i="3"/>
  <c r="Y212" i="3"/>
  <c r="Z212" i="3"/>
  <c r="Y203" i="3"/>
  <c r="Z203" i="3"/>
  <c r="Y206" i="3"/>
  <c r="Z206" i="3"/>
  <c r="Z208" i="3"/>
  <c r="Y208" i="3"/>
  <c r="Z201" i="3"/>
  <c r="Y211" i="3"/>
  <c r="Z211" i="3"/>
  <c r="Y201" i="3"/>
  <c r="Z207" i="3"/>
  <c r="Y207" i="3"/>
  <c r="Z202" i="3"/>
  <c r="Y202" i="3"/>
  <c r="Y205" i="3"/>
  <c r="AB204" i="3" l="1"/>
  <c r="C224" i="3" s="1"/>
  <c r="AA210" i="3"/>
  <c r="E230" i="3" s="1"/>
  <c r="I224" i="3"/>
  <c r="AB207" i="3"/>
  <c r="AA207" i="3"/>
  <c r="AA211" i="3"/>
  <c r="AB211" i="3"/>
  <c r="AB205" i="3"/>
  <c r="AA205" i="3"/>
  <c r="Z213" i="3"/>
  <c r="AB206" i="3"/>
  <c r="AA206" i="3"/>
  <c r="AA212" i="3"/>
  <c r="AB212" i="3"/>
  <c r="D230" i="3"/>
  <c r="AB202" i="3"/>
  <c r="AA202" i="3"/>
  <c r="Y213" i="3"/>
  <c r="AB201" i="3"/>
  <c r="AA201" i="3"/>
  <c r="AB208" i="3"/>
  <c r="AA208" i="3"/>
  <c r="AB209" i="3"/>
  <c r="AA209" i="3"/>
  <c r="C230" i="3"/>
  <c r="P230" i="3"/>
  <c r="M230" i="3"/>
  <c r="AB203" i="3"/>
  <c r="AA203" i="3"/>
  <c r="P224" i="3" l="1"/>
  <c r="Q230" i="3"/>
  <c r="I230" i="3"/>
  <c r="O230" i="3"/>
  <c r="R230" i="3"/>
  <c r="Q224" i="3"/>
  <c r="D224" i="3"/>
  <c r="M224" i="3"/>
  <c r="R224" i="3"/>
  <c r="G230" i="3"/>
  <c r="G224" i="3"/>
  <c r="E224" i="3"/>
  <c r="F224" i="3"/>
  <c r="N224" i="3"/>
  <c r="H230" i="3"/>
  <c r="K230" i="3"/>
  <c r="L224" i="3"/>
  <c r="H224" i="3"/>
  <c r="J224" i="3"/>
  <c r="K224" i="3"/>
  <c r="O224" i="3"/>
  <c r="L230" i="3"/>
  <c r="N230" i="3"/>
  <c r="F230" i="3"/>
  <c r="J230" i="3"/>
  <c r="R223" i="3"/>
  <c r="F223" i="3"/>
  <c r="O223" i="3"/>
  <c r="N223" i="3"/>
  <c r="I223" i="3"/>
  <c r="D223" i="3"/>
  <c r="P223" i="3"/>
  <c r="G223" i="3"/>
  <c r="K223" i="3"/>
  <c r="H223" i="3"/>
  <c r="M223" i="3"/>
  <c r="Q223" i="3"/>
  <c r="E223" i="3"/>
  <c r="L223" i="3"/>
  <c r="C223" i="3"/>
  <c r="J223" i="3"/>
  <c r="R226" i="3"/>
  <c r="N226" i="3"/>
  <c r="H226" i="3"/>
  <c r="P226" i="3"/>
  <c r="C226" i="3"/>
  <c r="O226" i="3"/>
  <c r="L226" i="3"/>
  <c r="I226" i="3"/>
  <c r="F226" i="3"/>
  <c r="M226" i="3"/>
  <c r="K226" i="3"/>
  <c r="J226" i="3"/>
  <c r="E226" i="3"/>
  <c r="G226" i="3"/>
  <c r="Q226" i="3"/>
  <c r="D226" i="3"/>
  <c r="E231" i="3"/>
  <c r="C231" i="3"/>
  <c r="Q231" i="3"/>
  <c r="J231" i="3"/>
  <c r="N231" i="3"/>
  <c r="O231" i="3"/>
  <c r="R231" i="3"/>
  <c r="F231" i="3"/>
  <c r="K231" i="3"/>
  <c r="H231" i="3"/>
  <c r="M231" i="3"/>
  <c r="P231" i="3"/>
  <c r="G231" i="3"/>
  <c r="D231" i="3"/>
  <c r="L231" i="3"/>
  <c r="I231" i="3"/>
  <c r="E229" i="3"/>
  <c r="D229" i="3"/>
  <c r="Q229" i="3"/>
  <c r="H229" i="3"/>
  <c r="J229" i="3"/>
  <c r="L229" i="3"/>
  <c r="G229" i="3"/>
  <c r="O229" i="3"/>
  <c r="K229" i="3"/>
  <c r="P229" i="3"/>
  <c r="F229" i="3"/>
  <c r="R229" i="3"/>
  <c r="C229" i="3"/>
  <c r="N229" i="3"/>
  <c r="I229" i="3"/>
  <c r="M229" i="3"/>
  <c r="N221" i="3"/>
  <c r="K221" i="3"/>
  <c r="Q221" i="3"/>
  <c r="O221" i="3"/>
  <c r="E221" i="3"/>
  <c r="M221" i="3"/>
  <c r="I221" i="3"/>
  <c r="L221" i="3"/>
  <c r="R221" i="3"/>
  <c r="C221" i="3"/>
  <c r="D221" i="3"/>
  <c r="J221" i="3"/>
  <c r="G221" i="3"/>
  <c r="H221" i="3"/>
  <c r="P221" i="3"/>
  <c r="F221" i="3"/>
  <c r="E232" i="3"/>
  <c r="D232" i="3"/>
  <c r="L232" i="3"/>
  <c r="P232" i="3"/>
  <c r="K232" i="3"/>
  <c r="H232" i="3"/>
  <c r="Q232" i="3"/>
  <c r="I232" i="3"/>
  <c r="M232" i="3"/>
  <c r="C232" i="3"/>
  <c r="O232" i="3"/>
  <c r="R232" i="3"/>
  <c r="G232" i="3"/>
  <c r="J232" i="3"/>
  <c r="F232" i="3"/>
  <c r="N232" i="3"/>
  <c r="R222" i="3"/>
  <c r="D222" i="3"/>
  <c r="O222" i="3"/>
  <c r="N222" i="3"/>
  <c r="K222" i="3"/>
  <c r="I222" i="3"/>
  <c r="Q222" i="3"/>
  <c r="H222" i="3"/>
  <c r="G222" i="3"/>
  <c r="F222" i="3"/>
  <c r="M222" i="3"/>
  <c r="C222" i="3"/>
  <c r="E222" i="3"/>
  <c r="P222" i="3"/>
  <c r="J222" i="3"/>
  <c r="L222" i="3"/>
  <c r="E228" i="3"/>
  <c r="G228" i="3"/>
  <c r="L228" i="3"/>
  <c r="P228" i="3"/>
  <c r="J228" i="3"/>
  <c r="H228" i="3"/>
  <c r="F228" i="3"/>
  <c r="I228" i="3"/>
  <c r="O228" i="3"/>
  <c r="N228" i="3"/>
  <c r="M228" i="3"/>
  <c r="K228" i="3"/>
  <c r="R228" i="3"/>
  <c r="Q228" i="3"/>
  <c r="D228" i="3"/>
  <c r="C228" i="3"/>
  <c r="R225" i="3"/>
  <c r="P225" i="3"/>
  <c r="M225" i="3"/>
  <c r="F225" i="3"/>
  <c r="K225" i="3"/>
  <c r="N225" i="3"/>
  <c r="G225" i="3"/>
  <c r="O225" i="3"/>
  <c r="L225" i="3"/>
  <c r="H225" i="3"/>
  <c r="C225" i="3"/>
  <c r="E225" i="3"/>
  <c r="I225" i="3"/>
  <c r="J225" i="3"/>
  <c r="D225" i="3"/>
  <c r="Q225" i="3"/>
  <c r="E227" i="3"/>
  <c r="I227" i="3"/>
  <c r="O227" i="3"/>
  <c r="G227" i="3"/>
  <c r="M227" i="3"/>
  <c r="H227" i="3"/>
  <c r="L227" i="3"/>
  <c r="K227" i="3"/>
  <c r="P227" i="3"/>
  <c r="F227" i="3"/>
  <c r="R227" i="3"/>
  <c r="J227" i="3"/>
  <c r="Q227" i="3"/>
  <c r="N227" i="3"/>
  <c r="C227" i="3"/>
  <c r="D227" i="3"/>
  <c r="O233" i="3" l="1"/>
  <c r="O236" i="3" s="1"/>
  <c r="P233" i="3"/>
  <c r="P236" i="3" s="1"/>
  <c r="D233" i="3"/>
  <c r="D236" i="3" s="1"/>
  <c r="I233" i="3"/>
  <c r="I236" i="3" s="1"/>
  <c r="Q233" i="3"/>
  <c r="Q236" i="3" s="1"/>
  <c r="F233" i="3"/>
  <c r="F236" i="3" s="1"/>
  <c r="L233" i="3"/>
  <c r="L236" i="3" s="1"/>
  <c r="H233" i="3"/>
  <c r="H236" i="3" s="1"/>
  <c r="C233" i="3"/>
  <c r="M233" i="3"/>
  <c r="M236" i="3" s="1"/>
  <c r="K233" i="3"/>
  <c r="K236" i="3" s="1"/>
  <c r="J233" i="3"/>
  <c r="J236" i="3" s="1"/>
  <c r="G233" i="3"/>
  <c r="G236" i="3" s="1"/>
  <c r="R233" i="3"/>
  <c r="R236" i="3" s="1"/>
  <c r="E233" i="3"/>
  <c r="E236" i="3" s="1"/>
  <c r="N233" i="3"/>
  <c r="N236" i="3" s="1"/>
  <c r="C236" i="3" l="1"/>
  <c r="Y233" i="3"/>
  <c r="Y236" i="3" l="1"/>
  <c r="AC202" i="3" s="1"/>
  <c r="AC206" i="3"/>
  <c r="AC212" i="3"/>
  <c r="AC205" i="3"/>
  <c r="AC208" i="3"/>
  <c r="AC211" i="3"/>
  <c r="AC209" i="3"/>
  <c r="AC210" i="3"/>
  <c r="AC204" i="3"/>
  <c r="AC207" i="3"/>
  <c r="AC201" i="3"/>
  <c r="AC203" i="3"/>
  <c r="AC213" i="3" l="1"/>
</calcChain>
</file>

<file path=xl/sharedStrings.xml><?xml version="1.0" encoding="utf-8"?>
<sst xmlns="http://schemas.openxmlformats.org/spreadsheetml/2006/main" count="567" uniqueCount="119">
  <si>
    <t>Key Inputs</t>
  </si>
  <si>
    <t>Actuals</t>
  </si>
  <si>
    <t>No. of Days</t>
  </si>
  <si>
    <t>Norm Factor</t>
  </si>
  <si>
    <t>Annual Totals</t>
  </si>
  <si>
    <t>Linked to diff file</t>
  </si>
  <si>
    <t>Calculations</t>
  </si>
  <si>
    <t>Adjusted Actuals</t>
  </si>
  <si>
    <t>Normalization Factors</t>
  </si>
  <si>
    <t>Normalized Data</t>
  </si>
  <si>
    <t>Seasonal Factors</t>
  </si>
  <si>
    <t>In Use</t>
  </si>
  <si>
    <t>Seasonally-Adjusted: Monthly</t>
  </si>
  <si>
    <t>Growth Rate</t>
  </si>
  <si>
    <t>1-Time Events</t>
  </si>
  <si>
    <t>Estimated Trend</t>
  </si>
  <si>
    <t>Estimated Trend Values</t>
  </si>
  <si>
    <t>Extrapolated Trend</t>
  </si>
  <si>
    <t>Estimate vs Actual: Diff</t>
  </si>
  <si>
    <t xml:space="preserve">Start: </t>
  </si>
  <si>
    <t>Adjust-ments</t>
  </si>
  <si>
    <t xml:space="preserve">Unit: </t>
  </si>
  <si>
    <t>A.  Actual &amp; Normalized Data</t>
  </si>
  <si>
    <t>B.  Seasonally-Adjusted Data</t>
  </si>
  <si>
    <t>C.  Estimated Trend</t>
  </si>
  <si>
    <t>D.  Forecasts</t>
  </si>
  <si>
    <t>E.  Other</t>
  </si>
  <si>
    <t>Extrapolated Trend Values (= Forecast)</t>
  </si>
  <si>
    <t>Estimating Trend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</si>
  <si>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</si>
  <si>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</si>
  <si>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</si>
  <si>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</si>
  <si>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</si>
  <si>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</si>
  <si>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</si>
  <si>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</si>
  <si>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</si>
  <si>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</si>
  <si>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</si>
  <si>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</si>
  <si>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Start</t>
  </si>
  <si>
    <t>Actuals vs Est by Year</t>
  </si>
  <si>
    <t>Actual</t>
  </si>
  <si>
    <t>Est</t>
  </si>
  <si>
    <t>Diff</t>
  </si>
  <si>
    <t>% Diff</t>
  </si>
  <si>
    <t>YTD</t>
  </si>
  <si>
    <t>Total</t>
  </si>
  <si>
    <t>Other Info (e.g. Price Changes)</t>
  </si>
  <si>
    <t>Seasonal Factor Weights</t>
  </si>
  <si>
    <t>Cumulative Growth Rate</t>
  </si>
  <si>
    <t>Avg</t>
  </si>
  <si>
    <t>% Difference from Average Growth Rate</t>
  </si>
  <si>
    <t>Growth-Adjusted Normalized Data</t>
  </si>
  <si>
    <t>Growth-Adjusted Normalized Data: Factored</t>
  </si>
  <si>
    <t>Std Dev</t>
  </si>
  <si>
    <t xml:space="preserve">Max Permitted Standard Deviations: </t>
  </si>
  <si>
    <t>Data Accepted?</t>
  </si>
  <si>
    <t>OK?</t>
  </si>
  <si>
    <t>Wtd Avg</t>
  </si>
  <si>
    <t>Forecast Period</t>
  </si>
  <si>
    <t>Actual (&amp; Forecast) Values</t>
  </si>
  <si>
    <t xml:space="preserve"> </t>
  </si>
  <si>
    <t>Estimated (&amp; Forecast) Trend</t>
  </si>
  <si>
    <t>Seasonally-Adjusted, Trended Data</t>
  </si>
  <si>
    <t>Use Std Dev?</t>
  </si>
  <si>
    <t>2000-15</t>
  </si>
  <si>
    <t>Growth-Adjusted</t>
  </si>
  <si>
    <t>Accepted Range</t>
  </si>
  <si>
    <t>Low</t>
  </si>
  <si>
    <t>High</t>
  </si>
  <si>
    <t>Seasonally-Adjusted: 3-Mo Avg</t>
  </si>
  <si>
    <t>Growth Rate  (Monthly Basis)</t>
  </si>
  <si>
    <t>Events</t>
  </si>
  <si>
    <t>ore0</t>
  </si>
  <si>
    <t>Short Method</t>
  </si>
  <si>
    <t>Initial</t>
  </si>
  <si>
    <t>Orig</t>
  </si>
  <si>
    <t>Revised</t>
  </si>
  <si>
    <t>In Use ("1" = Orig;  "2" = Revised) :</t>
  </si>
  <si>
    <t>Current Level (B):</t>
  </si>
  <si>
    <t>or:</t>
  </si>
  <si>
    <t>Annualized</t>
  </si>
  <si>
    <t>Growth Rate:</t>
  </si>
  <si>
    <t>Approximate</t>
  </si>
  <si>
    <t>Recent Events:</t>
  </si>
  <si>
    <t>Lift in Jan 2016</t>
  </si>
  <si>
    <t>Drop in Nov 2015</t>
  </si>
  <si>
    <t>Details</t>
  </si>
  <si>
    <t>Plan</t>
  </si>
  <si>
    <t xml:space="preserve">NYSE Activity Report: </t>
  </si>
  <si>
    <t>Month:</t>
  </si>
  <si>
    <t>YTD:</t>
  </si>
  <si>
    <t>Prior Year YTD:</t>
  </si>
  <si>
    <t>Prior Year:</t>
  </si>
  <si>
    <t>% Chg YOY:</t>
  </si>
  <si>
    <t>Billions of Shares</t>
  </si>
  <si>
    <t>Comments:</t>
  </si>
  <si>
    <t>Jan spike as China concerns rattle markets worldwide.</t>
  </si>
  <si>
    <t>History suggests decline will return in 2-3 months.</t>
  </si>
  <si>
    <t>Lift in Aug 2015</t>
  </si>
  <si>
    <t>Calculation of Initial Seasonal Factors</t>
  </si>
  <si>
    <t>Indexed Data</t>
  </si>
  <si>
    <t>No. of Standard Deviations from Mean</t>
  </si>
  <si>
    <t xml:space="preserve">Max Allowed Standard Deviations: </t>
  </si>
  <si>
    <t>Count Data?  (Yes = 1, No = 0)</t>
  </si>
  <si>
    <t>Weighted Average</t>
  </si>
  <si>
    <t>Count?</t>
  </si>
  <si>
    <t>Conditional Formatting</t>
  </si>
  <si>
    <t>Southern Wisconsin</t>
  </si>
  <si>
    <t>Crawford County, WI</t>
  </si>
  <si>
    <t>Florence County, WI</t>
  </si>
  <si>
    <t>North Wisconsin</t>
  </si>
  <si>
    <t>Southern WI</t>
  </si>
  <si>
    <t>Crawford County</t>
  </si>
  <si>
    <t>North WI</t>
  </si>
  <si>
    <t>Florence County</t>
  </si>
  <si>
    <t>"Other"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</si>
</sst>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mmm\-yy;@"/>
    <numFmt numFmtId="165" formatCode="#,##0.0_);[Red]\(#,##0.0\)"/>
    <numFmt numFmtId="166" formatCode="#,##0.000_);[Red]\(#,##0.000\)"/>
    <numFmt numFmtId="167" formatCode="0.0%"/>
    <numFmt numFmtId="168" formatCode="0.0"/>
    <numFmt numFmtId="169" formatCode="0_);[Red]\(0\)"/>
    <numFmt numFmtId="170" formatCode="mmm\ yyyy"/>
  </numFmts>
  <fonts count="22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33CC"/>
      <name val="Arial"/>
      <family val="2"/>
    </font>
    <font>
      <u/>
      <sz val="8"/>
      <color theme="1"/>
      <name val="Arial"/>
      <family val="2"/>
    </font>
    <font>
      <b/>
      <sz val="10"/>
      <color rgb="FF0033CC"/>
      <name val="Arial"/>
      <family val="2"/>
    </font>
    <font>
      <sz val="7"/>
      <color theme="1"/>
      <name val="Arial"/>
      <family val="2"/>
    </font>
    <font>
      <b/>
      <sz val="18"/>
      <color rgb="FF0033CC"/>
      <name val="Arial"/>
      <family val="2"/>
    </font>
    <font>
      <u/>
      <sz val="8"/>
      <color rgb="FF0033CC"/>
      <name val="Arial"/>
      <family val="2"/>
    </font>
    <font>
      <sz val="8"/>
      <color rgb="FF0033CC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rgb="FFFF00FF"/>
      <name val="Arial"/>
      <family val="2"/>
    </font>
    <font>
      <b/>
      <sz val="18"/>
      <name val="Arial"/>
      <family val="2"/>
    </font>
    <font>
      <sz val="8"/>
      <color theme="0" tint="-0.249977111117893"/>
      <name val="Arial"/>
      <family val="2"/>
    </font>
    <font>
      <sz val="8"/>
      <name val="Arial"/>
      <family val="2"/>
    </font>
    <font>
      <u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8" fontId="0" fillId="2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0" fontId="1" fillId="0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0" fontId="6" fillId="0" borderId="0" xfId="0" applyFont="1" applyAlignment="1"/>
    <xf numFmtId="166" fontId="1" fillId="5" borderId="0" xfId="0" applyNumberFormat="1" applyFont="1" applyFill="1" applyBorder="1" applyAlignment="1">
      <alignment horizontal="center"/>
    </xf>
    <xf numFmtId="167" fontId="1" fillId="5" borderId="0" xfId="1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7" fontId="1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 applyAlignment="1"/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8" fontId="2" fillId="3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9" fontId="1" fillId="0" borderId="0" xfId="0" applyNumberFormat="1" applyFont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9" fontId="0" fillId="0" borderId="0" xfId="1" applyNumberFormat="1" applyFont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167" fontId="10" fillId="0" borderId="0" xfId="1" applyNumberFormat="1" applyFont="1" applyFill="1" applyBorder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166" fontId="10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66" fontId="0" fillId="7" borderId="1" xfId="0" applyNumberForma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2" fillId="3" borderId="5" xfId="0" applyFont="1" applyFill="1" applyBorder="1" applyAlignment="1">
      <alignment horizontal="center"/>
    </xf>
    <xf numFmtId="40" fontId="1" fillId="6" borderId="1" xfId="0" applyNumberFormat="1" applyFont="1" applyFill="1" applyBorder="1" applyAlignment="1">
      <alignment horizontal="center"/>
    </xf>
    <xf numFmtId="0" fontId="8" fillId="8" borderId="0" xfId="0" applyFont="1" applyFill="1" applyAlignment="1"/>
    <xf numFmtId="38" fontId="13" fillId="8" borderId="0" xfId="0" applyNumberFormat="1" applyFont="1" applyFill="1" applyAlignment="1">
      <alignment horizontal="center"/>
    </xf>
    <xf numFmtId="38" fontId="13" fillId="8" borderId="0" xfId="0" applyNumberFormat="1" applyFont="1" applyFill="1" applyAlignment="1"/>
    <xf numFmtId="38" fontId="14" fillId="8" borderId="0" xfId="0" applyNumberFormat="1" applyFont="1" applyFill="1" applyAlignment="1"/>
    <xf numFmtId="165" fontId="13" fillId="8" borderId="0" xfId="0" applyNumberFormat="1" applyFont="1" applyFill="1" applyAlignment="1">
      <alignment horizontal="center"/>
    </xf>
    <xf numFmtId="165" fontId="14" fillId="8" borderId="6" xfId="0" applyNumberFormat="1" applyFont="1" applyFill="1" applyBorder="1" applyAlignment="1">
      <alignment horizontal="center"/>
    </xf>
    <xf numFmtId="38" fontId="14" fillId="8" borderId="0" xfId="0" applyNumberFormat="1" applyFont="1" applyFill="1" applyAlignment="1">
      <alignment horizontal="right"/>
    </xf>
    <xf numFmtId="167" fontId="14" fillId="8" borderId="6" xfId="1" applyNumberFormat="1" applyFont="1" applyFill="1" applyBorder="1" applyAlignment="1">
      <alignment horizontal="center"/>
    </xf>
    <xf numFmtId="38" fontId="15" fillId="8" borderId="0" xfId="0" applyNumberFormat="1" applyFont="1" applyFill="1" applyAlignment="1"/>
    <xf numFmtId="38" fontId="16" fillId="8" borderId="0" xfId="0" applyNumberFormat="1" applyFont="1" applyFill="1" applyAlignment="1">
      <alignment horizontal="center"/>
    </xf>
    <xf numFmtId="170" fontId="14" fillId="8" borderId="0" xfId="0" applyNumberFormat="1" applyFont="1" applyFill="1" applyAlignment="1"/>
    <xf numFmtId="9" fontId="13" fillId="8" borderId="0" xfId="1" applyNumberFormat="1" applyFont="1" applyFill="1" applyBorder="1" applyAlignment="1">
      <alignment horizontal="center"/>
    </xf>
    <xf numFmtId="38" fontId="0" fillId="8" borderId="0" xfId="0" applyNumberFormat="1" applyFont="1" applyFill="1" applyAlignment="1">
      <alignment horizontal="right"/>
    </xf>
    <xf numFmtId="9" fontId="0" fillId="8" borderId="0" xfId="1" applyNumberFormat="1" applyFont="1" applyFill="1" applyBorder="1" applyAlignment="1">
      <alignment horizontal="center"/>
    </xf>
    <xf numFmtId="38" fontId="13" fillId="8" borderId="6" xfId="0" applyNumberFormat="1" applyFont="1" applyFill="1" applyBorder="1" applyAlignment="1">
      <alignment horizontal="center"/>
    </xf>
    <xf numFmtId="38" fontId="13" fillId="8" borderId="6" xfId="0" applyNumberFormat="1" applyFont="1" applyFill="1" applyBorder="1" applyAlignment="1"/>
    <xf numFmtId="0" fontId="17" fillId="0" borderId="0" xfId="0" applyFont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8" fontId="1" fillId="3" borderId="0" xfId="0" applyNumberFormat="1" applyFont="1" applyFill="1" applyAlignment="1">
      <alignment horizontal="center"/>
    </xf>
    <xf numFmtId="168" fontId="1" fillId="10" borderId="0" xfId="0" applyNumberFormat="1" applyFont="1" applyFill="1" applyAlignment="1">
      <alignment horizontal="center"/>
    </xf>
    <xf numFmtId="38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center"/>
    </xf>
    <xf numFmtId="38" fontId="0" fillId="0" borderId="0" xfId="0" applyNumberFormat="1" applyAlignment="1"/>
    <xf numFmtId="168" fontId="1" fillId="9" borderId="5" xfId="0" applyNumberFormat="1" applyFont="1" applyFill="1" applyBorder="1" applyAlignment="1">
      <alignment horizontal="center"/>
    </xf>
    <xf numFmtId="38" fontId="4" fillId="0" borderId="0" xfId="0" applyNumberFormat="1" applyFont="1" applyAlignment="1"/>
    <xf numFmtId="0" fontId="18" fillId="0" borderId="0" xfId="0" applyFont="1" applyAlignment="1"/>
    <xf numFmtId="38" fontId="5" fillId="4" borderId="0" xfId="0" applyNumberFormat="1" applyFont="1" applyFill="1" applyAlignment="1">
      <alignment horizontal="center"/>
    </xf>
    <xf numFmtId="40" fontId="0" fillId="4" borderId="0" xfId="0" applyNumberFormat="1" applyFill="1" applyAlignment="1">
      <alignment horizontal="center"/>
    </xf>
    <xf numFmtId="38" fontId="19" fillId="0" borderId="0" xfId="0" applyNumberFormat="1" applyFont="1" applyAlignment="1">
      <alignment horizontal="center"/>
    </xf>
    <xf numFmtId="38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38" fontId="21" fillId="0" borderId="0" xfId="0" applyNumberFormat="1" applyFont="1" applyAlignment="1">
      <alignment horizontal="center"/>
    </xf>
    <xf numFmtId="40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168" fontId="20" fillId="3" borderId="7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9" fontId="20" fillId="3" borderId="1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8" fontId="0" fillId="0" borderId="3" xfId="0" applyNumberFormat="1" applyFont="1" applyBorder="1" applyAlignment="1">
      <alignment horizontal="center"/>
    </xf>
    <xf numFmtId="38" fontId="0" fillId="0" borderId="4" xfId="0" applyNumberFormat="1" applyFont="1" applyBorder="1" applyAlignment="1">
      <alignment horizontal="center"/>
    </xf>
    <xf numFmtId="38" fontId="0" fillId="0" borderId="2" xfId="0" applyNumberFormat="1" applyFont="1" applyBorder="1" applyAlignment="1">
      <alignment horizontal="center"/>
    </xf>
    <xf numFmtId="38" fontId="2" fillId="4" borderId="3" xfId="0" applyNumberFormat="1" applyFont="1" applyFill="1" applyBorder="1" applyAlignment="1">
      <alignment horizontal="center"/>
    </xf>
    <xf numFmtId="38" fontId="2" fillId="4" borderId="4" xfId="0" applyNumberFormat="1" applyFont="1" applyFill="1" applyBorder="1" applyAlignment="1">
      <alignment horizontal="center"/>
    </xf>
    <xf numFmtId="38" fontId="2" fillId="4" borderId="2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170" fontId="8" fillId="8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282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167" formatCode="0.0%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 tint="-0.24994659260841701"/>
      </font>
      <fill>
        <patternFill>
          <bgColor rgb="FFFFFF00"/>
        </patternFill>
      </fill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33CC"/>
      <color rgb="FFCCECFF"/>
      <color rgb="FF99CC00"/>
      <color rgb="FF99FF33"/>
      <color rgb="FF00CC00"/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InitialSoWI!$Q$1</c:f>
          <c:strCache>
            <c:ptCount val="1"/>
            <c:pt idx="0">
              <c:v>Southern Wisconsin</c:v>
            </c:pt>
          </c:strCache>
        </c:strRef>
      </c:tx>
      <c:layout>
        <c:manualLayout>
          <c:xMode val="edge"/>
          <c:yMode val="edge"/>
          <c:x val="0.31874285521590318"/>
          <c:y val="0"/>
        </c:manualLayout>
      </c:layout>
      <c:overlay val="1"/>
      <c:txPr>
        <a:bodyPr/>
        <a:lstStyle/>
        <a:p>
          <a:pPr>
            <a:defRPr sz="20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1849012294515822E-2"/>
          <c:w val="0.86172472604348582"/>
          <c:h val="0.84407676014182442"/>
        </c:manualLayout>
      </c:layout>
      <c:lineChart>
        <c:grouping val="standard"/>
        <c:varyColors val="0"/>
        <c:ser>
          <c:idx val="20"/>
          <c:order val="0"/>
          <c:tx>
            <c:strRef>
              <c:f>InitialSoWI!$E$30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InitialSoWI!$E$31:$E$42</c:f>
              <c:numCache>
                <c:formatCode>#,##0.00_);[Red]\(#,##0.00\)</c:formatCode>
                <c:ptCount val="12"/>
                <c:pt idx="0">
                  <c:v>0.54504944403142652</c:v>
                </c:pt>
                <c:pt idx="1">
                  <c:v>0.73636537784751899</c:v>
                </c:pt>
                <c:pt idx="2">
                  <c:v>0.90196715712487341</c:v>
                </c:pt>
                <c:pt idx="3">
                  <c:v>1.5440865808231505</c:v>
                </c:pt>
                <c:pt idx="4">
                  <c:v>1.6701577205487688</c:v>
                </c:pt>
                <c:pt idx="5">
                  <c:v>1.656048460997835</c:v>
                </c:pt>
                <c:pt idx="6">
                  <c:v>0.89550614781275417</c:v>
                </c:pt>
                <c:pt idx="7">
                  <c:v>0.88157454933516521</c:v>
                </c:pt>
                <c:pt idx="8">
                  <c:v>0.82892317895701895</c:v>
                </c:pt>
                <c:pt idx="9">
                  <c:v>0.81223878182672238</c:v>
                </c:pt>
                <c:pt idx="10">
                  <c:v>0.71640217405779461</c:v>
                </c:pt>
                <c:pt idx="11">
                  <c:v>0.81168042663697026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InitialSoWI!$F$30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InitialSoWI!$F$31:$F$42</c:f>
              <c:numCache>
                <c:formatCode>#,##0.00_);[Red]\(#,##0.00\)</c:formatCode>
                <c:ptCount val="12"/>
                <c:pt idx="0">
                  <c:v>0.61319659725827524</c:v>
                </c:pt>
                <c:pt idx="1">
                  <c:v>0.63753856710151791</c:v>
                </c:pt>
                <c:pt idx="2">
                  <c:v>0.79135173976298234</c:v>
                </c:pt>
                <c:pt idx="3">
                  <c:v>1.1573763408441982</c:v>
                </c:pt>
                <c:pt idx="4">
                  <c:v>1.2184343928276091</c:v>
                </c:pt>
                <c:pt idx="5">
                  <c:v>1.3215278117445965</c:v>
                </c:pt>
                <c:pt idx="6">
                  <c:v>1.3247458200218962</c:v>
                </c:pt>
                <c:pt idx="7">
                  <c:v>1.1167610044105909</c:v>
                </c:pt>
                <c:pt idx="8">
                  <c:v>1.0600933269255362</c:v>
                </c:pt>
                <c:pt idx="9">
                  <c:v>0.91265922443283698</c:v>
                </c:pt>
                <c:pt idx="10">
                  <c:v>0.92017810029007296</c:v>
                </c:pt>
                <c:pt idx="11">
                  <c:v>0.9261370743798889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InitialSoWI!$G$30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InitialSoWI!$G$31:$G$42</c:f>
              <c:numCache>
                <c:formatCode>#,##0.00_);[Red]\(#,##0.00\)</c:formatCode>
                <c:ptCount val="12"/>
                <c:pt idx="0">
                  <c:v>0.56709415595273505</c:v>
                </c:pt>
                <c:pt idx="1">
                  <c:v>0.59152546437326514</c:v>
                </c:pt>
                <c:pt idx="2">
                  <c:v>0.868266303414993</c:v>
                </c:pt>
                <c:pt idx="3">
                  <c:v>1.0809724828938576</c:v>
                </c:pt>
                <c:pt idx="4">
                  <c:v>1.1670540317483062</c:v>
                </c:pt>
                <c:pt idx="5">
                  <c:v>1.4365345804037966</c:v>
                </c:pt>
                <c:pt idx="6">
                  <c:v>1.3559038659980838</c:v>
                </c:pt>
                <c:pt idx="7">
                  <c:v>1.1760408929576176</c:v>
                </c:pt>
                <c:pt idx="8">
                  <c:v>1.0310123228433126</c:v>
                </c:pt>
                <c:pt idx="9">
                  <c:v>0.91611274258307873</c:v>
                </c:pt>
                <c:pt idx="10">
                  <c:v>0.89661111445855723</c:v>
                </c:pt>
                <c:pt idx="11">
                  <c:v>0.91287204237239805</c:v>
                </c:pt>
              </c:numCache>
            </c:numRef>
          </c:val>
          <c:smooth val="0"/>
        </c:ser>
        <c:ser>
          <c:idx val="23"/>
          <c:order val="3"/>
          <c:tx>
            <c:strRef>
              <c:f>InitialSoWI!$H$30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InitialSoWI!$H$31:$H$42</c:f>
              <c:numCache>
                <c:formatCode>#,##0.00_);[Red]\(#,##0.00\)</c:formatCode>
                <c:ptCount val="12"/>
                <c:pt idx="0">
                  <c:v>0.57410811463742806</c:v>
                </c:pt>
                <c:pt idx="1">
                  <c:v>0.6277571007665631</c:v>
                </c:pt>
                <c:pt idx="2">
                  <c:v>0.85912770701743146</c:v>
                </c:pt>
                <c:pt idx="3">
                  <c:v>1.0226065121051249</c:v>
                </c:pt>
                <c:pt idx="4">
                  <c:v>1.3302109556124533</c:v>
                </c:pt>
                <c:pt idx="5">
                  <c:v>1.4000562974951045</c:v>
                </c:pt>
                <c:pt idx="6">
                  <c:v>1.3539775700891528</c:v>
                </c:pt>
                <c:pt idx="7">
                  <c:v>1.2840606096598375</c:v>
                </c:pt>
                <c:pt idx="8">
                  <c:v>1.0329313335413206</c:v>
                </c:pt>
                <c:pt idx="9">
                  <c:v>0.83215532495523925</c:v>
                </c:pt>
                <c:pt idx="10">
                  <c:v>0.82539884011396192</c:v>
                </c:pt>
                <c:pt idx="11">
                  <c:v>0.85760963400638146</c:v>
                </c:pt>
              </c:numCache>
            </c:numRef>
          </c:val>
          <c:smooth val="0"/>
        </c:ser>
        <c:ser>
          <c:idx val="24"/>
          <c:order val="4"/>
          <c:tx>
            <c:strRef>
              <c:f>InitialSoWI!$I$30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InitialSoWI!$I$31:$I$42</c:f>
              <c:numCache>
                <c:formatCode>#,##0.00_);[Red]\(#,##0.00\)</c:formatCode>
                <c:ptCount val="12"/>
                <c:pt idx="0">
                  <c:v>0.53763765209015812</c:v>
                </c:pt>
                <c:pt idx="1">
                  <c:v>0.62408182884082541</c:v>
                </c:pt>
                <c:pt idx="2">
                  <c:v>0.82567269721586145</c:v>
                </c:pt>
                <c:pt idx="3">
                  <c:v>1.0113542797876183</c:v>
                </c:pt>
                <c:pt idx="4">
                  <c:v>1.3175428619341969</c:v>
                </c:pt>
                <c:pt idx="5">
                  <c:v>1.4833550185994013</c:v>
                </c:pt>
                <c:pt idx="6">
                  <c:v>1.2778310688881134</c:v>
                </c:pt>
                <c:pt idx="7">
                  <c:v>1.1995147971679223</c:v>
                </c:pt>
                <c:pt idx="8">
                  <c:v>1.0284272124843572</c:v>
                </c:pt>
                <c:pt idx="9">
                  <c:v>0.94593575883411962</c:v>
                </c:pt>
                <c:pt idx="10">
                  <c:v>0.88345967271777182</c:v>
                </c:pt>
                <c:pt idx="11">
                  <c:v>0.8651871514396553</c:v>
                </c:pt>
              </c:numCache>
            </c:numRef>
          </c:val>
          <c:smooth val="0"/>
        </c:ser>
        <c:ser>
          <c:idx val="25"/>
          <c:order val="5"/>
          <c:tx>
            <c:strRef>
              <c:f>InitialSoWI!$J$30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InitialSoWI!$J$31:$J$42</c:f>
              <c:numCache>
                <c:formatCode>#,##0.00_);[Red]\(#,##0.00\)</c:formatCode>
                <c:ptCount val="12"/>
                <c:pt idx="0">
                  <c:v>0.51757116008481174</c:v>
                </c:pt>
                <c:pt idx="1">
                  <c:v>0.58588138900299103</c:v>
                </c:pt>
                <c:pt idx="2">
                  <c:v>0.82688469334211634</c:v>
                </c:pt>
                <c:pt idx="3">
                  <c:v>1.0502416092035782</c:v>
                </c:pt>
                <c:pt idx="4">
                  <c:v>1.3580085639192001</c:v>
                </c:pt>
                <c:pt idx="5">
                  <c:v>1.465731673108549</c:v>
                </c:pt>
                <c:pt idx="6">
                  <c:v>1.4022108906022872</c:v>
                </c:pt>
                <c:pt idx="7">
                  <c:v>1.1567351189991211</c:v>
                </c:pt>
                <c:pt idx="8">
                  <c:v>0.98991973080346185</c:v>
                </c:pt>
                <c:pt idx="9">
                  <c:v>0.95805372329591643</c:v>
                </c:pt>
                <c:pt idx="10">
                  <c:v>0.84387397903925976</c:v>
                </c:pt>
                <c:pt idx="11">
                  <c:v>0.84488746859870556</c:v>
                </c:pt>
              </c:numCache>
            </c:numRef>
          </c:val>
          <c:smooth val="0"/>
        </c:ser>
        <c:ser>
          <c:idx val="26"/>
          <c:order val="6"/>
          <c:tx>
            <c:strRef>
              <c:f>InitialSoWI!$K$30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InitialSoWI!$K$31:$K$42</c:f>
              <c:numCache>
                <c:formatCode>#,##0.00_);[Red]\(#,##0.00\)</c:formatCode>
                <c:ptCount val="12"/>
                <c:pt idx="0">
                  <c:v>0.56861602717373871</c:v>
                </c:pt>
                <c:pt idx="1">
                  <c:v>0.56349208699011</c:v>
                </c:pt>
                <c:pt idx="2">
                  <c:v>0.82922458567157775</c:v>
                </c:pt>
                <c:pt idx="3">
                  <c:v>1.1071746322563387</c:v>
                </c:pt>
                <c:pt idx="4">
                  <c:v>1.3113607109636141</c:v>
                </c:pt>
                <c:pt idx="5">
                  <c:v>1.493772122369138</c:v>
                </c:pt>
                <c:pt idx="6">
                  <c:v>1.3460858696072791</c:v>
                </c:pt>
                <c:pt idx="7">
                  <c:v>1.2032178428832692</c:v>
                </c:pt>
                <c:pt idx="8">
                  <c:v>1.0485184092988671</c:v>
                </c:pt>
                <c:pt idx="9">
                  <c:v>0.95101998111251196</c:v>
                </c:pt>
                <c:pt idx="10">
                  <c:v>0.75700365466461228</c:v>
                </c:pt>
                <c:pt idx="11">
                  <c:v>0.82051407700894086</c:v>
                </c:pt>
              </c:numCache>
            </c:numRef>
          </c:val>
          <c:smooth val="0"/>
        </c:ser>
        <c:ser>
          <c:idx val="2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1"/>
          <c:order val="11"/>
          <c:tx>
            <c:strRef>
              <c:f>InitialSoWI!$AG$49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InitialSoWI!$AG$51:$AG$62</c:f>
              <c:numCache>
                <c:formatCode>#,##0.00_);[Red]\(#,##0.00\)</c:formatCode>
                <c:ptCount val="12"/>
                <c:pt idx="0">
                  <c:v>0.56303728453285784</c:v>
                </c:pt>
                <c:pt idx="1">
                  <c:v>0.60504607284587875</c:v>
                </c:pt>
                <c:pt idx="2">
                  <c:v>0.8334212877374938</c:v>
                </c:pt>
                <c:pt idx="3">
                  <c:v>1.0716209761817861</c:v>
                </c:pt>
                <c:pt idx="4">
                  <c:v>1.2837685861675632</c:v>
                </c:pt>
                <c:pt idx="5">
                  <c:v>1.4334962506200979</c:v>
                </c:pt>
                <c:pt idx="6">
                  <c:v>1.343459180867802</c:v>
                </c:pt>
                <c:pt idx="7">
                  <c:v>1.1893883776797265</c:v>
                </c:pt>
                <c:pt idx="8">
                  <c:v>1.0318170559828093</c:v>
                </c:pt>
                <c:pt idx="9">
                  <c:v>0.91932279253561699</c:v>
                </c:pt>
                <c:pt idx="10">
                  <c:v>0.85442089354737272</c:v>
                </c:pt>
                <c:pt idx="11">
                  <c:v>0.87120124130099497</c:v>
                </c:pt>
              </c:numCache>
            </c:numRef>
          </c:val>
          <c:smooth val="0"/>
        </c:ser>
        <c:ser>
          <c:idx val="32"/>
          <c:order val="12"/>
          <c:tx>
            <c:strRef>
              <c:f>InitialSoWI!$W$69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InitialSoWI!$AH$51:$AH$62</c:f>
              <c:numCache>
                <c:formatCode>#,##0.00_);[Red]\(#,##0.00\)</c:formatCode>
                <c:ptCount val="12"/>
                <c:pt idx="0">
                  <c:v>0.49895472438946126</c:v>
                </c:pt>
                <c:pt idx="1">
                  <c:v>0.51128349751933322</c:v>
                </c:pt>
                <c:pt idx="2">
                  <c:v>0.77113702714051791</c:v>
                </c:pt>
                <c:pt idx="3">
                  <c:v>0.76805298957794221</c:v>
                </c:pt>
                <c:pt idx="4">
                  <c:v>1.0170666127099914</c:v>
                </c:pt>
                <c:pt idx="5">
                  <c:v>1.2599012729847294</c:v>
                </c:pt>
                <c:pt idx="6">
                  <c:v>0.93269282359613248</c:v>
                </c:pt>
                <c:pt idx="7">
                  <c:v>0.8911323394602948</c:v>
                </c:pt>
                <c:pt idx="8">
                  <c:v>0.84339084230164918</c:v>
                </c:pt>
                <c:pt idx="9">
                  <c:v>0.78656652718969522</c:v>
                </c:pt>
                <c:pt idx="10">
                  <c:v>0.68477335309339515</c:v>
                </c:pt>
                <c:pt idx="11">
                  <c:v>0.77600521073683204</c:v>
                </c:pt>
              </c:numCache>
            </c:numRef>
          </c:val>
          <c:smooth val="0"/>
        </c:ser>
        <c:ser>
          <c:idx val="33"/>
          <c:order val="13"/>
          <c:tx>
            <c:strRef>
              <c:f>InitialSoWI!$Z$69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InitialSoWI!$AI$51:$AI$62</c:f>
              <c:numCache>
                <c:formatCode>#,##0.00_);[Red]\(#,##0.00\)</c:formatCode>
                <c:ptCount val="12"/>
                <c:pt idx="0">
                  <c:v>0.62198046167584542</c:v>
                </c:pt>
                <c:pt idx="1">
                  <c:v>0.73632844960146437</c:v>
                </c:pt>
                <c:pt idx="2">
                  <c:v>0.91529008244514942</c:v>
                </c:pt>
                <c:pt idx="3">
                  <c:v>1.5101791355403051</c:v>
                </c:pt>
                <c:pt idx="4">
                  <c:v>1.6608674551626219</c:v>
                </c:pt>
                <c:pt idx="5">
                  <c:v>1.6706775740776767</c:v>
                </c:pt>
                <c:pt idx="6">
                  <c:v>1.6262389572666009</c:v>
                </c:pt>
                <c:pt idx="7">
                  <c:v>1.3996976078007117</c:v>
                </c:pt>
                <c:pt idx="8">
                  <c:v>1.1622735905137436</c:v>
                </c:pt>
                <c:pt idx="9">
                  <c:v>1.0214836262504263</c:v>
                </c:pt>
                <c:pt idx="10">
                  <c:v>0.98463451414718495</c:v>
                </c:pt>
                <c:pt idx="11">
                  <c:v>0.94939132481829369</c:v>
                </c:pt>
              </c:numCache>
            </c:numRef>
          </c:val>
          <c:smooth val="0"/>
        </c:ser>
        <c:ser>
          <c:idx val="0"/>
          <c:order val="14"/>
          <c:tx>
            <c:v>Pre 07 Change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InitialSoWI!$A$31:$A$42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49216"/>
        <c:axId val="473450752"/>
      </c:lineChart>
      <c:catAx>
        <c:axId val="47344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3450752"/>
        <c:crosses val="autoZero"/>
        <c:auto val="1"/>
        <c:lblAlgn val="ctr"/>
        <c:lblOffset val="100"/>
        <c:noMultiLvlLbl val="0"/>
      </c:catAx>
      <c:valAx>
        <c:axId val="473450752"/>
        <c:scaling>
          <c:orientation val="minMax"/>
          <c:max val="2"/>
          <c:min val="0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34492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8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Seasonally-Adjusted</a:t>
            </a:r>
          </a:p>
        </c:rich>
      </c:tx>
      <c:layout>
        <c:manualLayout>
          <c:xMode val="edge"/>
          <c:yMode val="edge"/>
          <c:x val="0.230684931506849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15347314258985"/>
          <c:w val="0.90072818286910816"/>
          <c:h val="0.84140235440866917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Inputs!$G$10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5000"/>
              </a:srgbClr>
            </a:solidFill>
          </c:spPr>
          <c:invertIfNegative val="0"/>
          <c:cat>
            <c:numRef>
              <c:f>Calc!$A$11:$A$262</c:f>
              <c:numCache>
                <c:formatCode>[$-409]mmm\-yy;@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Inputs!$G$119:$G$406</c:f>
              <c:numCache>
                <c:formatCode>General</c:formatCode>
                <c:ptCount val="171"/>
                <c:pt idx="118" formatCode="0_);[Red]\(0\)">
                  <c:v>999999999999</c:v>
                </c:pt>
                <c:pt idx="119" formatCode="0_);[Red]\(0\)">
                  <c:v>999999999999</c:v>
                </c:pt>
                <c:pt idx="120" formatCode="0_);[Red]\(0\)">
                  <c:v>999999999999</c:v>
                </c:pt>
                <c:pt idx="121" formatCode="0_);[Red]\(0\)">
                  <c:v>999999999999</c:v>
                </c:pt>
                <c:pt idx="122" formatCode="0_);[Red]\(0\)">
                  <c:v>999999999999</c:v>
                </c:pt>
                <c:pt idx="123" formatCode="0_);[Red]\(0\)">
                  <c:v>999999999999</c:v>
                </c:pt>
                <c:pt idx="124" formatCode="0_);[Red]\(0\)">
                  <c:v>999999999999</c:v>
                </c:pt>
                <c:pt idx="125" formatCode="0_);[Red]\(0\)">
                  <c:v>999999999999</c:v>
                </c:pt>
                <c:pt idx="126" formatCode="0_);[Red]\(0\)">
                  <c:v>999999999999</c:v>
                </c:pt>
                <c:pt idx="127" formatCode="0_);[Red]\(0\)">
                  <c:v>999999999999</c:v>
                </c:pt>
                <c:pt idx="128" formatCode="0_);[Red]\(0\)">
                  <c:v>999999999999</c:v>
                </c:pt>
                <c:pt idx="129" formatCode="0_);[Red]\(0\)">
                  <c:v>999999999999</c:v>
                </c:pt>
                <c:pt idx="130" formatCode="0_);[Red]\(0\)">
                  <c:v>999999999999</c:v>
                </c:pt>
                <c:pt idx="131" formatCode="0_);[Red]\(0\)">
                  <c:v>999999999999</c:v>
                </c:pt>
                <c:pt idx="132" formatCode="0_);[Red]\(0\)">
                  <c:v>999999999999</c:v>
                </c:pt>
                <c:pt idx="133" formatCode="0_);[Red]\(0\)">
                  <c:v>999999999999</c:v>
                </c:pt>
                <c:pt idx="134" formatCode="0_);[Red]\(0\)">
                  <c:v>999999999999</c:v>
                </c:pt>
                <c:pt idx="135" formatCode="0_);[Red]\(0\)">
                  <c:v>999999999999</c:v>
                </c:pt>
                <c:pt idx="136" formatCode="0_);[Red]\(0\)">
                  <c:v>999999999999</c:v>
                </c:pt>
                <c:pt idx="137" formatCode="0_);[Red]\(0\)">
                  <c:v>999999999999</c:v>
                </c:pt>
                <c:pt idx="138" formatCode="0_);[Red]\(0\)">
                  <c:v>999999999999</c:v>
                </c:pt>
                <c:pt idx="139" formatCode="0_);[Red]\(0\)">
                  <c:v>999999999999</c:v>
                </c:pt>
                <c:pt idx="140" formatCode="0_);[Red]\(0\)">
                  <c:v>999999999999</c:v>
                </c:pt>
                <c:pt idx="141" formatCode="0_);[Red]\(0\)">
                  <c:v>999999999999</c:v>
                </c:pt>
                <c:pt idx="142" formatCode="0_);[Red]\(0\)">
                  <c:v>999999999999</c:v>
                </c:pt>
                <c:pt idx="143" formatCode="0_);[Red]\(0\)">
                  <c:v>999999999999</c:v>
                </c:pt>
                <c:pt idx="144" formatCode="0_);[Red]\(0\)">
                  <c:v>999999999999</c:v>
                </c:pt>
                <c:pt idx="145" formatCode="0_);[Red]\(0\)">
                  <c:v>999999999999</c:v>
                </c:pt>
                <c:pt idx="146" formatCode="0_);[Red]\(0\)">
                  <c:v>999999999999</c:v>
                </c:pt>
                <c:pt idx="147" formatCode="0_);[Red]\(0\)">
                  <c:v>999999999999</c:v>
                </c:pt>
                <c:pt idx="148" formatCode="0_);[Red]\(0\)">
                  <c:v>999999999999</c:v>
                </c:pt>
                <c:pt idx="149" formatCode="0_);[Red]\(0\)">
                  <c:v>999999999999</c:v>
                </c:pt>
                <c:pt idx="150" formatCode="0_);[Red]\(0\)">
                  <c:v>999999999999</c:v>
                </c:pt>
                <c:pt idx="151" formatCode="0_);[Red]\(0\)">
                  <c:v>999999999999</c:v>
                </c:pt>
                <c:pt idx="152" formatCode="0_);[Red]\(0\)">
                  <c:v>999999999999</c:v>
                </c:pt>
                <c:pt idx="153" formatCode="0_);[Red]\(0\)">
                  <c:v>999999999999</c:v>
                </c:pt>
                <c:pt idx="154" formatCode="0_);[Red]\(0\)">
                  <c:v>999999999999</c:v>
                </c:pt>
                <c:pt idx="155" formatCode="0_);[Red]\(0\)">
                  <c:v>999999999999</c:v>
                </c:pt>
                <c:pt idx="156" formatCode="0_);[Red]\(0\)">
                  <c:v>999999999999</c:v>
                </c:pt>
                <c:pt idx="157" formatCode="0_);[Red]\(0\)">
                  <c:v>999999999999</c:v>
                </c:pt>
                <c:pt idx="158" formatCode="0_);[Red]\(0\)">
                  <c:v>999999999999</c:v>
                </c:pt>
                <c:pt idx="159" formatCode="0_);[Red]\(0\)">
                  <c:v>999999999999</c:v>
                </c:pt>
                <c:pt idx="160" formatCode="0_);[Red]\(0\)">
                  <c:v>999999999999</c:v>
                </c:pt>
                <c:pt idx="161" formatCode="0_);[Red]\(0\)">
                  <c:v>999999999999</c:v>
                </c:pt>
                <c:pt idx="162" formatCode="0_);[Red]\(0\)">
                  <c:v>999999999999</c:v>
                </c:pt>
                <c:pt idx="163" formatCode="0_);[Red]\(0\)">
                  <c:v>999999999999</c:v>
                </c:pt>
                <c:pt idx="164" formatCode="0_);[Red]\(0\)">
                  <c:v>999999999999</c:v>
                </c:pt>
                <c:pt idx="165" formatCode="0_);[Red]\(0\)">
                  <c:v>999999999999</c:v>
                </c:pt>
                <c:pt idx="166" formatCode="0_);[Red]\(0\)">
                  <c:v>999999999999</c:v>
                </c:pt>
                <c:pt idx="167" formatCode="0_);[Red]\(0\)">
                  <c:v>999999999999</c:v>
                </c:pt>
                <c:pt idx="168" formatCode="0_);[Red]\(0\)">
                  <c:v>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8119680"/>
        <c:axId val="508118144"/>
      </c:barChart>
      <c:lineChart>
        <c:grouping val="standard"/>
        <c:varyColors val="0"/>
        <c:ser>
          <c:idx val="0"/>
          <c:order val="0"/>
          <c:tx>
            <c:strRef>
              <c:f>Calc!$S$10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Calc!$S$11:$S$263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756</c:v>
                </c:pt>
                <c:pt idx="85">
                  <c:v>837</c:v>
                </c:pt>
                <c:pt idx="86">
                  <c:v>1230</c:v>
                </c:pt>
                <c:pt idx="87">
                  <c:v>1407</c:v>
                </c:pt>
                <c:pt idx="88">
                  <c:v>1609</c:v>
                </c:pt>
                <c:pt idx="89">
                  <c:v>1815</c:v>
                </c:pt>
                <c:pt idx="90">
                  <c:v>1619</c:v>
                </c:pt>
                <c:pt idx="91">
                  <c:v>1545</c:v>
                </c:pt>
                <c:pt idx="92">
                  <c:v>1011</c:v>
                </c:pt>
                <c:pt idx="93">
                  <c:v>981</c:v>
                </c:pt>
                <c:pt idx="94">
                  <c:v>818</c:v>
                </c:pt>
                <c:pt idx="95">
                  <c:v>744</c:v>
                </c:pt>
                <c:pt idx="96">
                  <c:v>503</c:v>
                </c:pt>
                <c:pt idx="97">
                  <c:v>722</c:v>
                </c:pt>
                <c:pt idx="98">
                  <c:v>830</c:v>
                </c:pt>
                <c:pt idx="99">
                  <c:v>1031</c:v>
                </c:pt>
                <c:pt idx="100">
                  <c:v>1293</c:v>
                </c:pt>
                <c:pt idx="101">
                  <c:v>1330</c:v>
                </c:pt>
                <c:pt idx="102">
                  <c:v>1246</c:v>
                </c:pt>
                <c:pt idx="103">
                  <c:v>1137</c:v>
                </c:pt>
                <c:pt idx="104">
                  <c:v>860</c:v>
                </c:pt>
                <c:pt idx="105">
                  <c:v>857</c:v>
                </c:pt>
                <c:pt idx="106">
                  <c:v>556</c:v>
                </c:pt>
                <c:pt idx="107">
                  <c:v>647</c:v>
                </c:pt>
                <c:pt idx="108">
                  <c:v>337</c:v>
                </c:pt>
                <c:pt idx="109">
                  <c:v>528</c:v>
                </c:pt>
                <c:pt idx="110">
                  <c:v>729</c:v>
                </c:pt>
                <c:pt idx="111">
                  <c:v>860</c:v>
                </c:pt>
                <c:pt idx="112">
                  <c:v>1135</c:v>
                </c:pt>
                <c:pt idx="113">
                  <c:v>1308</c:v>
                </c:pt>
                <c:pt idx="114">
                  <c:v>1389</c:v>
                </c:pt>
                <c:pt idx="115">
                  <c:v>1144</c:v>
                </c:pt>
                <c:pt idx="116">
                  <c:v>1022</c:v>
                </c:pt>
                <c:pt idx="117">
                  <c:v>1086</c:v>
                </c:pt>
                <c:pt idx="118">
                  <c:v>1043</c:v>
                </c:pt>
                <c:pt idx="119">
                  <c:v>638</c:v>
                </c:pt>
                <c:pt idx="120">
                  <c:v>439</c:v>
                </c:pt>
                <c:pt idx="121">
                  <c:v>580</c:v>
                </c:pt>
                <c:pt idx="122">
                  <c:v>854</c:v>
                </c:pt>
                <c:pt idx="123">
                  <c:v>1336</c:v>
                </c:pt>
                <c:pt idx="124">
                  <c:v>1365</c:v>
                </c:pt>
                <c:pt idx="125">
                  <c:v>1508</c:v>
                </c:pt>
                <c:pt idx="126">
                  <c:v>781</c:v>
                </c:pt>
                <c:pt idx="127">
                  <c:v>801</c:v>
                </c:pt>
                <c:pt idx="128">
                  <c:v>719</c:v>
                </c:pt>
                <c:pt idx="129">
                  <c:v>693</c:v>
                </c:pt>
                <c:pt idx="130">
                  <c:v>602</c:v>
                </c:pt>
                <c:pt idx="131">
                  <c:v>643</c:v>
                </c:pt>
                <c:pt idx="132">
                  <c:v>516</c:v>
                </c:pt>
                <c:pt idx="133">
                  <c:v>498</c:v>
                </c:pt>
                <c:pt idx="134">
                  <c:v>749</c:v>
                </c:pt>
                <c:pt idx="135">
                  <c:v>940</c:v>
                </c:pt>
                <c:pt idx="136">
                  <c:v>1040</c:v>
                </c:pt>
                <c:pt idx="137">
                  <c:v>1192</c:v>
                </c:pt>
                <c:pt idx="138">
                  <c:v>1081</c:v>
                </c:pt>
                <c:pt idx="139">
                  <c:v>1053</c:v>
                </c:pt>
                <c:pt idx="140">
                  <c:v>912</c:v>
                </c:pt>
                <c:pt idx="141">
                  <c:v>769</c:v>
                </c:pt>
                <c:pt idx="142">
                  <c:v>770</c:v>
                </c:pt>
                <c:pt idx="143">
                  <c:v>715</c:v>
                </c:pt>
                <c:pt idx="144">
                  <c:v>585</c:v>
                </c:pt>
                <c:pt idx="145">
                  <c:v>597</c:v>
                </c:pt>
                <c:pt idx="146">
                  <c:v>964</c:v>
                </c:pt>
                <c:pt idx="147">
                  <c:v>1072</c:v>
                </c:pt>
                <c:pt idx="148">
                  <c:v>1282</c:v>
                </c:pt>
                <c:pt idx="149">
                  <c:v>1521</c:v>
                </c:pt>
                <c:pt idx="150">
                  <c:v>1358</c:v>
                </c:pt>
                <c:pt idx="151">
                  <c:v>1360</c:v>
                </c:pt>
                <c:pt idx="152">
                  <c:v>987</c:v>
                </c:pt>
                <c:pt idx="153">
                  <c:v>1040</c:v>
                </c:pt>
                <c:pt idx="154">
                  <c:v>921</c:v>
                </c:pt>
                <c:pt idx="155">
                  <c:v>822</c:v>
                </c:pt>
                <c:pt idx="156">
                  <c:v>709</c:v>
                </c:pt>
                <c:pt idx="157">
                  <c:v>695</c:v>
                </c:pt>
                <c:pt idx="158">
                  <c:v>994</c:v>
                </c:pt>
                <c:pt idx="159">
                  <c:v>1300</c:v>
                </c:pt>
                <c:pt idx="160">
                  <c:v>1690</c:v>
                </c:pt>
                <c:pt idx="161">
                  <c:v>1630</c:v>
                </c:pt>
                <c:pt idx="162">
                  <c:v>1668</c:v>
                </c:pt>
                <c:pt idx="163">
                  <c:v>1640</c:v>
                </c:pt>
                <c:pt idx="164">
                  <c:v>1199</c:v>
                </c:pt>
                <c:pt idx="165">
                  <c:v>1096</c:v>
                </c:pt>
                <c:pt idx="166">
                  <c:v>926</c:v>
                </c:pt>
                <c:pt idx="167">
                  <c:v>919</c:v>
                </c:pt>
                <c:pt idx="168">
                  <c:v>653</c:v>
                </c:pt>
                <c:pt idx="169">
                  <c:v>675</c:v>
                </c:pt>
                <c:pt idx="170">
                  <c:v>983</c:v>
                </c:pt>
                <c:pt idx="171">
                  <c:v>1195</c:v>
                </c:pt>
                <c:pt idx="172">
                  <c:v>1559</c:v>
                </c:pt>
                <c:pt idx="173">
                  <c:v>1766</c:v>
                </c:pt>
                <c:pt idx="174">
                  <c:v>1583</c:v>
                </c:pt>
                <c:pt idx="175">
                  <c:v>1427</c:v>
                </c:pt>
                <c:pt idx="176">
                  <c:v>1225</c:v>
                </c:pt>
                <c:pt idx="177">
                  <c:v>1218</c:v>
                </c:pt>
                <c:pt idx="178">
                  <c:v>917</c:v>
                </c:pt>
                <c:pt idx="179">
                  <c:v>965</c:v>
                </c:pt>
                <c:pt idx="180">
                  <c:v>666</c:v>
                </c:pt>
                <c:pt idx="181">
                  <c:v>710</c:v>
                </c:pt>
                <c:pt idx="182">
                  <c:v>1154</c:v>
                </c:pt>
                <c:pt idx="183">
                  <c:v>1394</c:v>
                </c:pt>
                <c:pt idx="184">
                  <c:v>1712</c:v>
                </c:pt>
                <c:pt idx="185">
                  <c:v>2049</c:v>
                </c:pt>
                <c:pt idx="186">
                  <c:v>1967</c:v>
                </c:pt>
                <c:pt idx="187">
                  <c:v>1543</c:v>
                </c:pt>
                <c:pt idx="188">
                  <c:v>1320</c:v>
                </c:pt>
                <c:pt idx="189">
                  <c:v>1320</c:v>
                </c:pt>
                <c:pt idx="190">
                  <c:v>1037</c:v>
                </c:pt>
                <c:pt idx="191">
                  <c:v>1040</c:v>
                </c:pt>
                <c:pt idx="192">
                  <c:v>717</c:v>
                </c:pt>
                <c:pt idx="193">
                  <c:v>729</c:v>
                </c:pt>
                <c:pt idx="194">
                  <c:v>1172</c:v>
                </c:pt>
                <c:pt idx="195">
                  <c:v>1509</c:v>
                </c:pt>
                <c:pt idx="196">
                  <c:v>1767</c:v>
                </c:pt>
                <c:pt idx="197">
                  <c:v>2127</c:v>
                </c:pt>
                <c:pt idx="198">
                  <c:v>1734</c:v>
                </c:pt>
                <c:pt idx="199">
                  <c:v>1791</c:v>
                </c:pt>
                <c:pt idx="200">
                  <c:v>1424</c:v>
                </c:pt>
                <c:pt idx="201">
                  <c:v>1265</c:v>
                </c:pt>
                <c:pt idx="202">
                  <c:v>22.86126958010049</c:v>
                </c:pt>
                <c:pt idx="203">
                  <c:v>1000</c:v>
                </c:pt>
                <c:pt idx="204">
                  <c:v>22.865700195315249</c:v>
                </c:pt>
                <c:pt idx="205">
                  <c:v>21.1985165820353</c:v>
                </c:pt>
                <c:pt idx="206">
                  <c:v>25.661095580107492</c:v>
                </c:pt>
                <c:pt idx="207">
                  <c:v>20.833874279431686</c:v>
                </c:pt>
                <c:pt idx="208">
                  <c:v>24.13333064989892</c:v>
                </c:pt>
                <c:pt idx="209">
                  <c:v>24.362623613394106</c:v>
                </c:pt>
                <c:pt idx="210">
                  <c:v>21.247072420863152</c:v>
                </c:pt>
                <c:pt idx="211">
                  <c:v>25.430112337370929</c:v>
                </c:pt>
                <c:pt idx="212">
                  <c:v>21.950553969785656</c:v>
                </c:pt>
                <c:pt idx="213">
                  <c:v>23.668278205917954</c:v>
                </c:pt>
                <c:pt idx="214">
                  <c:v>22.3895755922109</c:v>
                </c:pt>
                <c:pt idx="215">
                  <c:v>20.028293617735173</c:v>
                </c:pt>
                <c:pt idx="216">
                  <c:v>23.704513016395126</c:v>
                </c:pt>
                <c:pt idx="217">
                  <c:v>20.847846044234657</c:v>
                </c:pt>
                <c:pt idx="218">
                  <c:v>22.906885615006225</c:v>
                </c:pt>
                <c:pt idx="219">
                  <c:v>22.837642402052065</c:v>
                </c:pt>
                <c:pt idx="220">
                  <c:v>23.906288959643732</c:v>
                </c:pt>
                <c:pt idx="221">
                  <c:v>23.042427616879486</c:v>
                </c:pt>
                <c:pt idx="222">
                  <c:v>21.796460441766779</c:v>
                </c:pt>
                <c:pt idx="223">
                  <c:v>25.167008042452874</c:v>
                </c:pt>
                <c:pt idx="224">
                  <c:v>20.833795614192457</c:v>
                </c:pt>
                <c:pt idx="225">
                  <c:v>24.705833942654948</c:v>
                </c:pt>
                <c:pt idx="226">
                  <c:v>22.354791045191622</c:v>
                </c:pt>
                <c:pt idx="227">
                  <c:v>19.596432398187993</c:v>
                </c:pt>
                <c:pt idx="228">
                  <c:v>23.255226313834601</c:v>
                </c:pt>
                <c:pt idx="229">
                  <c:v>20.84784604423465</c:v>
                </c:pt>
                <c:pt idx="230">
                  <c:v>23.042427616879486</c:v>
                </c:pt>
                <c:pt idx="231">
                  <c:v>22.683358950255908</c:v>
                </c:pt>
                <c:pt idx="232">
                  <c:v>23.924022641603802</c:v>
                </c:pt>
                <c:pt idx="233">
                  <c:v>21.923511952372255</c:v>
                </c:pt>
                <c:pt idx="234">
                  <c:v>23.198109650979813</c:v>
                </c:pt>
                <c:pt idx="235">
                  <c:v>24.050623790246725</c:v>
                </c:pt>
                <c:pt idx="236">
                  <c:v>21.858268270554934</c:v>
                </c:pt>
                <c:pt idx="237">
                  <c:v>24.801284718762524</c:v>
                </c:pt>
                <c:pt idx="238">
                  <c:v>21.125896751388638</c:v>
                </c:pt>
                <c:pt idx="239">
                  <c:v>20.178732393486367</c:v>
                </c:pt>
                <c:pt idx="240">
                  <c:v>23.411134574100657</c:v>
                </c:pt>
                <c:pt idx="241">
                  <c:v>20.84784604423465</c:v>
                </c:pt>
                <c:pt idx="242">
                  <c:v>24.049166591281889</c:v>
                </c:pt>
                <c:pt idx="243">
                  <c:v>22.794011996022487</c:v>
                </c:pt>
                <c:pt idx="244">
                  <c:v>21.6877149569276</c:v>
                </c:pt>
                <c:pt idx="245">
                  <c:v>24.049166591281889</c:v>
                </c:pt>
                <c:pt idx="246">
                  <c:v>24.1325696946652</c:v>
                </c:pt>
                <c:pt idx="247">
                  <c:v>22.947984608734728</c:v>
                </c:pt>
                <c:pt idx="248">
                  <c:v>22.939634589842953</c:v>
                </c:pt>
                <c:pt idx="249">
                  <c:v>23.702634148516452</c:v>
                </c:pt>
                <c:pt idx="250">
                  <c:v>21.140424604576808</c:v>
                </c:pt>
                <c:pt idx="251">
                  <c:v>21.176150537855072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Calc!$J$10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6350"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Calc!$J$11:$J$263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722.66030524148425</c:v>
                </c:pt>
                <c:pt idx="85">
                  <c:v>909.71992955555527</c:v>
                </c:pt>
                <c:pt idx="86">
                  <c:v>1153.478127983285</c:v>
                </c:pt>
                <c:pt idx="87">
                  <c:v>1477.210175068642</c:v>
                </c:pt>
                <c:pt idx="88">
                  <c:v>1525.061374630754</c:v>
                </c:pt>
                <c:pt idx="89">
                  <c:v>1784.8093802128415</c:v>
                </c:pt>
                <c:pt idx="90">
                  <c:v>1683.0782874741235</c:v>
                </c:pt>
                <c:pt idx="91">
                  <c:v>1391.0423050170925</c:v>
                </c:pt>
                <c:pt idx="92">
                  <c:v>1099.5783964027021</c:v>
                </c:pt>
                <c:pt idx="93">
                  <c:v>899.73151254049856</c:v>
                </c:pt>
                <c:pt idx="94">
                  <c:v>829.13668563814088</c:v>
                </c:pt>
                <c:pt idx="95">
                  <c:v>860.27908433645518</c:v>
                </c:pt>
                <c:pt idx="96">
                  <c:v>490.10694541743749</c:v>
                </c:pt>
                <c:pt idx="97">
                  <c:v>744.75701217250378</c:v>
                </c:pt>
                <c:pt idx="98">
                  <c:v>870.13831574038113</c:v>
                </c:pt>
                <c:pt idx="99">
                  <c:v>967.71048135365209</c:v>
                </c:pt>
                <c:pt idx="100">
                  <c:v>1284.5814564489929</c:v>
                </c:pt>
                <c:pt idx="101">
                  <c:v>1313.2594461793356</c:v>
                </c:pt>
                <c:pt idx="102">
                  <c:v>1182.3745060441347</c:v>
                </c:pt>
                <c:pt idx="103">
                  <c:v>1123.5349526674836</c:v>
                </c:pt>
                <c:pt idx="104">
                  <c:v>848.75121413680017</c:v>
                </c:pt>
                <c:pt idx="105">
                  <c:v>782.41949547065428</c:v>
                </c:pt>
                <c:pt idx="106">
                  <c:v>629.70431936126715</c:v>
                </c:pt>
                <c:pt idx="107">
                  <c:v>681.91699607821079</c:v>
                </c:pt>
                <c:pt idx="108">
                  <c:v>344.95038794413182</c:v>
                </c:pt>
                <c:pt idx="109">
                  <c:v>573.87350394902433</c:v>
                </c:pt>
                <c:pt idx="110">
                  <c:v>686.86429285431211</c:v>
                </c:pt>
                <c:pt idx="111">
                  <c:v>854.91142505471544</c:v>
                </c:pt>
                <c:pt idx="112">
                  <c:v>1185.8383933089017</c:v>
                </c:pt>
                <c:pt idx="113">
                  <c:v>1232.3984842982718</c:v>
                </c:pt>
                <c:pt idx="114">
                  <c:v>1304.1937628965977</c:v>
                </c:pt>
                <c:pt idx="115">
                  <c:v>1129.6006063377142</c:v>
                </c:pt>
                <c:pt idx="116">
                  <c:v>1009.503531234198</c:v>
                </c:pt>
                <c:pt idx="117">
                  <c:v>1038.1895528926163</c:v>
                </c:pt>
                <c:pt idx="118">
                  <c:v>1117.9285434029227</c:v>
                </c:pt>
                <c:pt idx="119">
                  <c:v>682.67988299781325</c:v>
                </c:pt>
                <c:pt idx="120">
                  <c:v>466.60864925244931</c:v>
                </c:pt>
                <c:pt idx="121">
                  <c:v>630.39134903491311</c:v>
                </c:pt>
                <c:pt idx="122">
                  <c:v>772.1605470197353</c:v>
                </c:pt>
                <c:pt idx="123">
                  <c:v>1321.8693490955684</c:v>
                </c:pt>
                <c:pt idx="124">
                  <c:v>1429.796959812837</c:v>
                </c:pt>
                <c:pt idx="125">
                  <c:v>1417.7182344547871</c:v>
                </c:pt>
                <c:pt idx="126">
                  <c:v>766.62937391067396</c:v>
                </c:pt>
                <c:pt idx="127">
                  <c:v>754.70274153128116</c:v>
                </c:pt>
                <c:pt idx="128">
                  <c:v>709.6286935114822</c:v>
                </c:pt>
                <c:pt idx="129">
                  <c:v>695.34543151789649</c:v>
                </c:pt>
                <c:pt idx="130">
                  <c:v>613.30114986660135</c:v>
                </c:pt>
                <c:pt idx="131">
                  <c:v>694.86743201941738</c:v>
                </c:pt>
                <c:pt idx="132">
                  <c:v>520.60084420889666</c:v>
                </c:pt>
                <c:pt idx="133">
                  <c:v>541.26705486101162</c:v>
                </c:pt>
                <c:pt idx="134">
                  <c:v>671.85366916389546</c:v>
                </c:pt>
                <c:pt idx="135">
                  <c:v>982.60672483332496</c:v>
                </c:pt>
                <c:pt idx="136">
                  <c:v>1034.4447055893174</c:v>
                </c:pt>
                <c:pt idx="137">
                  <c:v>1121.9705026347294</c:v>
                </c:pt>
                <c:pt idx="138">
                  <c:v>1124.7025755674952</c:v>
                </c:pt>
                <c:pt idx="139">
                  <c:v>948.12450733618778</c:v>
                </c:pt>
                <c:pt idx="140">
                  <c:v>900.01393257112397</c:v>
                </c:pt>
                <c:pt idx="141">
                  <c:v>774.84311693701238</c:v>
                </c:pt>
                <c:pt idx="142">
                  <c:v>781.22660493463127</c:v>
                </c:pt>
                <c:pt idx="143">
                  <c:v>786.28574413345893</c:v>
                </c:pt>
                <c:pt idx="144">
                  <c:v>590.45052269103974</c:v>
                </c:pt>
                <c:pt idx="145">
                  <c:v>615.88806013610963</c:v>
                </c:pt>
                <c:pt idx="146">
                  <c:v>904.02676046820056</c:v>
                </c:pt>
                <c:pt idx="147">
                  <c:v>1125.4934667189652</c:v>
                </c:pt>
                <c:pt idx="148">
                  <c:v>1215.1203743173564</c:v>
                </c:pt>
                <c:pt idx="149">
                  <c:v>1495.6997615998521</c:v>
                </c:pt>
                <c:pt idx="150">
                  <c:v>1411.7481867757008</c:v>
                </c:pt>
                <c:pt idx="151">
                  <c:v>1224.4773688176349</c:v>
                </c:pt>
                <c:pt idx="152">
                  <c:v>1073.4756451527862</c:v>
                </c:pt>
                <c:pt idx="153">
                  <c:v>953.84380534364777</c:v>
                </c:pt>
                <c:pt idx="154">
                  <c:v>933.53898224049851</c:v>
                </c:pt>
                <c:pt idx="155">
                  <c:v>950.46963350076101</c:v>
                </c:pt>
                <c:pt idx="156">
                  <c:v>690.82668847109971</c:v>
                </c:pt>
                <c:pt idx="157">
                  <c:v>755.38273720562859</c:v>
                </c:pt>
                <c:pt idx="158">
                  <c:v>1033.7919525618363</c:v>
                </c:pt>
                <c:pt idx="159">
                  <c:v>1230.5066804581086</c:v>
                </c:pt>
                <c:pt idx="160">
                  <c:v>1600.6483900930023</c:v>
                </c:pt>
                <c:pt idx="161">
                  <c:v>1684.6935812472786</c:v>
                </c:pt>
                <c:pt idx="162">
                  <c:v>1629.2468564036146</c:v>
                </c:pt>
                <c:pt idx="163">
                  <c:v>1545.1154863534762</c:v>
                </c:pt>
                <c:pt idx="164">
                  <c:v>1242.9305811485337</c:v>
                </c:pt>
                <c:pt idx="165">
                  <c:v>1001.335972747008</c:v>
                </c:pt>
                <c:pt idx="166">
                  <c:v>993.20586636181508</c:v>
                </c:pt>
                <c:pt idx="167">
                  <c:v>1031.9652489770187</c:v>
                </c:pt>
                <c:pt idx="168">
                  <c:v>632.02486150389495</c:v>
                </c:pt>
                <c:pt idx="169">
                  <c:v>733.64510448028682</c:v>
                </c:pt>
                <c:pt idx="170">
                  <c:v>970.6270944317946</c:v>
                </c:pt>
                <c:pt idx="171">
                  <c:v>1188.9067778812323</c:v>
                </c:pt>
                <c:pt idx="172">
                  <c:v>1548.8495673658006</c:v>
                </c:pt>
                <c:pt idx="173">
                  <c:v>1743.7715653779749</c:v>
                </c:pt>
                <c:pt idx="174">
                  <c:v>1502.1660056724438</c:v>
                </c:pt>
                <c:pt idx="175">
                  <c:v>1410.1005958280555</c:v>
                </c:pt>
                <c:pt idx="176">
                  <c:v>1208.9770201367212</c:v>
                </c:pt>
                <c:pt idx="177">
                  <c:v>1112.0034369699615</c:v>
                </c:pt>
                <c:pt idx="178">
                  <c:v>1038.5591022559029</c:v>
                </c:pt>
                <c:pt idx="179">
                  <c:v>1017.0786726668831</c:v>
                </c:pt>
                <c:pt idx="180">
                  <c:v>681.71204264329901</c:v>
                </c:pt>
                <c:pt idx="181">
                  <c:v>771.685961749635</c:v>
                </c:pt>
                <c:pt idx="182">
                  <c:v>1089.1202926306053</c:v>
                </c:pt>
                <c:pt idx="183">
                  <c:v>1383.3119151419401</c:v>
                </c:pt>
                <c:pt idx="184">
                  <c:v>1788.6831095549248</c:v>
                </c:pt>
                <c:pt idx="185">
                  <c:v>1930.569185265412</c:v>
                </c:pt>
                <c:pt idx="186">
                  <c:v>1846.9036224748797</c:v>
                </c:pt>
                <c:pt idx="187">
                  <c:v>1523.5784401915148</c:v>
                </c:pt>
                <c:pt idx="188">
                  <c:v>1303.8597467995512</c:v>
                </c:pt>
                <c:pt idx="189">
                  <c:v>1261.8878543446165</c:v>
                </c:pt>
                <c:pt idx="190">
                  <c:v>1111.4975067198764</c:v>
                </c:pt>
                <c:pt idx="191">
                  <c:v>1112.8324111563102</c:v>
                </c:pt>
                <c:pt idx="192">
                  <c:v>762.09203078361304</c:v>
                </c:pt>
                <c:pt idx="193">
                  <c:v>755.22463029973221</c:v>
                </c:pt>
                <c:pt idx="194">
                  <c:v>1111.3746680887418</c:v>
                </c:pt>
                <c:pt idx="195">
                  <c:v>1483.8993690034038</c:v>
                </c:pt>
                <c:pt idx="196">
                  <c:v>1757.5613411310808</c:v>
                </c:pt>
                <c:pt idx="197">
                  <c:v>2002.0396468993872</c:v>
                </c:pt>
                <c:pt idx="198">
                  <c:v>1804.1020037317639</c:v>
                </c:pt>
                <c:pt idx="199">
                  <c:v>1612.6220252983021</c:v>
                </c:pt>
                <c:pt idx="200">
                  <c:v>1405.284912260176</c:v>
                </c:pt>
                <c:pt idx="201">
                  <c:v>1274.6118893697278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Calc!$K$10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Calc!$K$11:$K$263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928.61945426010823</c:v>
                </c:pt>
                <c:pt idx="86">
                  <c:v>1180.1360775358273</c:v>
                </c:pt>
                <c:pt idx="87">
                  <c:v>1385.2498925608936</c:v>
                </c:pt>
                <c:pt idx="88">
                  <c:v>1595.6936433040792</c:v>
                </c:pt>
                <c:pt idx="89">
                  <c:v>1664.3163474392397</c:v>
                </c:pt>
                <c:pt idx="90">
                  <c:v>1619.6433242346859</c:v>
                </c:pt>
                <c:pt idx="91">
                  <c:v>1391.2329962979727</c:v>
                </c:pt>
                <c:pt idx="92">
                  <c:v>1130.1174046534309</c:v>
                </c:pt>
                <c:pt idx="93">
                  <c:v>942.81553152711388</c:v>
                </c:pt>
                <c:pt idx="94">
                  <c:v>863.04909417169813</c:v>
                </c:pt>
                <c:pt idx="95">
                  <c:v>726.50757179734455</c:v>
                </c:pt>
                <c:pt idx="96">
                  <c:v>698.38101397546552</c:v>
                </c:pt>
                <c:pt idx="97">
                  <c:v>701.66742444344072</c:v>
                </c:pt>
                <c:pt idx="98">
                  <c:v>860.8686030888457</c:v>
                </c:pt>
                <c:pt idx="99">
                  <c:v>1040.810084514342</c:v>
                </c:pt>
                <c:pt idx="100">
                  <c:v>1188.5171279939934</c:v>
                </c:pt>
                <c:pt idx="101">
                  <c:v>1260.0718028908211</c:v>
                </c:pt>
                <c:pt idx="102">
                  <c:v>1206.3896349636514</c:v>
                </c:pt>
                <c:pt idx="103">
                  <c:v>1051.5535576161394</c:v>
                </c:pt>
                <c:pt idx="104">
                  <c:v>918.23522075831261</c:v>
                </c:pt>
                <c:pt idx="105">
                  <c:v>753.62500965624042</c:v>
                </c:pt>
                <c:pt idx="106">
                  <c:v>698.01360363671074</c:v>
                </c:pt>
                <c:pt idx="107">
                  <c:v>552.19056779453661</c:v>
                </c:pt>
                <c:pt idx="108">
                  <c:v>533.58029599045562</c:v>
                </c:pt>
                <c:pt idx="109">
                  <c:v>535.22939491582281</c:v>
                </c:pt>
                <c:pt idx="110">
                  <c:v>705.21640728601733</c:v>
                </c:pt>
                <c:pt idx="111">
                  <c:v>909.20470373930982</c:v>
                </c:pt>
                <c:pt idx="112">
                  <c:v>1091.0494342206296</c:v>
                </c:pt>
                <c:pt idx="113">
                  <c:v>1240.8102135012571</c:v>
                </c:pt>
                <c:pt idx="114">
                  <c:v>1222.0642845108614</c:v>
                </c:pt>
                <c:pt idx="115">
                  <c:v>1147.7659668228366</c:v>
                </c:pt>
                <c:pt idx="116">
                  <c:v>1059.0978968215095</c:v>
                </c:pt>
                <c:pt idx="117">
                  <c:v>1055.2072091765792</c:v>
                </c:pt>
                <c:pt idx="118">
                  <c:v>946.26599309778419</c:v>
                </c:pt>
                <c:pt idx="119">
                  <c:v>755.73902521772834</c:v>
                </c:pt>
                <c:pt idx="120">
                  <c:v>593.22662709505857</c:v>
                </c:pt>
                <c:pt idx="121">
                  <c:v>623.05351510236585</c:v>
                </c:pt>
                <c:pt idx="122">
                  <c:v>908.14041505007219</c:v>
                </c:pt>
                <c:pt idx="123">
                  <c:v>1174.6089519760469</c:v>
                </c:pt>
                <c:pt idx="124">
                  <c:v>1389.7948477877308</c:v>
                </c:pt>
                <c:pt idx="125">
                  <c:v>1204.7148560594326</c:v>
                </c:pt>
                <c:pt idx="126">
                  <c:v>979.68344996558062</c:v>
                </c:pt>
                <c:pt idx="127">
                  <c:v>743.65360298447911</c:v>
                </c:pt>
                <c:pt idx="128">
                  <c:v>719.89228885355317</c:v>
                </c:pt>
                <c:pt idx="129">
                  <c:v>672.75842496532675</c:v>
                </c:pt>
                <c:pt idx="130">
                  <c:v>667.8380044679717</c:v>
                </c:pt>
                <c:pt idx="131">
                  <c:v>609.58980869830509</c:v>
                </c:pt>
                <c:pt idx="132">
                  <c:v>585.57844369644192</c:v>
                </c:pt>
                <c:pt idx="133">
                  <c:v>577.90718941126795</c:v>
                </c:pt>
                <c:pt idx="134">
                  <c:v>731.90914961941064</c:v>
                </c:pt>
                <c:pt idx="135">
                  <c:v>896.30169986217925</c:v>
                </c:pt>
                <c:pt idx="136">
                  <c:v>1046.3406443524573</c:v>
                </c:pt>
                <c:pt idx="137">
                  <c:v>1093.705927930514</c:v>
                </c:pt>
                <c:pt idx="138">
                  <c:v>1064.9325285128041</c:v>
                </c:pt>
                <c:pt idx="139">
                  <c:v>990.94700515826889</c:v>
                </c:pt>
                <c:pt idx="140">
                  <c:v>874.32718561477475</c:v>
                </c:pt>
                <c:pt idx="141">
                  <c:v>818.69455148092254</c:v>
                </c:pt>
                <c:pt idx="142">
                  <c:v>780.78515533503423</c:v>
                </c:pt>
                <c:pt idx="143">
                  <c:v>719.32095725304328</c:v>
                </c:pt>
                <c:pt idx="144">
                  <c:v>664.20810898686943</c:v>
                </c:pt>
                <c:pt idx="145">
                  <c:v>703.45511443178327</c:v>
                </c:pt>
                <c:pt idx="146">
                  <c:v>881.80276244109189</c:v>
                </c:pt>
                <c:pt idx="147">
                  <c:v>1081.546867168174</c:v>
                </c:pt>
                <c:pt idx="148">
                  <c:v>1278.7712008787246</c:v>
                </c:pt>
                <c:pt idx="149">
                  <c:v>1374.1894408976366</c:v>
                </c:pt>
                <c:pt idx="150">
                  <c:v>1377.308439064396</c:v>
                </c:pt>
                <c:pt idx="151">
                  <c:v>1236.567066915374</c:v>
                </c:pt>
                <c:pt idx="152">
                  <c:v>1083.9322731046896</c:v>
                </c:pt>
                <c:pt idx="153">
                  <c:v>986.95281091231084</c:v>
                </c:pt>
                <c:pt idx="154">
                  <c:v>945.95080702830239</c:v>
                </c:pt>
                <c:pt idx="155">
                  <c:v>858.27843473745304</c:v>
                </c:pt>
                <c:pt idx="156">
                  <c:v>798.89301972582973</c:v>
                </c:pt>
                <c:pt idx="157">
                  <c:v>826.66712607952149</c:v>
                </c:pt>
                <c:pt idx="158">
                  <c:v>1006.5604567418577</c:v>
                </c:pt>
                <c:pt idx="159">
                  <c:v>1288.3156743709824</c:v>
                </c:pt>
                <c:pt idx="160">
                  <c:v>1505.2828839327965</c:v>
                </c:pt>
                <c:pt idx="161">
                  <c:v>1638.1962759146318</c:v>
                </c:pt>
                <c:pt idx="162">
                  <c:v>1619.6853080014564</c:v>
                </c:pt>
                <c:pt idx="163">
                  <c:v>1472.4309746352083</c:v>
                </c:pt>
                <c:pt idx="164">
                  <c:v>1263.1273467496726</c:v>
                </c:pt>
                <c:pt idx="165">
                  <c:v>1079.1574734191188</c:v>
                </c:pt>
                <c:pt idx="166">
                  <c:v>1008.8356960286141</c:v>
                </c:pt>
                <c:pt idx="167">
                  <c:v>885.73199228090959</c:v>
                </c:pt>
                <c:pt idx="168">
                  <c:v>799.21173832040006</c:v>
                </c:pt>
                <c:pt idx="169">
                  <c:v>778.76568680532546</c:v>
                </c:pt>
                <c:pt idx="170">
                  <c:v>964.39299226443791</c:v>
                </c:pt>
                <c:pt idx="171">
                  <c:v>1236.127813226276</c:v>
                </c:pt>
                <c:pt idx="172">
                  <c:v>1493.8426368750027</c:v>
                </c:pt>
                <c:pt idx="173">
                  <c:v>1598.262379472073</c:v>
                </c:pt>
                <c:pt idx="174">
                  <c:v>1552.0127222928247</c:v>
                </c:pt>
                <c:pt idx="175">
                  <c:v>1373.7478738790735</c:v>
                </c:pt>
                <c:pt idx="176">
                  <c:v>1243.6936843115793</c:v>
                </c:pt>
                <c:pt idx="177">
                  <c:v>1119.8465197875285</c:v>
                </c:pt>
                <c:pt idx="178">
                  <c:v>1055.8804039642491</c:v>
                </c:pt>
                <c:pt idx="179">
                  <c:v>912.44993918869488</c:v>
                </c:pt>
                <c:pt idx="180">
                  <c:v>823.49222568660571</c:v>
                </c:pt>
                <c:pt idx="181">
                  <c:v>847.50609900784639</c:v>
                </c:pt>
                <c:pt idx="182">
                  <c:v>1081.3727231740602</c:v>
                </c:pt>
                <c:pt idx="183">
                  <c:v>1420.3717724424903</c:v>
                </c:pt>
                <c:pt idx="184">
                  <c:v>1700.8547366540922</c:v>
                </c:pt>
                <c:pt idx="185">
                  <c:v>1855.3853057650722</c:v>
                </c:pt>
                <c:pt idx="186">
                  <c:v>1767.0170826439353</c:v>
                </c:pt>
                <c:pt idx="187">
                  <c:v>1558.1139364886485</c:v>
                </c:pt>
                <c:pt idx="188">
                  <c:v>1363.1086804452273</c:v>
                </c:pt>
                <c:pt idx="189">
                  <c:v>1225.7483692880148</c:v>
                </c:pt>
                <c:pt idx="190">
                  <c:v>1162.0725907402677</c:v>
                </c:pt>
                <c:pt idx="191">
                  <c:v>995.47398288659986</c:v>
                </c:pt>
                <c:pt idx="192">
                  <c:v>876.71635741321859</c:v>
                </c:pt>
                <c:pt idx="193">
                  <c:v>876.23044305736232</c:v>
                </c:pt>
                <c:pt idx="194">
                  <c:v>1116.8328891306257</c:v>
                </c:pt>
                <c:pt idx="195">
                  <c:v>1450.9451260744088</c:v>
                </c:pt>
                <c:pt idx="196">
                  <c:v>1747.833452344624</c:v>
                </c:pt>
                <c:pt idx="197">
                  <c:v>1854.5676639207441</c:v>
                </c:pt>
                <c:pt idx="198">
                  <c:v>1806.2545586431509</c:v>
                </c:pt>
                <c:pt idx="199">
                  <c:v>1607.336313763414</c:v>
                </c:pt>
                <c:pt idx="200">
                  <c:v>1430.8396089760688</c:v>
                </c:pt>
                <c:pt idx="201">
                  <c:v>1339.948400814952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Calc!$R$10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Calc!$R$11:$R$263</c:f>
              <c:numCache>
                <c:formatCode>#,##0.000_);[Red]\(#,##0.000\)</c:formatCode>
                <c:ptCount val="253"/>
                <c:pt idx="0">
                  <c:v>21.5</c:v>
                </c:pt>
                <c:pt idx="1">
                  <c:v>21.858333333333331</c:v>
                </c:pt>
                <c:pt idx="2">
                  <c:v>22.222638888888884</c:v>
                </c:pt>
                <c:pt idx="3">
                  <c:v>22.593016203703698</c:v>
                </c:pt>
                <c:pt idx="4">
                  <c:v>20.213218496913573</c:v>
                </c:pt>
                <c:pt idx="5">
                  <c:v>20.550105471862132</c:v>
                </c:pt>
                <c:pt idx="6">
                  <c:v>20.892607229726501</c:v>
                </c:pt>
                <c:pt idx="7">
                  <c:v>21.240817350221942</c:v>
                </c:pt>
                <c:pt idx="8">
                  <c:v>21.594830972725639</c:v>
                </c:pt>
                <c:pt idx="9">
                  <c:v>21.954744822271063</c:v>
                </c:pt>
                <c:pt idx="10">
                  <c:v>22.320657235975581</c:v>
                </c:pt>
                <c:pt idx="11">
                  <c:v>24.508081645101189</c:v>
                </c:pt>
                <c:pt idx="12">
                  <c:v>24.91654967251954</c:v>
                </c:pt>
                <c:pt idx="13">
                  <c:v>25.331825500394864</c:v>
                </c:pt>
                <c:pt idx="14">
                  <c:v>25.754022592068111</c:v>
                </c:pt>
                <c:pt idx="15">
                  <c:v>26.183256301935913</c:v>
                </c:pt>
                <c:pt idx="16">
                  <c:v>23.957679516271359</c:v>
                </c:pt>
                <c:pt idx="17">
                  <c:v>24.35697417487588</c:v>
                </c:pt>
                <c:pt idx="18">
                  <c:v>24.762923744457144</c:v>
                </c:pt>
                <c:pt idx="19">
                  <c:v>25.175639140198093</c:v>
                </c:pt>
                <c:pt idx="20">
                  <c:v>35.833326376215282</c:v>
                </c:pt>
                <c:pt idx="21">
                  <c:v>26.021820344632523</c:v>
                </c:pt>
                <c:pt idx="22">
                  <c:v>26.455517350376397</c:v>
                </c:pt>
                <c:pt idx="23">
                  <c:v>26.896442639549335</c:v>
                </c:pt>
                <c:pt idx="24">
                  <c:v>27.344716683541822</c:v>
                </c:pt>
                <c:pt idx="25">
                  <c:v>27.800461961600853</c:v>
                </c:pt>
                <c:pt idx="26">
                  <c:v>28.263802994294199</c:v>
                </c:pt>
                <c:pt idx="27">
                  <c:v>28.734866377532434</c:v>
                </c:pt>
                <c:pt idx="28">
                  <c:v>29.213780817157971</c:v>
                </c:pt>
                <c:pt idx="29">
                  <c:v>29.700677164110601</c:v>
                </c:pt>
                <c:pt idx="30">
                  <c:v>41.670050061247167</c:v>
                </c:pt>
                <c:pt idx="31">
                  <c:v>30.69894992434876</c:v>
                </c:pt>
                <c:pt idx="32">
                  <c:v>30.737323611754196</c:v>
                </c:pt>
                <c:pt idx="33">
                  <c:v>30.775745266268888</c:v>
                </c:pt>
                <c:pt idx="34">
                  <c:v>30.814214947851724</c:v>
                </c:pt>
                <c:pt idx="35">
                  <c:v>29.001568753544344</c:v>
                </c:pt>
                <c:pt idx="36">
                  <c:v>29.037820714486273</c:v>
                </c:pt>
                <c:pt idx="37">
                  <c:v>29.074117990379381</c:v>
                </c:pt>
                <c:pt idx="38">
                  <c:v>29.110460637867355</c:v>
                </c:pt>
                <c:pt idx="39">
                  <c:v>29.146848713664689</c:v>
                </c:pt>
                <c:pt idx="40">
                  <c:v>29.18328227455677</c:v>
                </c:pt>
                <c:pt idx="41">
                  <c:v>29.219761377399966</c:v>
                </c:pt>
                <c:pt idx="42">
                  <c:v>29.256286079121715</c:v>
                </c:pt>
                <c:pt idx="43">
                  <c:v>29.292856436720616</c:v>
                </c:pt>
                <c:pt idx="44">
                  <c:v>29.329472507266516</c:v>
                </c:pt>
                <c:pt idx="45">
                  <c:v>29.366134347900598</c:v>
                </c:pt>
                <c:pt idx="46">
                  <c:v>29.402842015835471</c:v>
                </c:pt>
                <c:pt idx="47">
                  <c:v>29.439595568355266</c:v>
                </c:pt>
                <c:pt idx="48">
                  <c:v>31.53974271721281</c:v>
                </c:pt>
                <c:pt idx="49">
                  <c:v>31.579167395609325</c:v>
                </c:pt>
                <c:pt idx="50">
                  <c:v>31.618641354853835</c:v>
                </c:pt>
                <c:pt idx="51">
                  <c:v>31.658164656547402</c:v>
                </c:pt>
                <c:pt idx="52">
                  <c:v>31.697737362368088</c:v>
                </c:pt>
                <c:pt idx="53">
                  <c:v>29.661083676701914</c:v>
                </c:pt>
                <c:pt idx="54">
                  <c:v>29.698160031297789</c:v>
                </c:pt>
                <c:pt idx="55">
                  <c:v>29.735282731336909</c:v>
                </c:pt>
                <c:pt idx="56">
                  <c:v>29.772451834751081</c:v>
                </c:pt>
                <c:pt idx="57">
                  <c:v>30.09498672962755</c:v>
                </c:pt>
                <c:pt idx="58">
                  <c:v>31.942066540158439</c:v>
                </c:pt>
                <c:pt idx="59">
                  <c:v>32.288105594343484</c:v>
                </c:pt>
                <c:pt idx="60">
                  <c:v>32.637893404948869</c:v>
                </c:pt>
                <c:pt idx="61">
                  <c:v>32.991470583502476</c:v>
                </c:pt>
                <c:pt idx="62">
                  <c:v>33.34887818149042</c:v>
                </c:pt>
                <c:pt idx="63">
                  <c:v>33.710157695123229</c:v>
                </c:pt>
                <c:pt idx="64">
                  <c:v>34.075351070153729</c:v>
                </c:pt>
                <c:pt idx="65">
                  <c:v>34.444500706747057</c:v>
                </c:pt>
                <c:pt idx="66">
                  <c:v>34.81764946440348</c:v>
                </c:pt>
                <c:pt idx="67">
                  <c:v>35.194840666934518</c:v>
                </c:pt>
                <c:pt idx="68">
                  <c:v>35.576118107492974</c:v>
                </c:pt>
                <c:pt idx="69">
                  <c:v>35.961526053657479</c:v>
                </c:pt>
                <c:pt idx="70">
                  <c:v>36.351109252572101</c:v>
                </c:pt>
                <c:pt idx="71">
                  <c:v>36.744912936141631</c:v>
                </c:pt>
                <c:pt idx="72">
                  <c:v>37.142982826283159</c:v>
                </c:pt>
                <c:pt idx="73">
                  <c:v>37.545365140234559</c:v>
                </c:pt>
                <c:pt idx="74">
                  <c:v>37.952106595920426</c:v>
                </c:pt>
                <c:pt idx="75">
                  <c:v>38.046986862410229</c:v>
                </c:pt>
                <c:pt idx="76">
                  <c:v>38.142104329566251</c:v>
                </c:pt>
                <c:pt idx="77">
                  <c:v>38.237459590390166</c:v>
                </c:pt>
                <c:pt idx="78">
                  <c:v>38.333053239366137</c:v>
                </c:pt>
                <c:pt idx="79">
                  <c:v>38.428885872464548</c:v>
                </c:pt>
                <c:pt idx="80">
                  <c:v>38.524958087145706</c:v>
                </c:pt>
                <c:pt idx="81">
                  <c:v>38.62127048236357</c:v>
                </c:pt>
                <c:pt idx="82">
                  <c:v>38.717823658569479</c:v>
                </c:pt>
                <c:pt idx="83">
                  <c:v>38.814618217715903</c:v>
                </c:pt>
                <c:pt idx="84">
                  <c:v>38.911654763260188</c:v>
                </c:pt>
                <c:pt idx="85">
                  <c:v>41.349469934178437</c:v>
                </c:pt>
                <c:pt idx="86">
                  <c:v>41.452843609013883</c:v>
                </c:pt>
                <c:pt idx="87">
                  <c:v>41.556475718036417</c:v>
                </c:pt>
                <c:pt idx="88">
                  <c:v>41.660366907331507</c:v>
                </c:pt>
                <c:pt idx="89">
                  <c:v>44.688034072321827</c:v>
                </c:pt>
                <c:pt idx="90">
                  <c:v>44.799754157502626</c:v>
                </c:pt>
                <c:pt idx="91">
                  <c:v>56.139691928620472</c:v>
                </c:pt>
                <c:pt idx="92">
                  <c:v>45.02403292675362</c:v>
                </c:pt>
                <c:pt idx="93">
                  <c:v>45.136593009070502</c:v>
                </c:pt>
                <c:pt idx="94">
                  <c:v>45.249434491593178</c:v>
                </c:pt>
                <c:pt idx="95">
                  <c:v>45.362558077822158</c:v>
                </c:pt>
                <c:pt idx="96">
                  <c:v>50.478320565048556</c:v>
                </c:pt>
                <c:pt idx="97">
                  <c:v>50.604516366461176</c:v>
                </c:pt>
                <c:pt idx="98">
                  <c:v>50.731027657377325</c:v>
                </c:pt>
                <c:pt idx="99">
                  <c:v>50.857855226520769</c:v>
                </c:pt>
                <c:pt idx="100">
                  <c:v>50.984999864587067</c:v>
                </c:pt>
                <c:pt idx="101">
                  <c:v>51.112462364248529</c:v>
                </c:pt>
                <c:pt idx="102">
                  <c:v>51.240243520159147</c:v>
                </c:pt>
                <c:pt idx="103">
                  <c:v>51.368344128959542</c:v>
                </c:pt>
                <c:pt idx="104">
                  <c:v>72.095470984994705</c:v>
                </c:pt>
                <c:pt idx="105">
                  <c:v>71.915232307532222</c:v>
                </c:pt>
                <c:pt idx="106">
                  <c:v>53.801583170072547</c:v>
                </c:pt>
                <c:pt idx="107">
                  <c:v>53.667079212147371</c:v>
                </c:pt>
                <c:pt idx="108">
                  <c:v>53.532911514117004</c:v>
                </c:pt>
                <c:pt idx="109">
                  <c:v>53.399079235331712</c:v>
                </c:pt>
                <c:pt idx="110">
                  <c:v>53.265581537243385</c:v>
                </c:pt>
                <c:pt idx="111">
                  <c:v>53.132417583400276</c:v>
                </c:pt>
                <c:pt idx="112">
                  <c:v>52.999586539441779</c:v>
                </c:pt>
                <c:pt idx="113">
                  <c:v>41.764999182743615</c:v>
                </c:pt>
                <c:pt idx="114">
                  <c:v>41.660586684786757</c:v>
                </c:pt>
                <c:pt idx="115">
                  <c:v>41.556435218074796</c:v>
                </c:pt>
                <c:pt idx="116">
                  <c:v>41.452544130029608</c:v>
                </c:pt>
                <c:pt idx="117">
                  <c:v>41.348912769704533</c:v>
                </c:pt>
                <c:pt idx="118">
                  <c:v>35.471164819491037</c:v>
                </c:pt>
                <c:pt idx="119">
                  <c:v>35.382486907442313</c:v>
                </c:pt>
                <c:pt idx="120">
                  <c:v>35.294030690173706</c:v>
                </c:pt>
                <c:pt idx="121">
                  <c:v>35.205795613448274</c:v>
                </c:pt>
                <c:pt idx="122">
                  <c:v>35.117781124414655</c:v>
                </c:pt>
                <c:pt idx="123">
                  <c:v>46.239582406516789</c:v>
                </c:pt>
                <c:pt idx="124">
                  <c:v>46.123983450500496</c:v>
                </c:pt>
                <c:pt idx="125">
                  <c:v>46.008673491874248</c:v>
                </c:pt>
                <c:pt idx="126">
                  <c:v>33.04342930186408</c:v>
                </c:pt>
                <c:pt idx="127">
                  <c:v>32.96082072860942</c:v>
                </c:pt>
                <c:pt idx="128">
                  <c:v>32.878418676787895</c:v>
                </c:pt>
                <c:pt idx="129">
                  <c:v>32.796222630095926</c:v>
                </c:pt>
                <c:pt idx="130">
                  <c:v>32.714232073520691</c:v>
                </c:pt>
                <c:pt idx="131">
                  <c:v>32.632446493336893</c:v>
                </c:pt>
                <c:pt idx="132">
                  <c:v>32.550865377103555</c:v>
                </c:pt>
                <c:pt idx="133">
                  <c:v>32.469488213660796</c:v>
                </c:pt>
                <c:pt idx="134">
                  <c:v>32.388314493126643</c:v>
                </c:pt>
                <c:pt idx="135">
                  <c:v>28.753535899135503</c:v>
                </c:pt>
                <c:pt idx="136">
                  <c:v>28.681652059387666</c:v>
                </c:pt>
                <c:pt idx="137">
                  <c:v>28.609947929239198</c:v>
                </c:pt>
                <c:pt idx="138">
                  <c:v>28.5384230594161</c:v>
                </c:pt>
                <c:pt idx="139">
                  <c:v>44.123969352739721</c:v>
                </c:pt>
                <c:pt idx="140">
                  <c:v>34.330654354899139</c:v>
                </c:pt>
                <c:pt idx="141">
                  <c:v>34.244827719011894</c:v>
                </c:pt>
                <c:pt idx="142">
                  <c:v>30.743294084742931</c:v>
                </c:pt>
                <c:pt idx="143">
                  <c:v>25.299809575863137</c:v>
                </c:pt>
                <c:pt idx="144">
                  <c:v>25.23656005192348</c:v>
                </c:pt>
                <c:pt idx="145">
                  <c:v>25.173468651793673</c:v>
                </c:pt>
                <c:pt idx="146">
                  <c:v>25.110534980164189</c:v>
                </c:pt>
                <c:pt idx="147">
                  <c:v>25.047758642713781</c:v>
                </c:pt>
                <c:pt idx="148">
                  <c:v>24.985139246106996</c:v>
                </c:pt>
                <c:pt idx="149">
                  <c:v>24.922676397991729</c:v>
                </c:pt>
                <c:pt idx="150">
                  <c:v>24.860369706996753</c:v>
                </c:pt>
                <c:pt idx="151">
                  <c:v>22.814361280110923</c:v>
                </c:pt>
                <c:pt idx="152">
                  <c:v>22.757325376910646</c:v>
                </c:pt>
                <c:pt idx="153">
                  <c:v>22.700432063468369</c:v>
                </c:pt>
                <c:pt idx="154">
                  <c:v>22.6436809833097</c:v>
                </c:pt>
                <c:pt idx="155">
                  <c:v>22.587071780851428</c:v>
                </c:pt>
                <c:pt idx="156">
                  <c:v>22.530604101399302</c:v>
                </c:pt>
                <c:pt idx="157">
                  <c:v>22.474277591145803</c:v>
                </c:pt>
                <c:pt idx="158">
                  <c:v>22.41809189716794</c:v>
                </c:pt>
                <c:pt idx="159">
                  <c:v>22.362046667425023</c:v>
                </c:pt>
                <c:pt idx="160">
                  <c:v>22.306141550756461</c:v>
                </c:pt>
                <c:pt idx="161">
                  <c:v>24.697917578536327</c:v>
                </c:pt>
                <c:pt idx="162">
                  <c:v>20.940746866901488</c:v>
                </c:pt>
                <c:pt idx="163">
                  <c:v>20.905845622123319</c:v>
                </c:pt>
                <c:pt idx="164">
                  <c:v>20.871002546086448</c:v>
                </c:pt>
                <c:pt idx="165">
                  <c:v>20.83621754184297</c:v>
                </c:pt>
                <c:pt idx="166">
                  <c:v>20.801490512606563</c:v>
                </c:pt>
                <c:pt idx="167">
                  <c:v>20.766821361752218</c:v>
                </c:pt>
                <c:pt idx="168">
                  <c:v>20.732209992815964</c:v>
                </c:pt>
                <c:pt idx="169">
                  <c:v>22.146492251159227</c:v>
                </c:pt>
                <c:pt idx="170">
                  <c:v>22.109581430740626</c:v>
                </c:pt>
                <c:pt idx="171">
                  <c:v>22.072732128356058</c:v>
                </c:pt>
                <c:pt idx="172">
                  <c:v>19.832349817327916</c:v>
                </c:pt>
                <c:pt idx="173">
                  <c:v>19.799295900965703</c:v>
                </c:pt>
                <c:pt idx="174">
                  <c:v>19.766297074464092</c:v>
                </c:pt>
                <c:pt idx="175">
                  <c:v>19.733353246006651</c:v>
                </c:pt>
                <c:pt idx="176">
                  <c:v>19.700464323929971</c:v>
                </c:pt>
                <c:pt idx="177">
                  <c:v>25.174566677405977</c:v>
                </c:pt>
                <c:pt idx="178">
                  <c:v>25.132609066276967</c:v>
                </c:pt>
                <c:pt idx="179">
                  <c:v>25.090721384499837</c:v>
                </c:pt>
                <c:pt idx="180">
                  <c:v>25.048903515525669</c:v>
                </c:pt>
                <c:pt idx="181">
                  <c:v>23.256654468989804</c:v>
                </c:pt>
                <c:pt idx="182">
                  <c:v>23.217893378208153</c:v>
                </c:pt>
                <c:pt idx="183">
                  <c:v>23.179196889244473</c:v>
                </c:pt>
                <c:pt idx="184">
                  <c:v>23.140564894429065</c:v>
                </c:pt>
                <c:pt idx="185">
                  <c:v>23.101997286271683</c:v>
                </c:pt>
                <c:pt idx="186">
                  <c:v>23.06349395746123</c:v>
                </c:pt>
                <c:pt idx="187">
                  <c:v>27.399815213029893</c:v>
                </c:pt>
                <c:pt idx="188">
                  <c:v>27.308482495653127</c:v>
                </c:pt>
                <c:pt idx="189">
                  <c:v>27.217454220667619</c:v>
                </c:pt>
                <c:pt idx="190">
                  <c:v>27.126729373265395</c:v>
                </c:pt>
                <c:pt idx="191">
                  <c:v>27.036306942021177</c:v>
                </c:pt>
                <c:pt idx="192">
                  <c:v>30.988113806713269</c:v>
                </c:pt>
                <c:pt idx="193">
                  <c:v>30.884820094024224</c:v>
                </c:pt>
                <c:pt idx="194">
                  <c:v>26.766844081487665</c:v>
                </c:pt>
                <c:pt idx="195">
                  <c:v>26.677621267882706</c:v>
                </c:pt>
                <c:pt idx="196">
                  <c:v>26.588695863656433</c:v>
                </c:pt>
                <c:pt idx="197">
                  <c:v>26.500066877444247</c:v>
                </c:pt>
                <c:pt idx="198">
                  <c:v>23.506442655855629</c:v>
                </c:pt>
                <c:pt idx="199">
                  <c:v>23.428087847002779</c:v>
                </c:pt>
                <c:pt idx="200">
                  <c:v>23.349994220846103</c:v>
                </c:pt>
                <c:pt idx="201">
                  <c:v>23.272160906776616</c:v>
                </c:pt>
                <c:pt idx="202">
                  <c:v>23.194587037087363</c:v>
                </c:pt>
                <c:pt idx="203">
                  <c:v>23.117271746963738</c:v>
                </c:pt>
                <c:pt idx="204">
                  <c:v>23.078742960718799</c:v>
                </c:pt>
                <c:pt idx="205">
                  <c:v>23.040278389117599</c:v>
                </c:pt>
                <c:pt idx="206">
                  <c:v>23.001877925135737</c:v>
                </c:pt>
                <c:pt idx="207">
                  <c:v>22.963541461927178</c:v>
                </c:pt>
                <c:pt idx="208">
                  <c:v>22.925268892823965</c:v>
                </c:pt>
                <c:pt idx="209">
                  <c:v>22.887060111335924</c:v>
                </c:pt>
                <c:pt idx="210">
                  <c:v>22.848915011150364</c:v>
                </c:pt>
                <c:pt idx="211">
                  <c:v>22.810833486131781</c:v>
                </c:pt>
                <c:pt idx="212">
                  <c:v>22.772815430321561</c:v>
                </c:pt>
                <c:pt idx="213">
                  <c:v>22.734860737937691</c:v>
                </c:pt>
                <c:pt idx="214">
                  <c:v>22.696969303374459</c:v>
                </c:pt>
                <c:pt idx="215">
                  <c:v>22.659141021202167</c:v>
                </c:pt>
                <c:pt idx="216">
                  <c:v>22.659141021202167</c:v>
                </c:pt>
                <c:pt idx="217">
                  <c:v>22.659141021202167</c:v>
                </c:pt>
                <c:pt idx="218">
                  <c:v>22.659141021202167</c:v>
                </c:pt>
                <c:pt idx="219">
                  <c:v>22.659141021202167</c:v>
                </c:pt>
                <c:pt idx="220">
                  <c:v>22.659141021202167</c:v>
                </c:pt>
                <c:pt idx="221">
                  <c:v>22.659141021202167</c:v>
                </c:pt>
                <c:pt idx="222">
                  <c:v>22.659141021202167</c:v>
                </c:pt>
                <c:pt idx="223">
                  <c:v>22.659141021202167</c:v>
                </c:pt>
                <c:pt idx="224">
                  <c:v>22.659141021202167</c:v>
                </c:pt>
                <c:pt idx="225">
                  <c:v>22.659141021202167</c:v>
                </c:pt>
                <c:pt idx="226">
                  <c:v>22.659141021202167</c:v>
                </c:pt>
                <c:pt idx="227">
                  <c:v>22.659141021202167</c:v>
                </c:pt>
                <c:pt idx="228">
                  <c:v>22.659141021202167</c:v>
                </c:pt>
                <c:pt idx="229">
                  <c:v>22.659141021202167</c:v>
                </c:pt>
                <c:pt idx="230">
                  <c:v>22.659141021202167</c:v>
                </c:pt>
                <c:pt idx="231">
                  <c:v>22.659141021202167</c:v>
                </c:pt>
                <c:pt idx="232">
                  <c:v>22.659141021202167</c:v>
                </c:pt>
                <c:pt idx="233">
                  <c:v>22.659141021202167</c:v>
                </c:pt>
                <c:pt idx="234">
                  <c:v>22.659141021202167</c:v>
                </c:pt>
                <c:pt idx="235">
                  <c:v>22.659141021202167</c:v>
                </c:pt>
                <c:pt idx="236">
                  <c:v>22.659141021202167</c:v>
                </c:pt>
                <c:pt idx="237">
                  <c:v>22.659141021202167</c:v>
                </c:pt>
                <c:pt idx="238">
                  <c:v>22.659141021202167</c:v>
                </c:pt>
                <c:pt idx="239">
                  <c:v>22.659141021202167</c:v>
                </c:pt>
                <c:pt idx="240">
                  <c:v>22.659141021202167</c:v>
                </c:pt>
                <c:pt idx="241">
                  <c:v>22.659141021202167</c:v>
                </c:pt>
                <c:pt idx="242">
                  <c:v>22.659141021202167</c:v>
                </c:pt>
                <c:pt idx="243">
                  <c:v>22.659141021202167</c:v>
                </c:pt>
                <c:pt idx="244">
                  <c:v>22.659141021202167</c:v>
                </c:pt>
                <c:pt idx="245">
                  <c:v>22.659141021202167</c:v>
                </c:pt>
                <c:pt idx="246">
                  <c:v>22.659141021202167</c:v>
                </c:pt>
                <c:pt idx="247">
                  <c:v>22.659141021202167</c:v>
                </c:pt>
                <c:pt idx="248">
                  <c:v>22.659141021202167</c:v>
                </c:pt>
                <c:pt idx="249">
                  <c:v>22.659141021202167</c:v>
                </c:pt>
                <c:pt idx="250">
                  <c:v>22.659141021202167</c:v>
                </c:pt>
                <c:pt idx="251">
                  <c:v>22.659141021202167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10336"/>
        <c:axId val="508111872"/>
      </c:lineChart>
      <c:dateAx>
        <c:axId val="508110336"/>
        <c:scaling>
          <c:orientation val="minMax"/>
          <c:max val="43101"/>
          <c:min val="36526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08111872"/>
        <c:crosses val="autoZero"/>
        <c:auto val="1"/>
        <c:lblOffset val="100"/>
        <c:baseTimeUnit val="months"/>
        <c:majorUnit val="24"/>
        <c:majorTimeUnit val="months"/>
        <c:minorUnit val="6"/>
        <c:minorTimeUnit val="months"/>
      </c:dateAx>
      <c:valAx>
        <c:axId val="508111872"/>
        <c:scaling>
          <c:orientation val="minMax"/>
          <c:max val="7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Volumes</a:t>
                </a:r>
              </a:p>
            </c:rich>
          </c:tx>
          <c:layout>
            <c:manualLayout>
              <c:xMode val="edge"/>
              <c:yMode val="edge"/>
              <c:x val="1.053740779768177E-2"/>
              <c:y val="4.8637537111139793E-2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08110336"/>
        <c:crosses val="autoZero"/>
        <c:crossBetween val="midCat"/>
        <c:majorUnit val="5"/>
      </c:valAx>
      <c:valAx>
        <c:axId val="5081181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508119680"/>
        <c:crosses val="max"/>
        <c:crossBetween val="between"/>
        <c:majorUnit val="1000"/>
      </c:valAx>
      <c:dateAx>
        <c:axId val="50811968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08118144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9.4931257934170246E-2"/>
          <c:y val="0.11736575448560733"/>
          <c:w val="0.38073197646922163"/>
          <c:h val="0.16989834774751517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 verticalDpi="-3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33CC"/>
                </a:solidFill>
              </a:defRPr>
            </a:pPr>
            <a:r>
              <a:rPr lang="en-US">
                <a:solidFill>
                  <a:srgbClr val="0033CC"/>
                </a:solidFill>
              </a:rPr>
              <a:t>Seasonal Factors</a:t>
            </a:r>
          </a:p>
        </c:rich>
      </c:tx>
      <c:layout>
        <c:manualLayout>
          <c:xMode val="edge"/>
          <c:yMode val="edge"/>
          <c:x val="9.4033918837068423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31758530183728E-2"/>
          <c:y val="7.6360030555882003E-2"/>
          <c:w val="0.87405532000807595"/>
          <c:h val="0.83689982182884071"/>
        </c:manualLayout>
      </c:layout>
      <c:lineChart>
        <c:grouping val="standard"/>
        <c:varyColors val="0"/>
        <c:ser>
          <c:idx val="0"/>
          <c:order val="0"/>
          <c:tx>
            <c:strRef>
              <c:f>Trend!$C$200</c:f>
              <c:strCache>
                <c:ptCount val="1"/>
                <c:pt idx="0">
                  <c:v>2000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Trend!$C$201:$C$212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Trend!$D$200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Trend!$D$201:$D$212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Trend!$E$200</c:f>
              <c:strCache>
                <c:ptCount val="1"/>
                <c:pt idx="0">
                  <c:v>2002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Trend!$E$201:$E$212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Trend!$F$200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Trend!$F$201:$F$212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Trend!$G$200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Trend!$G$201:$G$212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Trend!$H$200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Trend!$H$201:$H$212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Trend!$I$200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Trend!$I$201:$I$212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Trend!$J$200</c:f>
              <c:strCache>
                <c:ptCount val="1"/>
                <c:pt idx="0">
                  <c:v>2007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Trend!$J$201:$J$212</c:f>
              <c:numCache>
                <c:formatCode>0.00</c:formatCode>
                <c:ptCount val="12"/>
                <c:pt idx="0">
                  <c:v>0.69921655606326738</c:v>
                </c:pt>
                <c:pt idx="1">
                  <c:v>0.82056541871409794</c:v>
                </c:pt>
                <c:pt idx="2">
                  <c:v>1.0374471738415967</c:v>
                </c:pt>
                <c:pt idx="3">
                  <c:v>1.3248006036161657</c:v>
                </c:pt>
                <c:pt idx="4">
                  <c:v>1.3637903662778537</c:v>
                </c:pt>
                <c:pt idx="5">
                  <c:v>1.4731796688658056</c:v>
                </c:pt>
                <c:pt idx="6">
                  <c:v>1.3852663583759079</c:v>
                </c:pt>
                <c:pt idx="7">
                  <c:v>0.88924607902064234</c:v>
                </c:pt>
                <c:pt idx="8">
                  <c:v>0.89975688447425228</c:v>
                </c:pt>
                <c:pt idx="9">
                  <c:v>0.73413901289248285</c:v>
                </c:pt>
                <c:pt idx="10">
                  <c:v>0.67461861153789249</c:v>
                </c:pt>
                <c:pt idx="11">
                  <c:v>0.69797326632003565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Trend!$K$200</c:f>
              <c:strCache>
                <c:ptCount val="1"/>
                <c:pt idx="0">
                  <c:v>2008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Trend!$K$201:$K$212</c:f>
              <c:numCache>
                <c:formatCode>0.00</c:formatCode>
                <c:ptCount val="12"/>
                <c:pt idx="0">
                  <c:v>0.57850622336049573</c:v>
                </c:pt>
                <c:pt idx="1">
                  <c:v>0.87638737530290878</c:v>
                </c:pt>
                <c:pt idx="2">
                  <c:v>1.0207864806475593</c:v>
                </c:pt>
                <c:pt idx="3">
                  <c:v>1.1317693678837426</c:v>
                </c:pt>
                <c:pt idx="4">
                  <c:v>1.4977550002887154</c:v>
                </c:pt>
                <c:pt idx="5">
                  <c:v>1.5265009025642047</c:v>
                </c:pt>
                <c:pt idx="6">
                  <c:v>1.3701551636682947</c:v>
                </c:pt>
                <c:pt idx="7">
                  <c:v>1.2979865807126663</c:v>
                </c:pt>
                <c:pt idx="8">
                  <c:v>0.65634776413773177</c:v>
                </c:pt>
                <c:pt idx="9">
                  <c:v>0.60680044818511136</c:v>
                </c:pt>
                <c:pt idx="10">
                  <c:v>0.68880923574544939</c:v>
                </c:pt>
                <c:pt idx="11">
                  <c:v>0.74819545750312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Trend!$L$200</c:f>
              <c:strCache>
                <c:ptCount val="1"/>
                <c:pt idx="0">
                  <c:v>2009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Trend!$L$201:$L$212</c:f>
              <c:numCache>
                <c:formatCode>0.00</c:formatCode>
                <c:ptCount val="12"/>
                <c:pt idx="0">
                  <c:v>0.31113258800176102</c:v>
                </c:pt>
                <c:pt idx="1">
                  <c:v>0.51873612324071683</c:v>
                </c:pt>
                <c:pt idx="2">
                  <c:v>0.62221775124723511</c:v>
                </c:pt>
                <c:pt idx="3">
                  <c:v>0.77612808695230184</c:v>
                </c:pt>
                <c:pt idx="4">
                  <c:v>1.0788927911037451</c:v>
                </c:pt>
                <c:pt idx="5">
                  <c:v>1.3737726783204196</c:v>
                </c:pt>
                <c:pt idx="6">
                  <c:v>1.4568436551490846</c:v>
                </c:pt>
                <c:pt idx="7">
                  <c:v>1.2644523767762113</c:v>
                </c:pt>
                <c:pt idx="8">
                  <c:v>1.1323788733231892</c:v>
                </c:pt>
                <c:pt idx="9">
                  <c:v>1.1669884239197847</c:v>
                </c:pt>
                <c:pt idx="10">
                  <c:v>1.4259253664690563</c:v>
                </c:pt>
                <c:pt idx="11">
                  <c:v>0.87253128549649162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Trend!$M$200</c:f>
              <c:strCache>
                <c:ptCount val="1"/>
                <c:pt idx="0">
                  <c:v>2010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Trend!$M$201:$M$212</c:f>
              <c:numCache>
                <c:formatCode>0.00</c:formatCode>
                <c:ptCount val="12"/>
                <c:pt idx="0">
                  <c:v>0.58330659554192188</c:v>
                </c:pt>
                <c:pt idx="1">
                  <c:v>0.79010606159562324</c:v>
                </c:pt>
                <c:pt idx="2">
                  <c:v>0.97031762106649244</c:v>
                </c:pt>
                <c:pt idx="3">
                  <c:v>1.2485816364844677</c:v>
                </c:pt>
                <c:pt idx="4">
                  <c:v>1.3540137797088603</c:v>
                </c:pt>
                <c:pt idx="5">
                  <c:v>1.3460432978560506</c:v>
                </c:pt>
                <c:pt idx="6">
                  <c:v>1.0268531064132165</c:v>
                </c:pt>
                <c:pt idx="7">
                  <c:v>1.0135215359971559</c:v>
                </c:pt>
                <c:pt idx="8">
                  <c:v>0.95548204959694472</c:v>
                </c:pt>
                <c:pt idx="9">
                  <c:v>0.93869910771934806</c:v>
                </c:pt>
                <c:pt idx="10">
                  <c:v>0.83010711589016883</c:v>
                </c:pt>
                <c:pt idx="11">
                  <c:v>0.94296809212974919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Trend!$N$200</c:f>
              <c:strCache>
                <c:ptCount val="1"/>
                <c:pt idx="0">
                  <c:v>2011</c:v>
                </c:pt>
              </c:strCache>
            </c:strRef>
          </c:tx>
          <c:spPr>
            <a:ln w="22225">
              <a:prstDash val="solid"/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Trend!$N$201:$N$212</c:f>
              <c:numCache>
                <c:formatCode>0.00</c:formatCode>
                <c:ptCount val="12"/>
                <c:pt idx="0">
                  <c:v>0.58413473209223499</c:v>
                </c:pt>
                <c:pt idx="1">
                  <c:v>0.60880369301766157</c:v>
                </c:pt>
                <c:pt idx="2">
                  <c:v>0.75752649688591911</c:v>
                </c:pt>
                <c:pt idx="3">
                  <c:v>1.2440390749327184</c:v>
                </c:pt>
                <c:pt idx="4">
                  <c:v>1.3128505719676025</c:v>
                </c:pt>
                <c:pt idx="5">
                  <c:v>1.4273914847446068</c:v>
                </c:pt>
                <c:pt idx="6">
                  <c:v>1.434342664691006</c:v>
                </c:pt>
                <c:pt idx="7">
                  <c:v>0.78998915606397535</c:v>
                </c:pt>
                <c:pt idx="8">
                  <c:v>0.95896817599808182</c:v>
                </c:pt>
                <c:pt idx="9">
                  <c:v>0.82761385913232322</c:v>
                </c:pt>
                <c:pt idx="10">
                  <c:v>0.92699112907439718</c:v>
                </c:pt>
                <c:pt idx="11">
                  <c:v>1.1273489613994723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Trend!$O$200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Trend!$O$201:$O$212</c:f>
              <c:numCache>
                <c:formatCode>0.00</c:formatCode>
                <c:ptCount val="12"/>
                <c:pt idx="0">
                  <c:v>0.54079986449860751</c:v>
                </c:pt>
                <c:pt idx="1">
                  <c:v>0.56544619505316818</c:v>
                </c:pt>
                <c:pt idx="2">
                  <c:v>0.83196892488288754</c:v>
                </c:pt>
                <c:pt idx="3">
                  <c:v>1.0382572998713937</c:v>
                </c:pt>
                <c:pt idx="4">
                  <c:v>1.1236146484340803</c:v>
                </c:pt>
                <c:pt idx="5">
                  <c:v>1.3863678123985521</c:v>
                </c:pt>
                <c:pt idx="6">
                  <c:v>1.3116776287117902</c:v>
                </c:pt>
                <c:pt idx="7">
                  <c:v>1.234737703027708</c:v>
                </c:pt>
                <c:pt idx="8">
                  <c:v>1.0850442932500179</c:v>
                </c:pt>
                <c:pt idx="9">
                  <c:v>0.9664151444009853</c:v>
                </c:pt>
                <c:pt idx="10">
                  <c:v>0.9480909047100845</c:v>
                </c:pt>
                <c:pt idx="11">
                  <c:v>0.96757958076072426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Trend!$P$200</c:f>
              <c:strCache>
                <c:ptCount val="1"/>
                <c:pt idx="0">
                  <c:v>2013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Trend!$P$201:$P$212</c:f>
              <c:numCache>
                <c:formatCode>0.00</c:formatCode>
                <c:ptCount val="12"/>
                <c:pt idx="0">
                  <c:v>0.55629377795645596</c:v>
                </c:pt>
                <c:pt idx="1">
                  <c:v>0.60975252948804737</c:v>
                </c:pt>
                <c:pt idx="2">
                  <c:v>0.83650988114631331</c:v>
                </c:pt>
                <c:pt idx="3">
                  <c:v>0.9980980124997173</c:v>
                </c:pt>
                <c:pt idx="4">
                  <c:v>1.3014765788152407</c:v>
                </c:pt>
                <c:pt idx="5">
                  <c:v>1.2408334095274987</c:v>
                </c:pt>
                <c:pt idx="6">
                  <c:v>1.4083342760813424</c:v>
                </c:pt>
                <c:pt idx="7">
                  <c:v>1.337761673997667</c:v>
                </c:pt>
                <c:pt idx="8">
                  <c:v>1.0778630475861173</c:v>
                </c:pt>
                <c:pt idx="9">
                  <c:v>0.86975191268293262</c:v>
                </c:pt>
                <c:pt idx="10">
                  <c:v>0.86407944361027544</c:v>
                </c:pt>
                <c:pt idx="11">
                  <c:v>0.89924545660839073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Trend!$Q$200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Trend!$Q$201:$Q$212</c:f>
              <c:numCache>
                <c:formatCode>0.00</c:formatCode>
                <c:ptCount val="12"/>
                <c:pt idx="0">
                  <c:v>0.55278647340089038</c:v>
                </c:pt>
                <c:pt idx="1">
                  <c:v>0.59866439570038521</c:v>
                </c:pt>
                <c:pt idx="2">
                  <c:v>0.79343044013804409</c:v>
                </c:pt>
                <c:pt idx="3">
                  <c:v>0.9735614152511346</c:v>
                </c:pt>
                <c:pt idx="4">
                  <c:v>1.4195421258779262</c:v>
                </c:pt>
                <c:pt idx="5">
                  <c:v>1.6010022522826801</c:v>
                </c:pt>
                <c:pt idx="6">
                  <c:v>1.3816042301392211</c:v>
                </c:pt>
                <c:pt idx="7">
                  <c:v>1.2992097249142085</c:v>
                </c:pt>
                <c:pt idx="8">
                  <c:v>1.1158626037870212</c:v>
                </c:pt>
                <c:pt idx="9">
                  <c:v>0.79355775750798263</c:v>
                </c:pt>
                <c:pt idx="10">
                  <c:v>0.74243481143498979</c:v>
                </c:pt>
                <c:pt idx="11">
                  <c:v>0.72834376956551605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Trend!$R$200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Trend!$R$201:$R$212</c:f>
              <c:numCache>
                <c:formatCode>0.00</c:formatCode>
                <c:ptCount val="12"/>
                <c:pt idx="0">
                  <c:v>0.51048587016773073</c:v>
                </c:pt>
                <c:pt idx="1">
                  <c:v>0.6223137940405139</c:v>
                </c:pt>
                <c:pt idx="2">
                  <c:v>0.87976472375783354</c:v>
                </c:pt>
                <c:pt idx="3">
                  <c:v>1.1192643565283007</c:v>
                </c:pt>
                <c:pt idx="4">
                  <c:v>1.4496655539921761</c:v>
                </c:pt>
                <c:pt idx="5">
                  <c:v>1.5672621197639853</c:v>
                </c:pt>
                <c:pt idx="6">
                  <c:v>1.5018354426494736</c:v>
                </c:pt>
                <c:pt idx="7">
                  <c:v>1.0431576591429099</c:v>
                </c:pt>
                <c:pt idx="8">
                  <c:v>0.89569823757490252</c:v>
                </c:pt>
                <c:pt idx="9">
                  <c:v>0.86975572629439457</c:v>
                </c:pt>
                <c:pt idx="10">
                  <c:v>0.76865367747247981</c:v>
                </c:pt>
                <c:pt idx="11">
                  <c:v>0.77214283861529787</c:v>
                </c:pt>
              </c:numCache>
            </c:numRef>
          </c:val>
          <c:smooth val="0"/>
        </c:ser>
        <c:ser>
          <c:idx val="22"/>
          <c:order val="16"/>
          <c:tx>
            <c:strRef>
              <c:f>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Trend!$Y$201:$Y$212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Trend!$AC$201:$AC$212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7"/>
          <c:order val="18"/>
          <c:tx>
            <c:strRef>
              <c:f>Trend!$AA$200</c:f>
              <c:strCache>
                <c:ptCount val="1"/>
                <c:pt idx="0">
                  <c:v>Low</c:v>
                </c:pt>
              </c:strCache>
            </c:strRef>
          </c:tx>
          <c:spPr>
            <a:ln w="5715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Trend!$AA$201:$AA$212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8"/>
          <c:order val="19"/>
          <c:tx>
            <c:strRef>
              <c:f>Trend!$AB$200</c:f>
              <c:strCache>
                <c:ptCount val="1"/>
                <c:pt idx="0">
                  <c:v>High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Trend!$AB$201:$AB$212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9"/>
          <c:order val="20"/>
          <c:tx>
            <c:strRef>
              <c:f>Trend!$P$200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Trend!$P$201:$P$212</c:f>
              <c:numCache>
                <c:formatCode>0.00</c:formatCode>
                <c:ptCount val="12"/>
                <c:pt idx="0">
                  <c:v>0.55629377795645596</c:v>
                </c:pt>
                <c:pt idx="1">
                  <c:v>0.60975252948804737</c:v>
                </c:pt>
                <c:pt idx="2">
                  <c:v>0.83650988114631331</c:v>
                </c:pt>
                <c:pt idx="3">
                  <c:v>0.9980980124997173</c:v>
                </c:pt>
                <c:pt idx="4">
                  <c:v>1.3014765788152407</c:v>
                </c:pt>
                <c:pt idx="5">
                  <c:v>1.2408334095274987</c:v>
                </c:pt>
                <c:pt idx="6">
                  <c:v>1.4083342760813424</c:v>
                </c:pt>
                <c:pt idx="7">
                  <c:v>1.337761673997667</c:v>
                </c:pt>
                <c:pt idx="8">
                  <c:v>1.0778630475861173</c:v>
                </c:pt>
                <c:pt idx="9">
                  <c:v>0.86975191268293262</c:v>
                </c:pt>
                <c:pt idx="10">
                  <c:v>0.86407944361027544</c:v>
                </c:pt>
                <c:pt idx="11">
                  <c:v>0.89924545660839073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989376"/>
        <c:axId val="507991168"/>
      </c:lineChart>
      <c:catAx>
        <c:axId val="507989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07991168"/>
        <c:crosses val="autoZero"/>
        <c:auto val="1"/>
        <c:lblAlgn val="ctr"/>
        <c:lblOffset val="100"/>
        <c:noMultiLvlLbl val="0"/>
      </c:catAx>
      <c:valAx>
        <c:axId val="507991168"/>
        <c:scaling>
          <c:orientation val="minMax"/>
          <c:max val="1.3"/>
          <c:min val="0.70000000000000007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07989376"/>
        <c:crosses val="autoZero"/>
        <c:crossBetween val="midCat"/>
      </c:valAx>
    </c:plotArea>
    <c:legend>
      <c:legendPos val="r"/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9"/>
        <c:delete val="1"/>
      </c:legendEntry>
      <c:layout>
        <c:manualLayout>
          <c:xMode val="edge"/>
          <c:yMode val="edge"/>
          <c:x val="0.43441934181304259"/>
          <c:y val="1.5748031496062938E-3"/>
          <c:w val="0.56180113062790227"/>
          <c:h val="0.23486436002069083"/>
        </c:manualLayout>
      </c:layout>
      <c:overlay val="0"/>
      <c:spPr>
        <a:solidFill>
          <a:schemeClr val="bg1">
            <a:alpha val="67000"/>
          </a:schemeClr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6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Seasonally-Adjusted</a:t>
            </a:r>
          </a:p>
        </c:rich>
      </c:tx>
      <c:layout>
        <c:manualLayout>
          <c:xMode val="edge"/>
          <c:yMode val="edge"/>
          <c:x val="0.207502634351949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812806091546249"/>
          <c:w val="0.84503837441816088"/>
          <c:h val="0.81489036947304661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Inputs!$G$10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5000"/>
              </a:srgbClr>
            </a:solidFill>
          </c:spPr>
          <c:invertIfNegative val="0"/>
          <c:cat>
            <c:numRef>
              <c:f>Calc!$A$11:$A$262</c:f>
              <c:numCache>
                <c:formatCode>[$-409]mmm\-yy;@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Inputs!$G$119:$G$406</c:f>
              <c:numCache>
                <c:formatCode>General</c:formatCode>
                <c:ptCount val="171"/>
                <c:pt idx="118" formatCode="0_);[Red]\(0\)">
                  <c:v>999999999999</c:v>
                </c:pt>
                <c:pt idx="119" formatCode="0_);[Red]\(0\)">
                  <c:v>999999999999</c:v>
                </c:pt>
                <c:pt idx="120" formatCode="0_);[Red]\(0\)">
                  <c:v>999999999999</c:v>
                </c:pt>
                <c:pt idx="121" formatCode="0_);[Red]\(0\)">
                  <c:v>999999999999</c:v>
                </c:pt>
                <c:pt idx="122" formatCode="0_);[Red]\(0\)">
                  <c:v>999999999999</c:v>
                </c:pt>
                <c:pt idx="123" formatCode="0_);[Red]\(0\)">
                  <c:v>999999999999</c:v>
                </c:pt>
                <c:pt idx="124" formatCode="0_);[Red]\(0\)">
                  <c:v>999999999999</c:v>
                </c:pt>
                <c:pt idx="125" formatCode="0_);[Red]\(0\)">
                  <c:v>999999999999</c:v>
                </c:pt>
                <c:pt idx="126" formatCode="0_);[Red]\(0\)">
                  <c:v>999999999999</c:v>
                </c:pt>
                <c:pt idx="127" formatCode="0_);[Red]\(0\)">
                  <c:v>999999999999</c:v>
                </c:pt>
                <c:pt idx="128" formatCode="0_);[Red]\(0\)">
                  <c:v>999999999999</c:v>
                </c:pt>
                <c:pt idx="129" formatCode="0_);[Red]\(0\)">
                  <c:v>999999999999</c:v>
                </c:pt>
                <c:pt idx="130" formatCode="0_);[Red]\(0\)">
                  <c:v>999999999999</c:v>
                </c:pt>
                <c:pt idx="131" formatCode="0_);[Red]\(0\)">
                  <c:v>999999999999</c:v>
                </c:pt>
                <c:pt idx="132" formatCode="0_);[Red]\(0\)">
                  <c:v>999999999999</c:v>
                </c:pt>
                <c:pt idx="133" formatCode="0_);[Red]\(0\)">
                  <c:v>999999999999</c:v>
                </c:pt>
                <c:pt idx="134" formatCode="0_);[Red]\(0\)">
                  <c:v>999999999999</c:v>
                </c:pt>
                <c:pt idx="135" formatCode="0_);[Red]\(0\)">
                  <c:v>999999999999</c:v>
                </c:pt>
                <c:pt idx="136" formatCode="0_);[Red]\(0\)">
                  <c:v>999999999999</c:v>
                </c:pt>
                <c:pt idx="137" formatCode="0_);[Red]\(0\)">
                  <c:v>999999999999</c:v>
                </c:pt>
                <c:pt idx="138" formatCode="0_);[Red]\(0\)">
                  <c:v>999999999999</c:v>
                </c:pt>
                <c:pt idx="139" formatCode="0_);[Red]\(0\)">
                  <c:v>999999999999</c:v>
                </c:pt>
                <c:pt idx="140" formatCode="0_);[Red]\(0\)">
                  <c:v>999999999999</c:v>
                </c:pt>
                <c:pt idx="141" formatCode="0_);[Red]\(0\)">
                  <c:v>999999999999</c:v>
                </c:pt>
                <c:pt idx="142" formatCode="0_);[Red]\(0\)">
                  <c:v>999999999999</c:v>
                </c:pt>
                <c:pt idx="143" formatCode="0_);[Red]\(0\)">
                  <c:v>999999999999</c:v>
                </c:pt>
                <c:pt idx="144" formatCode="0_);[Red]\(0\)">
                  <c:v>999999999999</c:v>
                </c:pt>
                <c:pt idx="145" formatCode="0_);[Red]\(0\)">
                  <c:v>999999999999</c:v>
                </c:pt>
                <c:pt idx="146" formatCode="0_);[Red]\(0\)">
                  <c:v>999999999999</c:v>
                </c:pt>
                <c:pt idx="147" formatCode="0_);[Red]\(0\)">
                  <c:v>999999999999</c:v>
                </c:pt>
                <c:pt idx="148" formatCode="0_);[Red]\(0\)">
                  <c:v>999999999999</c:v>
                </c:pt>
                <c:pt idx="149" formatCode="0_);[Red]\(0\)">
                  <c:v>999999999999</c:v>
                </c:pt>
                <c:pt idx="150" formatCode="0_);[Red]\(0\)">
                  <c:v>999999999999</c:v>
                </c:pt>
                <c:pt idx="151" formatCode="0_);[Red]\(0\)">
                  <c:v>999999999999</c:v>
                </c:pt>
                <c:pt idx="152" formatCode="0_);[Red]\(0\)">
                  <c:v>999999999999</c:v>
                </c:pt>
                <c:pt idx="153" formatCode="0_);[Red]\(0\)">
                  <c:v>999999999999</c:v>
                </c:pt>
                <c:pt idx="154" formatCode="0_);[Red]\(0\)">
                  <c:v>999999999999</c:v>
                </c:pt>
                <c:pt idx="155" formatCode="0_);[Red]\(0\)">
                  <c:v>999999999999</c:v>
                </c:pt>
                <c:pt idx="156" formatCode="0_);[Red]\(0\)">
                  <c:v>999999999999</c:v>
                </c:pt>
                <c:pt idx="157" formatCode="0_);[Red]\(0\)">
                  <c:v>999999999999</c:v>
                </c:pt>
                <c:pt idx="158" formatCode="0_);[Red]\(0\)">
                  <c:v>999999999999</c:v>
                </c:pt>
                <c:pt idx="159" formatCode="0_);[Red]\(0\)">
                  <c:v>999999999999</c:v>
                </c:pt>
                <c:pt idx="160" formatCode="0_);[Red]\(0\)">
                  <c:v>999999999999</c:v>
                </c:pt>
                <c:pt idx="161" formatCode="0_);[Red]\(0\)">
                  <c:v>999999999999</c:v>
                </c:pt>
                <c:pt idx="162" formatCode="0_);[Red]\(0\)">
                  <c:v>999999999999</c:v>
                </c:pt>
                <c:pt idx="163" formatCode="0_);[Red]\(0\)">
                  <c:v>999999999999</c:v>
                </c:pt>
                <c:pt idx="164" formatCode="0_);[Red]\(0\)">
                  <c:v>999999999999</c:v>
                </c:pt>
                <c:pt idx="165" formatCode="0_);[Red]\(0\)">
                  <c:v>999999999999</c:v>
                </c:pt>
                <c:pt idx="166" formatCode="0_);[Red]\(0\)">
                  <c:v>999999999999</c:v>
                </c:pt>
                <c:pt idx="167" formatCode="0_);[Red]\(0\)">
                  <c:v>999999999999</c:v>
                </c:pt>
                <c:pt idx="168" formatCode="0_);[Red]\(0\)">
                  <c:v>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7677824"/>
        <c:axId val="517676032"/>
      </c:barChart>
      <c:lineChart>
        <c:grouping val="standard"/>
        <c:varyColors val="0"/>
        <c:ser>
          <c:idx val="0"/>
          <c:order val="0"/>
          <c:tx>
            <c:strRef>
              <c:f>Calc!$S$10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Calc!$S$11:$S$263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756</c:v>
                </c:pt>
                <c:pt idx="85">
                  <c:v>837</c:v>
                </c:pt>
                <c:pt idx="86">
                  <c:v>1230</c:v>
                </c:pt>
                <c:pt idx="87">
                  <c:v>1407</c:v>
                </c:pt>
                <c:pt idx="88">
                  <c:v>1609</c:v>
                </c:pt>
                <c:pt idx="89">
                  <c:v>1815</c:v>
                </c:pt>
                <c:pt idx="90">
                  <c:v>1619</c:v>
                </c:pt>
                <c:pt idx="91">
                  <c:v>1545</c:v>
                </c:pt>
                <c:pt idx="92">
                  <c:v>1011</c:v>
                </c:pt>
                <c:pt idx="93">
                  <c:v>981</c:v>
                </c:pt>
                <c:pt idx="94">
                  <c:v>818</c:v>
                </c:pt>
                <c:pt idx="95">
                  <c:v>744</c:v>
                </c:pt>
                <c:pt idx="96">
                  <c:v>503</c:v>
                </c:pt>
                <c:pt idx="97">
                  <c:v>722</c:v>
                </c:pt>
                <c:pt idx="98">
                  <c:v>830</c:v>
                </c:pt>
                <c:pt idx="99">
                  <c:v>1031</c:v>
                </c:pt>
                <c:pt idx="100">
                  <c:v>1293</c:v>
                </c:pt>
                <c:pt idx="101">
                  <c:v>1330</c:v>
                </c:pt>
                <c:pt idx="102">
                  <c:v>1246</c:v>
                </c:pt>
                <c:pt idx="103">
                  <c:v>1137</c:v>
                </c:pt>
                <c:pt idx="104">
                  <c:v>860</c:v>
                </c:pt>
                <c:pt idx="105">
                  <c:v>857</c:v>
                </c:pt>
                <c:pt idx="106">
                  <c:v>556</c:v>
                </c:pt>
                <c:pt idx="107">
                  <c:v>647</c:v>
                </c:pt>
                <c:pt idx="108">
                  <c:v>337</c:v>
                </c:pt>
                <c:pt idx="109">
                  <c:v>528</c:v>
                </c:pt>
                <c:pt idx="110">
                  <c:v>729</c:v>
                </c:pt>
                <c:pt idx="111">
                  <c:v>860</c:v>
                </c:pt>
                <c:pt idx="112">
                  <c:v>1135</c:v>
                </c:pt>
                <c:pt idx="113">
                  <c:v>1308</c:v>
                </c:pt>
                <c:pt idx="114">
                  <c:v>1389</c:v>
                </c:pt>
                <c:pt idx="115">
                  <c:v>1144</c:v>
                </c:pt>
                <c:pt idx="116">
                  <c:v>1022</c:v>
                </c:pt>
                <c:pt idx="117">
                  <c:v>1086</c:v>
                </c:pt>
                <c:pt idx="118">
                  <c:v>1043</c:v>
                </c:pt>
                <c:pt idx="119">
                  <c:v>638</c:v>
                </c:pt>
                <c:pt idx="120">
                  <c:v>439</c:v>
                </c:pt>
                <c:pt idx="121">
                  <c:v>580</c:v>
                </c:pt>
                <c:pt idx="122">
                  <c:v>854</c:v>
                </c:pt>
                <c:pt idx="123">
                  <c:v>1336</c:v>
                </c:pt>
                <c:pt idx="124">
                  <c:v>1365</c:v>
                </c:pt>
                <c:pt idx="125">
                  <c:v>1508</c:v>
                </c:pt>
                <c:pt idx="126">
                  <c:v>781</c:v>
                </c:pt>
                <c:pt idx="127">
                  <c:v>801</c:v>
                </c:pt>
                <c:pt idx="128">
                  <c:v>719</c:v>
                </c:pt>
                <c:pt idx="129">
                  <c:v>693</c:v>
                </c:pt>
                <c:pt idx="130">
                  <c:v>602</c:v>
                </c:pt>
                <c:pt idx="131">
                  <c:v>643</c:v>
                </c:pt>
                <c:pt idx="132">
                  <c:v>516</c:v>
                </c:pt>
                <c:pt idx="133">
                  <c:v>498</c:v>
                </c:pt>
                <c:pt idx="134">
                  <c:v>749</c:v>
                </c:pt>
                <c:pt idx="135">
                  <c:v>940</c:v>
                </c:pt>
                <c:pt idx="136">
                  <c:v>1040</c:v>
                </c:pt>
                <c:pt idx="137">
                  <c:v>1192</c:v>
                </c:pt>
                <c:pt idx="138">
                  <c:v>1081</c:v>
                </c:pt>
                <c:pt idx="139">
                  <c:v>1053</c:v>
                </c:pt>
                <c:pt idx="140">
                  <c:v>912</c:v>
                </c:pt>
                <c:pt idx="141">
                  <c:v>769</c:v>
                </c:pt>
                <c:pt idx="142">
                  <c:v>770</c:v>
                </c:pt>
                <c:pt idx="143">
                  <c:v>715</c:v>
                </c:pt>
                <c:pt idx="144">
                  <c:v>585</c:v>
                </c:pt>
                <c:pt idx="145">
                  <c:v>597</c:v>
                </c:pt>
                <c:pt idx="146">
                  <c:v>964</c:v>
                </c:pt>
                <c:pt idx="147">
                  <c:v>1072</c:v>
                </c:pt>
                <c:pt idx="148">
                  <c:v>1282</c:v>
                </c:pt>
                <c:pt idx="149">
                  <c:v>1521</c:v>
                </c:pt>
                <c:pt idx="150">
                  <c:v>1358</c:v>
                </c:pt>
                <c:pt idx="151">
                  <c:v>1360</c:v>
                </c:pt>
                <c:pt idx="152">
                  <c:v>987</c:v>
                </c:pt>
                <c:pt idx="153">
                  <c:v>1040</c:v>
                </c:pt>
                <c:pt idx="154">
                  <c:v>921</c:v>
                </c:pt>
                <c:pt idx="155">
                  <c:v>822</c:v>
                </c:pt>
                <c:pt idx="156">
                  <c:v>709</c:v>
                </c:pt>
                <c:pt idx="157">
                  <c:v>695</c:v>
                </c:pt>
                <c:pt idx="158">
                  <c:v>994</c:v>
                </c:pt>
                <c:pt idx="159">
                  <c:v>1300</c:v>
                </c:pt>
                <c:pt idx="160">
                  <c:v>1690</c:v>
                </c:pt>
                <c:pt idx="161">
                  <c:v>1630</c:v>
                </c:pt>
                <c:pt idx="162">
                  <c:v>1668</c:v>
                </c:pt>
                <c:pt idx="163">
                  <c:v>1640</c:v>
                </c:pt>
                <c:pt idx="164">
                  <c:v>1199</c:v>
                </c:pt>
                <c:pt idx="165">
                  <c:v>1096</c:v>
                </c:pt>
                <c:pt idx="166">
                  <c:v>926</c:v>
                </c:pt>
                <c:pt idx="167">
                  <c:v>919</c:v>
                </c:pt>
                <c:pt idx="168">
                  <c:v>653</c:v>
                </c:pt>
                <c:pt idx="169">
                  <c:v>675</c:v>
                </c:pt>
                <c:pt idx="170">
                  <c:v>983</c:v>
                </c:pt>
                <c:pt idx="171">
                  <c:v>1195</c:v>
                </c:pt>
                <c:pt idx="172">
                  <c:v>1559</c:v>
                </c:pt>
                <c:pt idx="173">
                  <c:v>1766</c:v>
                </c:pt>
                <c:pt idx="174">
                  <c:v>1583</c:v>
                </c:pt>
                <c:pt idx="175">
                  <c:v>1427</c:v>
                </c:pt>
                <c:pt idx="176">
                  <c:v>1225</c:v>
                </c:pt>
                <c:pt idx="177">
                  <c:v>1218</c:v>
                </c:pt>
                <c:pt idx="178">
                  <c:v>917</c:v>
                </c:pt>
                <c:pt idx="179">
                  <c:v>965</c:v>
                </c:pt>
                <c:pt idx="180">
                  <c:v>666</c:v>
                </c:pt>
                <c:pt idx="181">
                  <c:v>710</c:v>
                </c:pt>
                <c:pt idx="182">
                  <c:v>1154</c:v>
                </c:pt>
                <c:pt idx="183">
                  <c:v>1394</c:v>
                </c:pt>
                <c:pt idx="184">
                  <c:v>1712</c:v>
                </c:pt>
                <c:pt idx="185">
                  <c:v>2049</c:v>
                </c:pt>
                <c:pt idx="186">
                  <c:v>1967</c:v>
                </c:pt>
                <c:pt idx="187">
                  <c:v>1543</c:v>
                </c:pt>
                <c:pt idx="188">
                  <c:v>1320</c:v>
                </c:pt>
                <c:pt idx="189">
                  <c:v>1320</c:v>
                </c:pt>
                <c:pt idx="190">
                  <c:v>1037</c:v>
                </c:pt>
                <c:pt idx="191">
                  <c:v>1040</c:v>
                </c:pt>
                <c:pt idx="192">
                  <c:v>717</c:v>
                </c:pt>
                <c:pt idx="193">
                  <c:v>729</c:v>
                </c:pt>
                <c:pt idx="194">
                  <c:v>1172</c:v>
                </c:pt>
                <c:pt idx="195">
                  <c:v>1509</c:v>
                </c:pt>
                <c:pt idx="196">
                  <c:v>1767</c:v>
                </c:pt>
                <c:pt idx="197">
                  <c:v>2127</c:v>
                </c:pt>
                <c:pt idx="198">
                  <c:v>1734</c:v>
                </c:pt>
                <c:pt idx="199">
                  <c:v>1791</c:v>
                </c:pt>
                <c:pt idx="200">
                  <c:v>1424</c:v>
                </c:pt>
                <c:pt idx="201">
                  <c:v>1265</c:v>
                </c:pt>
                <c:pt idx="202">
                  <c:v>22.86126958010049</c:v>
                </c:pt>
                <c:pt idx="203">
                  <c:v>1000</c:v>
                </c:pt>
                <c:pt idx="204">
                  <c:v>22.865700195315249</c:v>
                </c:pt>
                <c:pt idx="205">
                  <c:v>21.1985165820353</c:v>
                </c:pt>
                <c:pt idx="206">
                  <c:v>25.661095580107492</c:v>
                </c:pt>
                <c:pt idx="207">
                  <c:v>20.833874279431686</c:v>
                </c:pt>
                <c:pt idx="208">
                  <c:v>24.13333064989892</c:v>
                </c:pt>
                <c:pt idx="209">
                  <c:v>24.362623613394106</c:v>
                </c:pt>
                <c:pt idx="210">
                  <c:v>21.247072420863152</c:v>
                </c:pt>
                <c:pt idx="211">
                  <c:v>25.430112337370929</c:v>
                </c:pt>
                <c:pt idx="212">
                  <c:v>21.950553969785656</c:v>
                </c:pt>
                <c:pt idx="213">
                  <c:v>23.668278205917954</c:v>
                </c:pt>
                <c:pt idx="214">
                  <c:v>22.3895755922109</c:v>
                </c:pt>
                <c:pt idx="215">
                  <c:v>20.028293617735173</c:v>
                </c:pt>
                <c:pt idx="216">
                  <c:v>23.704513016395126</c:v>
                </c:pt>
                <c:pt idx="217">
                  <c:v>20.847846044234657</c:v>
                </c:pt>
                <c:pt idx="218">
                  <c:v>22.906885615006225</c:v>
                </c:pt>
                <c:pt idx="219">
                  <c:v>22.837642402052065</c:v>
                </c:pt>
                <c:pt idx="220">
                  <c:v>23.906288959643732</c:v>
                </c:pt>
                <c:pt idx="221">
                  <c:v>23.042427616879486</c:v>
                </c:pt>
                <c:pt idx="222">
                  <c:v>21.796460441766779</c:v>
                </c:pt>
                <c:pt idx="223">
                  <c:v>25.167008042452874</c:v>
                </c:pt>
                <c:pt idx="224">
                  <c:v>20.833795614192457</c:v>
                </c:pt>
                <c:pt idx="225">
                  <c:v>24.705833942654948</c:v>
                </c:pt>
                <c:pt idx="226">
                  <c:v>22.354791045191622</c:v>
                </c:pt>
                <c:pt idx="227">
                  <c:v>19.596432398187993</c:v>
                </c:pt>
                <c:pt idx="228">
                  <c:v>23.255226313834601</c:v>
                </c:pt>
                <c:pt idx="229">
                  <c:v>20.84784604423465</c:v>
                </c:pt>
                <c:pt idx="230">
                  <c:v>23.042427616879486</c:v>
                </c:pt>
                <c:pt idx="231">
                  <c:v>22.683358950255908</c:v>
                </c:pt>
                <c:pt idx="232">
                  <c:v>23.924022641603802</c:v>
                </c:pt>
                <c:pt idx="233">
                  <c:v>21.923511952372255</c:v>
                </c:pt>
                <c:pt idx="234">
                  <c:v>23.198109650979813</c:v>
                </c:pt>
                <c:pt idx="235">
                  <c:v>24.050623790246725</c:v>
                </c:pt>
                <c:pt idx="236">
                  <c:v>21.858268270554934</c:v>
                </c:pt>
                <c:pt idx="237">
                  <c:v>24.801284718762524</c:v>
                </c:pt>
                <c:pt idx="238">
                  <c:v>21.125896751388638</c:v>
                </c:pt>
                <c:pt idx="239">
                  <c:v>20.178732393486367</c:v>
                </c:pt>
                <c:pt idx="240">
                  <c:v>23.411134574100657</c:v>
                </c:pt>
                <c:pt idx="241">
                  <c:v>20.84784604423465</c:v>
                </c:pt>
                <c:pt idx="242">
                  <c:v>24.049166591281889</c:v>
                </c:pt>
                <c:pt idx="243">
                  <c:v>22.794011996022487</c:v>
                </c:pt>
                <c:pt idx="244">
                  <c:v>21.6877149569276</c:v>
                </c:pt>
                <c:pt idx="245">
                  <c:v>24.049166591281889</c:v>
                </c:pt>
                <c:pt idx="246">
                  <c:v>24.1325696946652</c:v>
                </c:pt>
                <c:pt idx="247">
                  <c:v>22.947984608734728</c:v>
                </c:pt>
                <c:pt idx="248">
                  <c:v>22.939634589842953</c:v>
                </c:pt>
                <c:pt idx="249">
                  <c:v>23.702634148516452</c:v>
                </c:pt>
                <c:pt idx="250">
                  <c:v>21.140424604576808</c:v>
                </c:pt>
                <c:pt idx="251">
                  <c:v>21.176150537855072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Calc!$J$10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6350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noFill/>
              </a:ln>
            </c:spPr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Calc!$J$11:$J$263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722.66030524148425</c:v>
                </c:pt>
                <c:pt idx="85">
                  <c:v>909.71992955555527</c:v>
                </c:pt>
                <c:pt idx="86">
                  <c:v>1153.478127983285</c:v>
                </c:pt>
                <c:pt idx="87">
                  <c:v>1477.210175068642</c:v>
                </c:pt>
                <c:pt idx="88">
                  <c:v>1525.061374630754</c:v>
                </c:pt>
                <c:pt idx="89">
                  <c:v>1784.8093802128415</c:v>
                </c:pt>
                <c:pt idx="90">
                  <c:v>1683.0782874741235</c:v>
                </c:pt>
                <c:pt idx="91">
                  <c:v>1391.0423050170925</c:v>
                </c:pt>
                <c:pt idx="92">
                  <c:v>1099.5783964027021</c:v>
                </c:pt>
                <c:pt idx="93">
                  <c:v>899.73151254049856</c:v>
                </c:pt>
                <c:pt idx="94">
                  <c:v>829.13668563814088</c:v>
                </c:pt>
                <c:pt idx="95">
                  <c:v>860.27908433645518</c:v>
                </c:pt>
                <c:pt idx="96">
                  <c:v>490.10694541743749</c:v>
                </c:pt>
                <c:pt idx="97">
                  <c:v>744.75701217250378</c:v>
                </c:pt>
                <c:pt idx="98">
                  <c:v>870.13831574038113</c:v>
                </c:pt>
                <c:pt idx="99">
                  <c:v>967.71048135365209</c:v>
                </c:pt>
                <c:pt idx="100">
                  <c:v>1284.5814564489929</c:v>
                </c:pt>
                <c:pt idx="101">
                  <c:v>1313.2594461793356</c:v>
                </c:pt>
                <c:pt idx="102">
                  <c:v>1182.3745060441347</c:v>
                </c:pt>
                <c:pt idx="103">
                  <c:v>1123.5349526674836</c:v>
                </c:pt>
                <c:pt idx="104">
                  <c:v>848.75121413680017</c:v>
                </c:pt>
                <c:pt idx="105">
                  <c:v>782.41949547065428</c:v>
                </c:pt>
                <c:pt idx="106">
                  <c:v>629.70431936126715</c:v>
                </c:pt>
                <c:pt idx="107">
                  <c:v>681.91699607821079</c:v>
                </c:pt>
                <c:pt idx="108">
                  <c:v>344.95038794413182</c:v>
                </c:pt>
                <c:pt idx="109">
                  <c:v>573.87350394902433</c:v>
                </c:pt>
                <c:pt idx="110">
                  <c:v>686.86429285431211</c:v>
                </c:pt>
                <c:pt idx="111">
                  <c:v>854.91142505471544</c:v>
                </c:pt>
                <c:pt idx="112">
                  <c:v>1185.8383933089017</c:v>
                </c:pt>
                <c:pt idx="113">
                  <c:v>1232.3984842982718</c:v>
                </c:pt>
                <c:pt idx="114">
                  <c:v>1304.1937628965977</c:v>
                </c:pt>
                <c:pt idx="115">
                  <c:v>1129.6006063377142</c:v>
                </c:pt>
                <c:pt idx="116">
                  <c:v>1009.503531234198</c:v>
                </c:pt>
                <c:pt idx="117">
                  <c:v>1038.1895528926163</c:v>
                </c:pt>
                <c:pt idx="118">
                  <c:v>1117.9285434029227</c:v>
                </c:pt>
                <c:pt idx="119">
                  <c:v>682.67988299781325</c:v>
                </c:pt>
                <c:pt idx="120">
                  <c:v>466.60864925244931</c:v>
                </c:pt>
                <c:pt idx="121">
                  <c:v>630.39134903491311</c:v>
                </c:pt>
                <c:pt idx="122">
                  <c:v>772.1605470197353</c:v>
                </c:pt>
                <c:pt idx="123">
                  <c:v>1321.8693490955684</c:v>
                </c:pt>
                <c:pt idx="124">
                  <c:v>1429.796959812837</c:v>
                </c:pt>
                <c:pt idx="125">
                  <c:v>1417.7182344547871</c:v>
                </c:pt>
                <c:pt idx="126">
                  <c:v>766.62937391067396</c:v>
                </c:pt>
                <c:pt idx="127">
                  <c:v>754.70274153128116</c:v>
                </c:pt>
                <c:pt idx="128">
                  <c:v>709.6286935114822</c:v>
                </c:pt>
                <c:pt idx="129">
                  <c:v>695.34543151789649</c:v>
                </c:pt>
                <c:pt idx="130">
                  <c:v>613.30114986660135</c:v>
                </c:pt>
                <c:pt idx="131">
                  <c:v>694.86743201941738</c:v>
                </c:pt>
                <c:pt idx="132">
                  <c:v>520.60084420889666</c:v>
                </c:pt>
                <c:pt idx="133">
                  <c:v>541.26705486101162</c:v>
                </c:pt>
                <c:pt idx="134">
                  <c:v>671.85366916389546</c:v>
                </c:pt>
                <c:pt idx="135">
                  <c:v>982.60672483332496</c:v>
                </c:pt>
                <c:pt idx="136">
                  <c:v>1034.4447055893174</c:v>
                </c:pt>
                <c:pt idx="137">
                  <c:v>1121.9705026347294</c:v>
                </c:pt>
                <c:pt idx="138">
                  <c:v>1124.7025755674952</c:v>
                </c:pt>
                <c:pt idx="139">
                  <c:v>948.12450733618778</c:v>
                </c:pt>
                <c:pt idx="140">
                  <c:v>900.01393257112397</c:v>
                </c:pt>
                <c:pt idx="141">
                  <c:v>774.84311693701238</c:v>
                </c:pt>
                <c:pt idx="142">
                  <c:v>781.22660493463127</c:v>
                </c:pt>
                <c:pt idx="143">
                  <c:v>786.28574413345893</c:v>
                </c:pt>
                <c:pt idx="144">
                  <c:v>590.45052269103974</c:v>
                </c:pt>
                <c:pt idx="145">
                  <c:v>615.88806013610963</c:v>
                </c:pt>
                <c:pt idx="146">
                  <c:v>904.02676046820056</c:v>
                </c:pt>
                <c:pt idx="147">
                  <c:v>1125.4934667189652</c:v>
                </c:pt>
                <c:pt idx="148">
                  <c:v>1215.1203743173564</c:v>
                </c:pt>
                <c:pt idx="149">
                  <c:v>1495.6997615998521</c:v>
                </c:pt>
                <c:pt idx="150">
                  <c:v>1411.7481867757008</c:v>
                </c:pt>
                <c:pt idx="151">
                  <c:v>1224.4773688176349</c:v>
                </c:pt>
                <c:pt idx="152">
                  <c:v>1073.4756451527862</c:v>
                </c:pt>
                <c:pt idx="153">
                  <c:v>953.84380534364777</c:v>
                </c:pt>
                <c:pt idx="154">
                  <c:v>933.53898224049851</c:v>
                </c:pt>
                <c:pt idx="155">
                  <c:v>950.46963350076101</c:v>
                </c:pt>
                <c:pt idx="156">
                  <c:v>690.82668847109971</c:v>
                </c:pt>
                <c:pt idx="157">
                  <c:v>755.38273720562859</c:v>
                </c:pt>
                <c:pt idx="158">
                  <c:v>1033.7919525618363</c:v>
                </c:pt>
                <c:pt idx="159">
                  <c:v>1230.5066804581086</c:v>
                </c:pt>
                <c:pt idx="160">
                  <c:v>1600.6483900930023</c:v>
                </c:pt>
                <c:pt idx="161">
                  <c:v>1684.6935812472786</c:v>
                </c:pt>
                <c:pt idx="162">
                  <c:v>1629.2468564036146</c:v>
                </c:pt>
                <c:pt idx="163">
                  <c:v>1545.1154863534762</c:v>
                </c:pt>
                <c:pt idx="164">
                  <c:v>1242.9305811485337</c:v>
                </c:pt>
                <c:pt idx="165">
                  <c:v>1001.335972747008</c:v>
                </c:pt>
                <c:pt idx="166">
                  <c:v>993.20586636181508</c:v>
                </c:pt>
                <c:pt idx="167">
                  <c:v>1031.9652489770187</c:v>
                </c:pt>
                <c:pt idx="168">
                  <c:v>632.02486150389495</c:v>
                </c:pt>
                <c:pt idx="169">
                  <c:v>733.64510448028682</c:v>
                </c:pt>
                <c:pt idx="170">
                  <c:v>970.6270944317946</c:v>
                </c:pt>
                <c:pt idx="171">
                  <c:v>1188.9067778812323</c:v>
                </c:pt>
                <c:pt idx="172">
                  <c:v>1548.8495673658006</c:v>
                </c:pt>
                <c:pt idx="173">
                  <c:v>1743.7715653779749</c:v>
                </c:pt>
                <c:pt idx="174">
                  <c:v>1502.1660056724438</c:v>
                </c:pt>
                <c:pt idx="175">
                  <c:v>1410.1005958280555</c:v>
                </c:pt>
                <c:pt idx="176">
                  <c:v>1208.9770201367212</c:v>
                </c:pt>
                <c:pt idx="177">
                  <c:v>1112.0034369699615</c:v>
                </c:pt>
                <c:pt idx="178">
                  <c:v>1038.5591022559029</c:v>
                </c:pt>
                <c:pt idx="179">
                  <c:v>1017.0786726668831</c:v>
                </c:pt>
                <c:pt idx="180">
                  <c:v>681.71204264329901</c:v>
                </c:pt>
                <c:pt idx="181">
                  <c:v>771.685961749635</c:v>
                </c:pt>
                <c:pt idx="182">
                  <c:v>1089.1202926306053</c:v>
                </c:pt>
                <c:pt idx="183">
                  <c:v>1383.3119151419401</c:v>
                </c:pt>
                <c:pt idx="184">
                  <c:v>1788.6831095549248</c:v>
                </c:pt>
                <c:pt idx="185">
                  <c:v>1930.569185265412</c:v>
                </c:pt>
                <c:pt idx="186">
                  <c:v>1846.9036224748797</c:v>
                </c:pt>
                <c:pt idx="187">
                  <c:v>1523.5784401915148</c:v>
                </c:pt>
                <c:pt idx="188">
                  <c:v>1303.8597467995512</c:v>
                </c:pt>
                <c:pt idx="189">
                  <c:v>1261.8878543446165</c:v>
                </c:pt>
                <c:pt idx="190">
                  <c:v>1111.4975067198764</c:v>
                </c:pt>
                <c:pt idx="191">
                  <c:v>1112.8324111563102</c:v>
                </c:pt>
                <c:pt idx="192">
                  <c:v>762.09203078361304</c:v>
                </c:pt>
                <c:pt idx="193">
                  <c:v>755.22463029973221</c:v>
                </c:pt>
                <c:pt idx="194">
                  <c:v>1111.3746680887418</c:v>
                </c:pt>
                <c:pt idx="195">
                  <c:v>1483.8993690034038</c:v>
                </c:pt>
                <c:pt idx="196">
                  <c:v>1757.5613411310808</c:v>
                </c:pt>
                <c:pt idx="197">
                  <c:v>2002.0396468993872</c:v>
                </c:pt>
                <c:pt idx="198">
                  <c:v>1804.1020037317639</c:v>
                </c:pt>
                <c:pt idx="199">
                  <c:v>1612.6220252983021</c:v>
                </c:pt>
                <c:pt idx="200">
                  <c:v>1405.284912260176</c:v>
                </c:pt>
                <c:pt idx="201">
                  <c:v>1274.6118893697278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Calc!$K$10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Calc!$K$11:$K$263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928.61945426010823</c:v>
                </c:pt>
                <c:pt idx="86">
                  <c:v>1180.1360775358273</c:v>
                </c:pt>
                <c:pt idx="87">
                  <c:v>1385.2498925608936</c:v>
                </c:pt>
                <c:pt idx="88">
                  <c:v>1595.6936433040792</c:v>
                </c:pt>
                <c:pt idx="89">
                  <c:v>1664.3163474392397</c:v>
                </c:pt>
                <c:pt idx="90">
                  <c:v>1619.6433242346859</c:v>
                </c:pt>
                <c:pt idx="91">
                  <c:v>1391.2329962979727</c:v>
                </c:pt>
                <c:pt idx="92">
                  <c:v>1130.1174046534309</c:v>
                </c:pt>
                <c:pt idx="93">
                  <c:v>942.81553152711388</c:v>
                </c:pt>
                <c:pt idx="94">
                  <c:v>863.04909417169813</c:v>
                </c:pt>
                <c:pt idx="95">
                  <c:v>726.50757179734455</c:v>
                </c:pt>
                <c:pt idx="96">
                  <c:v>698.38101397546552</c:v>
                </c:pt>
                <c:pt idx="97">
                  <c:v>701.66742444344072</c:v>
                </c:pt>
                <c:pt idx="98">
                  <c:v>860.8686030888457</c:v>
                </c:pt>
                <c:pt idx="99">
                  <c:v>1040.810084514342</c:v>
                </c:pt>
                <c:pt idx="100">
                  <c:v>1188.5171279939934</c:v>
                </c:pt>
                <c:pt idx="101">
                  <c:v>1260.0718028908211</c:v>
                </c:pt>
                <c:pt idx="102">
                  <c:v>1206.3896349636514</c:v>
                </c:pt>
                <c:pt idx="103">
                  <c:v>1051.5535576161394</c:v>
                </c:pt>
                <c:pt idx="104">
                  <c:v>918.23522075831261</c:v>
                </c:pt>
                <c:pt idx="105">
                  <c:v>753.62500965624042</c:v>
                </c:pt>
                <c:pt idx="106">
                  <c:v>698.01360363671074</c:v>
                </c:pt>
                <c:pt idx="107">
                  <c:v>552.19056779453661</c:v>
                </c:pt>
                <c:pt idx="108">
                  <c:v>533.58029599045562</c:v>
                </c:pt>
                <c:pt idx="109">
                  <c:v>535.22939491582281</c:v>
                </c:pt>
                <c:pt idx="110">
                  <c:v>705.21640728601733</c:v>
                </c:pt>
                <c:pt idx="111">
                  <c:v>909.20470373930982</c:v>
                </c:pt>
                <c:pt idx="112">
                  <c:v>1091.0494342206296</c:v>
                </c:pt>
                <c:pt idx="113">
                  <c:v>1240.8102135012571</c:v>
                </c:pt>
                <c:pt idx="114">
                  <c:v>1222.0642845108614</c:v>
                </c:pt>
                <c:pt idx="115">
                  <c:v>1147.7659668228366</c:v>
                </c:pt>
                <c:pt idx="116">
                  <c:v>1059.0978968215095</c:v>
                </c:pt>
                <c:pt idx="117">
                  <c:v>1055.2072091765792</c:v>
                </c:pt>
                <c:pt idx="118">
                  <c:v>946.26599309778419</c:v>
                </c:pt>
                <c:pt idx="119">
                  <c:v>755.73902521772834</c:v>
                </c:pt>
                <c:pt idx="120">
                  <c:v>593.22662709505857</c:v>
                </c:pt>
                <c:pt idx="121">
                  <c:v>623.05351510236585</c:v>
                </c:pt>
                <c:pt idx="122">
                  <c:v>908.14041505007219</c:v>
                </c:pt>
                <c:pt idx="123">
                  <c:v>1174.6089519760469</c:v>
                </c:pt>
                <c:pt idx="124">
                  <c:v>1389.7948477877308</c:v>
                </c:pt>
                <c:pt idx="125">
                  <c:v>1204.7148560594326</c:v>
                </c:pt>
                <c:pt idx="126">
                  <c:v>979.68344996558062</c:v>
                </c:pt>
                <c:pt idx="127">
                  <c:v>743.65360298447911</c:v>
                </c:pt>
                <c:pt idx="128">
                  <c:v>719.89228885355317</c:v>
                </c:pt>
                <c:pt idx="129">
                  <c:v>672.75842496532675</c:v>
                </c:pt>
                <c:pt idx="130">
                  <c:v>667.8380044679717</c:v>
                </c:pt>
                <c:pt idx="131">
                  <c:v>609.58980869830509</c:v>
                </c:pt>
                <c:pt idx="132">
                  <c:v>585.57844369644192</c:v>
                </c:pt>
                <c:pt idx="133">
                  <c:v>577.90718941126795</c:v>
                </c:pt>
                <c:pt idx="134">
                  <c:v>731.90914961941064</c:v>
                </c:pt>
                <c:pt idx="135">
                  <c:v>896.30169986217925</c:v>
                </c:pt>
                <c:pt idx="136">
                  <c:v>1046.3406443524573</c:v>
                </c:pt>
                <c:pt idx="137">
                  <c:v>1093.705927930514</c:v>
                </c:pt>
                <c:pt idx="138">
                  <c:v>1064.9325285128041</c:v>
                </c:pt>
                <c:pt idx="139">
                  <c:v>990.94700515826889</c:v>
                </c:pt>
                <c:pt idx="140">
                  <c:v>874.32718561477475</c:v>
                </c:pt>
                <c:pt idx="141">
                  <c:v>818.69455148092254</c:v>
                </c:pt>
                <c:pt idx="142">
                  <c:v>780.78515533503423</c:v>
                </c:pt>
                <c:pt idx="143">
                  <c:v>719.32095725304328</c:v>
                </c:pt>
                <c:pt idx="144">
                  <c:v>664.20810898686943</c:v>
                </c:pt>
                <c:pt idx="145">
                  <c:v>703.45511443178327</c:v>
                </c:pt>
                <c:pt idx="146">
                  <c:v>881.80276244109189</c:v>
                </c:pt>
                <c:pt idx="147">
                  <c:v>1081.546867168174</c:v>
                </c:pt>
                <c:pt idx="148">
                  <c:v>1278.7712008787246</c:v>
                </c:pt>
                <c:pt idx="149">
                  <c:v>1374.1894408976366</c:v>
                </c:pt>
                <c:pt idx="150">
                  <c:v>1377.308439064396</c:v>
                </c:pt>
                <c:pt idx="151">
                  <c:v>1236.567066915374</c:v>
                </c:pt>
                <c:pt idx="152">
                  <c:v>1083.9322731046896</c:v>
                </c:pt>
                <c:pt idx="153">
                  <c:v>986.95281091231084</c:v>
                </c:pt>
                <c:pt idx="154">
                  <c:v>945.95080702830239</c:v>
                </c:pt>
                <c:pt idx="155">
                  <c:v>858.27843473745304</c:v>
                </c:pt>
                <c:pt idx="156">
                  <c:v>798.89301972582973</c:v>
                </c:pt>
                <c:pt idx="157">
                  <c:v>826.66712607952149</c:v>
                </c:pt>
                <c:pt idx="158">
                  <c:v>1006.5604567418577</c:v>
                </c:pt>
                <c:pt idx="159">
                  <c:v>1288.3156743709824</c:v>
                </c:pt>
                <c:pt idx="160">
                  <c:v>1505.2828839327965</c:v>
                </c:pt>
                <c:pt idx="161">
                  <c:v>1638.1962759146318</c:v>
                </c:pt>
                <c:pt idx="162">
                  <c:v>1619.6853080014564</c:v>
                </c:pt>
                <c:pt idx="163">
                  <c:v>1472.4309746352083</c:v>
                </c:pt>
                <c:pt idx="164">
                  <c:v>1263.1273467496726</c:v>
                </c:pt>
                <c:pt idx="165">
                  <c:v>1079.1574734191188</c:v>
                </c:pt>
                <c:pt idx="166">
                  <c:v>1008.8356960286141</c:v>
                </c:pt>
                <c:pt idx="167">
                  <c:v>885.73199228090959</c:v>
                </c:pt>
                <c:pt idx="168">
                  <c:v>799.21173832040006</c:v>
                </c:pt>
                <c:pt idx="169">
                  <c:v>778.76568680532546</c:v>
                </c:pt>
                <c:pt idx="170">
                  <c:v>964.39299226443791</c:v>
                </c:pt>
                <c:pt idx="171">
                  <c:v>1236.127813226276</c:v>
                </c:pt>
                <c:pt idx="172">
                  <c:v>1493.8426368750027</c:v>
                </c:pt>
                <c:pt idx="173">
                  <c:v>1598.262379472073</c:v>
                </c:pt>
                <c:pt idx="174">
                  <c:v>1552.0127222928247</c:v>
                </c:pt>
                <c:pt idx="175">
                  <c:v>1373.7478738790735</c:v>
                </c:pt>
                <c:pt idx="176">
                  <c:v>1243.6936843115793</c:v>
                </c:pt>
                <c:pt idx="177">
                  <c:v>1119.8465197875285</c:v>
                </c:pt>
                <c:pt idx="178">
                  <c:v>1055.8804039642491</c:v>
                </c:pt>
                <c:pt idx="179">
                  <c:v>912.44993918869488</c:v>
                </c:pt>
                <c:pt idx="180">
                  <c:v>823.49222568660571</c:v>
                </c:pt>
                <c:pt idx="181">
                  <c:v>847.50609900784639</c:v>
                </c:pt>
                <c:pt idx="182">
                  <c:v>1081.3727231740602</c:v>
                </c:pt>
                <c:pt idx="183">
                  <c:v>1420.3717724424903</c:v>
                </c:pt>
                <c:pt idx="184">
                  <c:v>1700.8547366540922</c:v>
                </c:pt>
                <c:pt idx="185">
                  <c:v>1855.3853057650722</c:v>
                </c:pt>
                <c:pt idx="186">
                  <c:v>1767.0170826439353</c:v>
                </c:pt>
                <c:pt idx="187">
                  <c:v>1558.1139364886485</c:v>
                </c:pt>
                <c:pt idx="188">
                  <c:v>1363.1086804452273</c:v>
                </c:pt>
                <c:pt idx="189">
                  <c:v>1225.7483692880148</c:v>
                </c:pt>
                <c:pt idx="190">
                  <c:v>1162.0725907402677</c:v>
                </c:pt>
                <c:pt idx="191">
                  <c:v>995.47398288659986</c:v>
                </c:pt>
                <c:pt idx="192">
                  <c:v>876.71635741321859</c:v>
                </c:pt>
                <c:pt idx="193">
                  <c:v>876.23044305736232</c:v>
                </c:pt>
                <c:pt idx="194">
                  <c:v>1116.8328891306257</c:v>
                </c:pt>
                <c:pt idx="195">
                  <c:v>1450.9451260744088</c:v>
                </c:pt>
                <c:pt idx="196">
                  <c:v>1747.833452344624</c:v>
                </c:pt>
                <c:pt idx="197">
                  <c:v>1854.5676639207441</c:v>
                </c:pt>
                <c:pt idx="198">
                  <c:v>1806.2545586431509</c:v>
                </c:pt>
                <c:pt idx="199">
                  <c:v>1607.336313763414</c:v>
                </c:pt>
                <c:pt idx="200">
                  <c:v>1430.8396089760688</c:v>
                </c:pt>
                <c:pt idx="201">
                  <c:v>1339.948400814952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Calc!$R$10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Calc!$R$11:$R$263</c:f>
              <c:numCache>
                <c:formatCode>#,##0.000_);[Red]\(#,##0.000\)</c:formatCode>
                <c:ptCount val="253"/>
                <c:pt idx="0">
                  <c:v>21.5</c:v>
                </c:pt>
                <c:pt idx="1">
                  <c:v>21.858333333333331</c:v>
                </c:pt>
                <c:pt idx="2">
                  <c:v>22.222638888888884</c:v>
                </c:pt>
                <c:pt idx="3">
                  <c:v>22.593016203703698</c:v>
                </c:pt>
                <c:pt idx="4">
                  <c:v>20.213218496913573</c:v>
                </c:pt>
                <c:pt idx="5">
                  <c:v>20.550105471862132</c:v>
                </c:pt>
                <c:pt idx="6">
                  <c:v>20.892607229726501</c:v>
                </c:pt>
                <c:pt idx="7">
                  <c:v>21.240817350221942</c:v>
                </c:pt>
                <c:pt idx="8">
                  <c:v>21.594830972725639</c:v>
                </c:pt>
                <c:pt idx="9">
                  <c:v>21.954744822271063</c:v>
                </c:pt>
                <c:pt idx="10">
                  <c:v>22.320657235975581</c:v>
                </c:pt>
                <c:pt idx="11">
                  <c:v>24.508081645101189</c:v>
                </c:pt>
                <c:pt idx="12">
                  <c:v>24.91654967251954</c:v>
                </c:pt>
                <c:pt idx="13">
                  <c:v>25.331825500394864</c:v>
                </c:pt>
                <c:pt idx="14">
                  <c:v>25.754022592068111</c:v>
                </c:pt>
                <c:pt idx="15">
                  <c:v>26.183256301935913</c:v>
                </c:pt>
                <c:pt idx="16">
                  <c:v>23.957679516271359</c:v>
                </c:pt>
                <c:pt idx="17">
                  <c:v>24.35697417487588</c:v>
                </c:pt>
                <c:pt idx="18">
                  <c:v>24.762923744457144</c:v>
                </c:pt>
                <c:pt idx="19">
                  <c:v>25.175639140198093</c:v>
                </c:pt>
                <c:pt idx="20">
                  <c:v>35.833326376215282</c:v>
                </c:pt>
                <c:pt idx="21">
                  <c:v>26.021820344632523</c:v>
                </c:pt>
                <c:pt idx="22">
                  <c:v>26.455517350376397</c:v>
                </c:pt>
                <c:pt idx="23">
                  <c:v>26.896442639549335</c:v>
                </c:pt>
                <c:pt idx="24">
                  <c:v>27.344716683541822</c:v>
                </c:pt>
                <c:pt idx="25">
                  <c:v>27.800461961600853</c:v>
                </c:pt>
                <c:pt idx="26">
                  <c:v>28.263802994294199</c:v>
                </c:pt>
                <c:pt idx="27">
                  <c:v>28.734866377532434</c:v>
                </c:pt>
                <c:pt idx="28">
                  <c:v>29.213780817157971</c:v>
                </c:pt>
                <c:pt idx="29">
                  <c:v>29.700677164110601</c:v>
                </c:pt>
                <c:pt idx="30">
                  <c:v>41.670050061247167</c:v>
                </c:pt>
                <c:pt idx="31">
                  <c:v>30.69894992434876</c:v>
                </c:pt>
                <c:pt idx="32">
                  <c:v>30.737323611754196</c:v>
                </c:pt>
                <c:pt idx="33">
                  <c:v>30.775745266268888</c:v>
                </c:pt>
                <c:pt idx="34">
                  <c:v>30.814214947851724</c:v>
                </c:pt>
                <c:pt idx="35">
                  <c:v>29.001568753544344</c:v>
                </c:pt>
                <c:pt idx="36">
                  <c:v>29.037820714486273</c:v>
                </c:pt>
                <c:pt idx="37">
                  <c:v>29.074117990379381</c:v>
                </c:pt>
                <c:pt idx="38">
                  <c:v>29.110460637867355</c:v>
                </c:pt>
                <c:pt idx="39">
                  <c:v>29.146848713664689</c:v>
                </c:pt>
                <c:pt idx="40">
                  <c:v>29.18328227455677</c:v>
                </c:pt>
                <c:pt idx="41">
                  <c:v>29.219761377399966</c:v>
                </c:pt>
                <c:pt idx="42">
                  <c:v>29.256286079121715</c:v>
                </c:pt>
                <c:pt idx="43">
                  <c:v>29.292856436720616</c:v>
                </c:pt>
                <c:pt idx="44">
                  <c:v>29.329472507266516</c:v>
                </c:pt>
                <c:pt idx="45">
                  <c:v>29.366134347900598</c:v>
                </c:pt>
                <c:pt idx="46">
                  <c:v>29.402842015835471</c:v>
                </c:pt>
                <c:pt idx="47">
                  <c:v>29.439595568355266</c:v>
                </c:pt>
                <c:pt idx="48">
                  <c:v>31.53974271721281</c:v>
                </c:pt>
                <c:pt idx="49">
                  <c:v>31.579167395609325</c:v>
                </c:pt>
                <c:pt idx="50">
                  <c:v>31.618641354853835</c:v>
                </c:pt>
                <c:pt idx="51">
                  <c:v>31.658164656547402</c:v>
                </c:pt>
                <c:pt idx="52">
                  <c:v>31.697737362368088</c:v>
                </c:pt>
                <c:pt idx="53">
                  <c:v>29.661083676701914</c:v>
                </c:pt>
                <c:pt idx="54">
                  <c:v>29.698160031297789</c:v>
                </c:pt>
                <c:pt idx="55">
                  <c:v>29.735282731336909</c:v>
                </c:pt>
                <c:pt idx="56">
                  <c:v>29.772451834751081</c:v>
                </c:pt>
                <c:pt idx="57">
                  <c:v>30.09498672962755</c:v>
                </c:pt>
                <c:pt idx="58">
                  <c:v>31.942066540158439</c:v>
                </c:pt>
                <c:pt idx="59">
                  <c:v>32.288105594343484</c:v>
                </c:pt>
                <c:pt idx="60">
                  <c:v>32.637893404948869</c:v>
                </c:pt>
                <c:pt idx="61">
                  <c:v>32.991470583502476</c:v>
                </c:pt>
                <c:pt idx="62">
                  <c:v>33.34887818149042</c:v>
                </c:pt>
                <c:pt idx="63">
                  <c:v>33.710157695123229</c:v>
                </c:pt>
                <c:pt idx="64">
                  <c:v>34.075351070153729</c:v>
                </c:pt>
                <c:pt idx="65">
                  <c:v>34.444500706747057</c:v>
                </c:pt>
                <c:pt idx="66">
                  <c:v>34.81764946440348</c:v>
                </c:pt>
                <c:pt idx="67">
                  <c:v>35.194840666934518</c:v>
                </c:pt>
                <c:pt idx="68">
                  <c:v>35.576118107492974</c:v>
                </c:pt>
                <c:pt idx="69">
                  <c:v>35.961526053657479</c:v>
                </c:pt>
                <c:pt idx="70">
                  <c:v>36.351109252572101</c:v>
                </c:pt>
                <c:pt idx="71">
                  <c:v>36.744912936141631</c:v>
                </c:pt>
                <c:pt idx="72">
                  <c:v>37.142982826283159</c:v>
                </c:pt>
                <c:pt idx="73">
                  <c:v>37.545365140234559</c:v>
                </c:pt>
                <c:pt idx="74">
                  <c:v>37.952106595920426</c:v>
                </c:pt>
                <c:pt idx="75">
                  <c:v>38.046986862410229</c:v>
                </c:pt>
                <c:pt idx="76">
                  <c:v>38.142104329566251</c:v>
                </c:pt>
                <c:pt idx="77">
                  <c:v>38.237459590390166</c:v>
                </c:pt>
                <c:pt idx="78">
                  <c:v>38.333053239366137</c:v>
                </c:pt>
                <c:pt idx="79">
                  <c:v>38.428885872464548</c:v>
                </c:pt>
                <c:pt idx="80">
                  <c:v>38.524958087145706</c:v>
                </c:pt>
                <c:pt idx="81">
                  <c:v>38.62127048236357</c:v>
                </c:pt>
                <c:pt idx="82">
                  <c:v>38.717823658569479</c:v>
                </c:pt>
                <c:pt idx="83">
                  <c:v>38.814618217715903</c:v>
                </c:pt>
                <c:pt idx="84">
                  <c:v>38.911654763260188</c:v>
                </c:pt>
                <c:pt idx="85">
                  <c:v>41.349469934178437</c:v>
                </c:pt>
                <c:pt idx="86">
                  <c:v>41.452843609013883</c:v>
                </c:pt>
                <c:pt idx="87">
                  <c:v>41.556475718036417</c:v>
                </c:pt>
                <c:pt idx="88">
                  <c:v>41.660366907331507</c:v>
                </c:pt>
                <c:pt idx="89">
                  <c:v>44.688034072321827</c:v>
                </c:pt>
                <c:pt idx="90">
                  <c:v>44.799754157502626</c:v>
                </c:pt>
                <c:pt idx="91">
                  <c:v>56.139691928620472</c:v>
                </c:pt>
                <c:pt idx="92">
                  <c:v>45.02403292675362</c:v>
                </c:pt>
                <c:pt idx="93">
                  <c:v>45.136593009070502</c:v>
                </c:pt>
                <c:pt idx="94">
                  <c:v>45.249434491593178</c:v>
                </c:pt>
                <c:pt idx="95">
                  <c:v>45.362558077822158</c:v>
                </c:pt>
                <c:pt idx="96">
                  <c:v>50.478320565048556</c:v>
                </c:pt>
                <c:pt idx="97">
                  <c:v>50.604516366461176</c:v>
                </c:pt>
                <c:pt idx="98">
                  <c:v>50.731027657377325</c:v>
                </c:pt>
                <c:pt idx="99">
                  <c:v>50.857855226520769</c:v>
                </c:pt>
                <c:pt idx="100">
                  <c:v>50.984999864587067</c:v>
                </c:pt>
                <c:pt idx="101">
                  <c:v>51.112462364248529</c:v>
                </c:pt>
                <c:pt idx="102">
                  <c:v>51.240243520159147</c:v>
                </c:pt>
                <c:pt idx="103">
                  <c:v>51.368344128959542</c:v>
                </c:pt>
                <c:pt idx="104">
                  <c:v>72.095470984994705</c:v>
                </c:pt>
                <c:pt idx="105">
                  <c:v>71.915232307532222</c:v>
                </c:pt>
                <c:pt idx="106">
                  <c:v>53.801583170072547</c:v>
                </c:pt>
                <c:pt idx="107">
                  <c:v>53.667079212147371</c:v>
                </c:pt>
                <c:pt idx="108">
                  <c:v>53.532911514117004</c:v>
                </c:pt>
                <c:pt idx="109">
                  <c:v>53.399079235331712</c:v>
                </c:pt>
                <c:pt idx="110">
                  <c:v>53.265581537243385</c:v>
                </c:pt>
                <c:pt idx="111">
                  <c:v>53.132417583400276</c:v>
                </c:pt>
                <c:pt idx="112">
                  <c:v>52.999586539441779</c:v>
                </c:pt>
                <c:pt idx="113">
                  <c:v>41.764999182743615</c:v>
                </c:pt>
                <c:pt idx="114">
                  <c:v>41.660586684786757</c:v>
                </c:pt>
                <c:pt idx="115">
                  <c:v>41.556435218074796</c:v>
                </c:pt>
                <c:pt idx="116">
                  <c:v>41.452544130029608</c:v>
                </c:pt>
                <c:pt idx="117">
                  <c:v>41.348912769704533</c:v>
                </c:pt>
                <c:pt idx="118">
                  <c:v>35.471164819491037</c:v>
                </c:pt>
                <c:pt idx="119">
                  <c:v>35.382486907442313</c:v>
                </c:pt>
                <c:pt idx="120">
                  <c:v>35.294030690173706</c:v>
                </c:pt>
                <c:pt idx="121">
                  <c:v>35.205795613448274</c:v>
                </c:pt>
                <c:pt idx="122">
                  <c:v>35.117781124414655</c:v>
                </c:pt>
                <c:pt idx="123">
                  <c:v>46.239582406516789</c:v>
                </c:pt>
                <c:pt idx="124">
                  <c:v>46.123983450500496</c:v>
                </c:pt>
                <c:pt idx="125">
                  <c:v>46.008673491874248</c:v>
                </c:pt>
                <c:pt idx="126">
                  <c:v>33.04342930186408</c:v>
                </c:pt>
                <c:pt idx="127">
                  <c:v>32.96082072860942</c:v>
                </c:pt>
                <c:pt idx="128">
                  <c:v>32.878418676787895</c:v>
                </c:pt>
                <c:pt idx="129">
                  <c:v>32.796222630095926</c:v>
                </c:pt>
                <c:pt idx="130">
                  <c:v>32.714232073520691</c:v>
                </c:pt>
                <c:pt idx="131">
                  <c:v>32.632446493336893</c:v>
                </c:pt>
                <c:pt idx="132">
                  <c:v>32.550865377103555</c:v>
                </c:pt>
                <c:pt idx="133">
                  <c:v>32.469488213660796</c:v>
                </c:pt>
                <c:pt idx="134">
                  <c:v>32.388314493126643</c:v>
                </c:pt>
                <c:pt idx="135">
                  <c:v>28.753535899135503</c:v>
                </c:pt>
                <c:pt idx="136">
                  <c:v>28.681652059387666</c:v>
                </c:pt>
                <c:pt idx="137">
                  <c:v>28.609947929239198</c:v>
                </c:pt>
                <c:pt idx="138">
                  <c:v>28.5384230594161</c:v>
                </c:pt>
                <c:pt idx="139">
                  <c:v>44.123969352739721</c:v>
                </c:pt>
                <c:pt idx="140">
                  <c:v>34.330654354899139</c:v>
                </c:pt>
                <c:pt idx="141">
                  <c:v>34.244827719011894</c:v>
                </c:pt>
                <c:pt idx="142">
                  <c:v>30.743294084742931</c:v>
                </c:pt>
                <c:pt idx="143">
                  <c:v>25.299809575863137</c:v>
                </c:pt>
                <c:pt idx="144">
                  <c:v>25.23656005192348</c:v>
                </c:pt>
                <c:pt idx="145">
                  <c:v>25.173468651793673</c:v>
                </c:pt>
                <c:pt idx="146">
                  <c:v>25.110534980164189</c:v>
                </c:pt>
                <c:pt idx="147">
                  <c:v>25.047758642713781</c:v>
                </c:pt>
                <c:pt idx="148">
                  <c:v>24.985139246106996</c:v>
                </c:pt>
                <c:pt idx="149">
                  <c:v>24.922676397991729</c:v>
                </c:pt>
                <c:pt idx="150">
                  <c:v>24.860369706996753</c:v>
                </c:pt>
                <c:pt idx="151">
                  <c:v>22.814361280110923</c:v>
                </c:pt>
                <c:pt idx="152">
                  <c:v>22.757325376910646</c:v>
                </c:pt>
                <c:pt idx="153">
                  <c:v>22.700432063468369</c:v>
                </c:pt>
                <c:pt idx="154">
                  <c:v>22.6436809833097</c:v>
                </c:pt>
                <c:pt idx="155">
                  <c:v>22.587071780851428</c:v>
                </c:pt>
                <c:pt idx="156">
                  <c:v>22.530604101399302</c:v>
                </c:pt>
                <c:pt idx="157">
                  <c:v>22.474277591145803</c:v>
                </c:pt>
                <c:pt idx="158">
                  <c:v>22.41809189716794</c:v>
                </c:pt>
                <c:pt idx="159">
                  <c:v>22.362046667425023</c:v>
                </c:pt>
                <c:pt idx="160">
                  <c:v>22.306141550756461</c:v>
                </c:pt>
                <c:pt idx="161">
                  <c:v>24.697917578536327</c:v>
                </c:pt>
                <c:pt idx="162">
                  <c:v>20.940746866901488</c:v>
                </c:pt>
                <c:pt idx="163">
                  <c:v>20.905845622123319</c:v>
                </c:pt>
                <c:pt idx="164">
                  <c:v>20.871002546086448</c:v>
                </c:pt>
                <c:pt idx="165">
                  <c:v>20.83621754184297</c:v>
                </c:pt>
                <c:pt idx="166">
                  <c:v>20.801490512606563</c:v>
                </c:pt>
                <c:pt idx="167">
                  <c:v>20.766821361752218</c:v>
                </c:pt>
                <c:pt idx="168">
                  <c:v>20.732209992815964</c:v>
                </c:pt>
                <c:pt idx="169">
                  <c:v>22.146492251159227</c:v>
                </c:pt>
                <c:pt idx="170">
                  <c:v>22.109581430740626</c:v>
                </c:pt>
                <c:pt idx="171">
                  <c:v>22.072732128356058</c:v>
                </c:pt>
                <c:pt idx="172">
                  <c:v>19.832349817327916</c:v>
                </c:pt>
                <c:pt idx="173">
                  <c:v>19.799295900965703</c:v>
                </c:pt>
                <c:pt idx="174">
                  <c:v>19.766297074464092</c:v>
                </c:pt>
                <c:pt idx="175">
                  <c:v>19.733353246006651</c:v>
                </c:pt>
                <c:pt idx="176">
                  <c:v>19.700464323929971</c:v>
                </c:pt>
                <c:pt idx="177">
                  <c:v>25.174566677405977</c:v>
                </c:pt>
                <c:pt idx="178">
                  <c:v>25.132609066276967</c:v>
                </c:pt>
                <c:pt idx="179">
                  <c:v>25.090721384499837</c:v>
                </c:pt>
                <c:pt idx="180">
                  <c:v>25.048903515525669</c:v>
                </c:pt>
                <c:pt idx="181">
                  <c:v>23.256654468989804</c:v>
                </c:pt>
                <c:pt idx="182">
                  <c:v>23.217893378208153</c:v>
                </c:pt>
                <c:pt idx="183">
                  <c:v>23.179196889244473</c:v>
                </c:pt>
                <c:pt idx="184">
                  <c:v>23.140564894429065</c:v>
                </c:pt>
                <c:pt idx="185">
                  <c:v>23.101997286271683</c:v>
                </c:pt>
                <c:pt idx="186">
                  <c:v>23.06349395746123</c:v>
                </c:pt>
                <c:pt idx="187">
                  <c:v>27.399815213029893</c:v>
                </c:pt>
                <c:pt idx="188">
                  <c:v>27.308482495653127</c:v>
                </c:pt>
                <c:pt idx="189">
                  <c:v>27.217454220667619</c:v>
                </c:pt>
                <c:pt idx="190">
                  <c:v>27.126729373265395</c:v>
                </c:pt>
                <c:pt idx="191">
                  <c:v>27.036306942021177</c:v>
                </c:pt>
                <c:pt idx="192">
                  <c:v>30.988113806713269</c:v>
                </c:pt>
                <c:pt idx="193">
                  <c:v>30.884820094024224</c:v>
                </c:pt>
                <c:pt idx="194">
                  <c:v>26.766844081487665</c:v>
                </c:pt>
                <c:pt idx="195">
                  <c:v>26.677621267882706</c:v>
                </c:pt>
                <c:pt idx="196">
                  <c:v>26.588695863656433</c:v>
                </c:pt>
                <c:pt idx="197">
                  <c:v>26.500066877444247</c:v>
                </c:pt>
                <c:pt idx="198">
                  <c:v>23.506442655855629</c:v>
                </c:pt>
                <c:pt idx="199">
                  <c:v>23.428087847002779</c:v>
                </c:pt>
                <c:pt idx="200">
                  <c:v>23.349994220846103</c:v>
                </c:pt>
                <c:pt idx="201">
                  <c:v>23.272160906776616</c:v>
                </c:pt>
                <c:pt idx="202">
                  <c:v>23.194587037087363</c:v>
                </c:pt>
                <c:pt idx="203">
                  <c:v>23.117271746963738</c:v>
                </c:pt>
                <c:pt idx="204">
                  <c:v>23.078742960718799</c:v>
                </c:pt>
                <c:pt idx="205">
                  <c:v>23.040278389117599</c:v>
                </c:pt>
                <c:pt idx="206">
                  <c:v>23.001877925135737</c:v>
                </c:pt>
                <c:pt idx="207">
                  <c:v>22.963541461927178</c:v>
                </c:pt>
                <c:pt idx="208">
                  <c:v>22.925268892823965</c:v>
                </c:pt>
                <c:pt idx="209">
                  <c:v>22.887060111335924</c:v>
                </c:pt>
                <c:pt idx="210">
                  <c:v>22.848915011150364</c:v>
                </c:pt>
                <c:pt idx="211">
                  <c:v>22.810833486131781</c:v>
                </c:pt>
                <c:pt idx="212">
                  <c:v>22.772815430321561</c:v>
                </c:pt>
                <c:pt idx="213">
                  <c:v>22.734860737937691</c:v>
                </c:pt>
                <c:pt idx="214">
                  <c:v>22.696969303374459</c:v>
                </c:pt>
                <c:pt idx="215">
                  <c:v>22.659141021202167</c:v>
                </c:pt>
                <c:pt idx="216">
                  <c:v>22.659141021202167</c:v>
                </c:pt>
                <c:pt idx="217">
                  <c:v>22.659141021202167</c:v>
                </c:pt>
                <c:pt idx="218">
                  <c:v>22.659141021202167</c:v>
                </c:pt>
                <c:pt idx="219">
                  <c:v>22.659141021202167</c:v>
                </c:pt>
                <c:pt idx="220">
                  <c:v>22.659141021202167</c:v>
                </c:pt>
                <c:pt idx="221">
                  <c:v>22.659141021202167</c:v>
                </c:pt>
                <c:pt idx="222">
                  <c:v>22.659141021202167</c:v>
                </c:pt>
                <c:pt idx="223">
                  <c:v>22.659141021202167</c:v>
                </c:pt>
                <c:pt idx="224">
                  <c:v>22.659141021202167</c:v>
                </c:pt>
                <c:pt idx="225">
                  <c:v>22.659141021202167</c:v>
                </c:pt>
                <c:pt idx="226">
                  <c:v>22.659141021202167</c:v>
                </c:pt>
                <c:pt idx="227">
                  <c:v>22.659141021202167</c:v>
                </c:pt>
                <c:pt idx="228">
                  <c:v>22.659141021202167</c:v>
                </c:pt>
                <c:pt idx="229">
                  <c:v>22.659141021202167</c:v>
                </c:pt>
                <c:pt idx="230">
                  <c:v>22.659141021202167</c:v>
                </c:pt>
                <c:pt idx="231">
                  <c:v>22.659141021202167</c:v>
                </c:pt>
                <c:pt idx="232">
                  <c:v>22.659141021202167</c:v>
                </c:pt>
                <c:pt idx="233">
                  <c:v>22.659141021202167</c:v>
                </c:pt>
                <c:pt idx="234">
                  <c:v>22.659141021202167</c:v>
                </c:pt>
                <c:pt idx="235">
                  <c:v>22.659141021202167</c:v>
                </c:pt>
                <c:pt idx="236">
                  <c:v>22.659141021202167</c:v>
                </c:pt>
                <c:pt idx="237">
                  <c:v>22.659141021202167</c:v>
                </c:pt>
                <c:pt idx="238">
                  <c:v>22.659141021202167</c:v>
                </c:pt>
                <c:pt idx="239">
                  <c:v>22.659141021202167</c:v>
                </c:pt>
                <c:pt idx="240">
                  <c:v>22.659141021202167</c:v>
                </c:pt>
                <c:pt idx="241">
                  <c:v>22.659141021202167</c:v>
                </c:pt>
                <c:pt idx="242">
                  <c:v>22.659141021202167</c:v>
                </c:pt>
                <c:pt idx="243">
                  <c:v>22.659141021202167</c:v>
                </c:pt>
                <c:pt idx="244">
                  <c:v>22.659141021202167</c:v>
                </c:pt>
                <c:pt idx="245">
                  <c:v>22.659141021202167</c:v>
                </c:pt>
                <c:pt idx="246">
                  <c:v>22.659141021202167</c:v>
                </c:pt>
                <c:pt idx="247">
                  <c:v>22.659141021202167</c:v>
                </c:pt>
                <c:pt idx="248">
                  <c:v>22.659141021202167</c:v>
                </c:pt>
                <c:pt idx="249">
                  <c:v>22.659141021202167</c:v>
                </c:pt>
                <c:pt idx="250">
                  <c:v>22.659141021202167</c:v>
                </c:pt>
                <c:pt idx="251">
                  <c:v>22.659141021202167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68224"/>
        <c:axId val="517674112"/>
      </c:lineChart>
      <c:dateAx>
        <c:axId val="517668224"/>
        <c:scaling>
          <c:orientation val="minMax"/>
          <c:max val="42736"/>
          <c:min val="42005"/>
        </c:scaling>
        <c:delete val="0"/>
        <c:axPos val="b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17674112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517674112"/>
        <c:scaling>
          <c:orientation val="minMax"/>
          <c:max val="32"/>
          <c:min val="20"/>
        </c:scaling>
        <c:delete val="0"/>
        <c:axPos val="l"/>
        <c:majorGridlines>
          <c:spPr>
            <a:ln w="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Sales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Volumes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05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2.9960623180962164E-2"/>
              <c:y val="6.8989064406406661E-3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17668224"/>
        <c:crosses val="autoZero"/>
        <c:crossBetween val="midCat"/>
      </c:valAx>
      <c:valAx>
        <c:axId val="51767603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517677824"/>
        <c:crosses val="max"/>
        <c:crossBetween val="between"/>
        <c:majorUnit val="1000"/>
      </c:valAx>
      <c:dateAx>
        <c:axId val="51767782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17676032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9579135812954045"/>
          <c:y val="0.74028515393652239"/>
          <c:w val="0.42699347673990673"/>
          <c:h val="0.17475428086902209"/>
        </c:manualLayout>
      </c:layout>
      <c:overlay val="0"/>
      <c:spPr>
        <a:solidFill>
          <a:schemeClr val="bg1">
            <a:alpha val="60000"/>
          </a:schemeClr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6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Normalized</a:t>
            </a:r>
          </a:p>
        </c:rich>
      </c:tx>
      <c:layout>
        <c:manualLayout>
          <c:xMode val="edge"/>
          <c:yMode val="edge"/>
          <c:x val="0.283084027650613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812806091546249"/>
          <c:w val="0.87701508423365682"/>
          <c:h val="0.81489036947304661"/>
        </c:manualLayout>
      </c:layout>
      <c:lineChart>
        <c:grouping val="standard"/>
        <c:varyColors val="0"/>
        <c:ser>
          <c:idx val="0"/>
          <c:order val="0"/>
          <c:tx>
            <c:strRef>
              <c:f>Calc!$S$10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Calc!$B$11:$B$263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756</c:v>
                </c:pt>
                <c:pt idx="85">
                  <c:v>837</c:v>
                </c:pt>
                <c:pt idx="86">
                  <c:v>1230</c:v>
                </c:pt>
                <c:pt idx="87">
                  <c:v>1407</c:v>
                </c:pt>
                <c:pt idx="88">
                  <c:v>1609</c:v>
                </c:pt>
                <c:pt idx="89">
                  <c:v>1815</c:v>
                </c:pt>
                <c:pt idx="90">
                  <c:v>1619</c:v>
                </c:pt>
                <c:pt idx="91">
                  <c:v>1545</c:v>
                </c:pt>
                <c:pt idx="92">
                  <c:v>1011</c:v>
                </c:pt>
                <c:pt idx="93">
                  <c:v>981</c:v>
                </c:pt>
                <c:pt idx="94">
                  <c:v>818</c:v>
                </c:pt>
                <c:pt idx="95">
                  <c:v>744</c:v>
                </c:pt>
                <c:pt idx="96">
                  <c:v>503</c:v>
                </c:pt>
                <c:pt idx="97">
                  <c:v>722</c:v>
                </c:pt>
                <c:pt idx="98">
                  <c:v>830</c:v>
                </c:pt>
                <c:pt idx="99">
                  <c:v>1031</c:v>
                </c:pt>
                <c:pt idx="100">
                  <c:v>1293</c:v>
                </c:pt>
                <c:pt idx="101">
                  <c:v>1330</c:v>
                </c:pt>
                <c:pt idx="102">
                  <c:v>1246</c:v>
                </c:pt>
                <c:pt idx="103">
                  <c:v>1137</c:v>
                </c:pt>
                <c:pt idx="104">
                  <c:v>860</c:v>
                </c:pt>
                <c:pt idx="105">
                  <c:v>857</c:v>
                </c:pt>
                <c:pt idx="106">
                  <c:v>556</c:v>
                </c:pt>
                <c:pt idx="107">
                  <c:v>647</c:v>
                </c:pt>
                <c:pt idx="108">
                  <c:v>337</c:v>
                </c:pt>
                <c:pt idx="109">
                  <c:v>528</c:v>
                </c:pt>
                <c:pt idx="110">
                  <c:v>729</c:v>
                </c:pt>
                <c:pt idx="111">
                  <c:v>860</c:v>
                </c:pt>
                <c:pt idx="112">
                  <c:v>1135</c:v>
                </c:pt>
                <c:pt idx="113">
                  <c:v>1308</c:v>
                </c:pt>
                <c:pt idx="114">
                  <c:v>1389</c:v>
                </c:pt>
                <c:pt idx="115">
                  <c:v>1144</c:v>
                </c:pt>
                <c:pt idx="116">
                  <c:v>1022</c:v>
                </c:pt>
                <c:pt idx="117">
                  <c:v>1086</c:v>
                </c:pt>
                <c:pt idx="118">
                  <c:v>1043</c:v>
                </c:pt>
                <c:pt idx="119">
                  <c:v>638</c:v>
                </c:pt>
                <c:pt idx="120">
                  <c:v>439</c:v>
                </c:pt>
                <c:pt idx="121">
                  <c:v>580</c:v>
                </c:pt>
                <c:pt idx="122">
                  <c:v>854</c:v>
                </c:pt>
                <c:pt idx="123">
                  <c:v>1336</c:v>
                </c:pt>
                <c:pt idx="124">
                  <c:v>1365</c:v>
                </c:pt>
                <c:pt idx="125">
                  <c:v>1508</c:v>
                </c:pt>
                <c:pt idx="126">
                  <c:v>781</c:v>
                </c:pt>
                <c:pt idx="127">
                  <c:v>801</c:v>
                </c:pt>
                <c:pt idx="128">
                  <c:v>719</c:v>
                </c:pt>
                <c:pt idx="129">
                  <c:v>693</c:v>
                </c:pt>
                <c:pt idx="130">
                  <c:v>602</c:v>
                </c:pt>
                <c:pt idx="131">
                  <c:v>643</c:v>
                </c:pt>
                <c:pt idx="132">
                  <c:v>516</c:v>
                </c:pt>
                <c:pt idx="133">
                  <c:v>498</c:v>
                </c:pt>
                <c:pt idx="134">
                  <c:v>749</c:v>
                </c:pt>
                <c:pt idx="135">
                  <c:v>940</c:v>
                </c:pt>
                <c:pt idx="136">
                  <c:v>1040</c:v>
                </c:pt>
                <c:pt idx="137">
                  <c:v>1192</c:v>
                </c:pt>
                <c:pt idx="138">
                  <c:v>1081</c:v>
                </c:pt>
                <c:pt idx="139">
                  <c:v>1053</c:v>
                </c:pt>
                <c:pt idx="140">
                  <c:v>912</c:v>
                </c:pt>
                <c:pt idx="141">
                  <c:v>769</c:v>
                </c:pt>
                <c:pt idx="142">
                  <c:v>770</c:v>
                </c:pt>
                <c:pt idx="143">
                  <c:v>715</c:v>
                </c:pt>
                <c:pt idx="144">
                  <c:v>585</c:v>
                </c:pt>
                <c:pt idx="145">
                  <c:v>597</c:v>
                </c:pt>
                <c:pt idx="146">
                  <c:v>964</c:v>
                </c:pt>
                <c:pt idx="147">
                  <c:v>1072</c:v>
                </c:pt>
                <c:pt idx="148">
                  <c:v>1282</c:v>
                </c:pt>
                <c:pt idx="149">
                  <c:v>1521</c:v>
                </c:pt>
                <c:pt idx="150">
                  <c:v>1358</c:v>
                </c:pt>
                <c:pt idx="151">
                  <c:v>1360</c:v>
                </c:pt>
                <c:pt idx="152">
                  <c:v>987</c:v>
                </c:pt>
                <c:pt idx="153">
                  <c:v>1040</c:v>
                </c:pt>
                <c:pt idx="154">
                  <c:v>921</c:v>
                </c:pt>
                <c:pt idx="155">
                  <c:v>822</c:v>
                </c:pt>
                <c:pt idx="156">
                  <c:v>709</c:v>
                </c:pt>
                <c:pt idx="157">
                  <c:v>695</c:v>
                </c:pt>
                <c:pt idx="158">
                  <c:v>994</c:v>
                </c:pt>
                <c:pt idx="159">
                  <c:v>1300</c:v>
                </c:pt>
                <c:pt idx="160">
                  <c:v>1690</c:v>
                </c:pt>
                <c:pt idx="161">
                  <c:v>1630</c:v>
                </c:pt>
                <c:pt idx="162">
                  <c:v>1668</c:v>
                </c:pt>
                <c:pt idx="163">
                  <c:v>1640</c:v>
                </c:pt>
                <c:pt idx="164">
                  <c:v>1199</c:v>
                </c:pt>
                <c:pt idx="165">
                  <c:v>1096</c:v>
                </c:pt>
                <c:pt idx="166">
                  <c:v>926</c:v>
                </c:pt>
                <c:pt idx="167">
                  <c:v>919</c:v>
                </c:pt>
                <c:pt idx="168">
                  <c:v>653</c:v>
                </c:pt>
                <c:pt idx="169">
                  <c:v>675</c:v>
                </c:pt>
                <c:pt idx="170">
                  <c:v>983</c:v>
                </c:pt>
                <c:pt idx="171">
                  <c:v>1195</c:v>
                </c:pt>
                <c:pt idx="172">
                  <c:v>1559</c:v>
                </c:pt>
                <c:pt idx="173">
                  <c:v>1766</c:v>
                </c:pt>
                <c:pt idx="174">
                  <c:v>1583</c:v>
                </c:pt>
                <c:pt idx="175">
                  <c:v>1427</c:v>
                </c:pt>
                <c:pt idx="176">
                  <c:v>1225</c:v>
                </c:pt>
                <c:pt idx="177">
                  <c:v>1218</c:v>
                </c:pt>
                <c:pt idx="178">
                  <c:v>917</c:v>
                </c:pt>
                <c:pt idx="179">
                  <c:v>965</c:v>
                </c:pt>
                <c:pt idx="180">
                  <c:v>666</c:v>
                </c:pt>
                <c:pt idx="181">
                  <c:v>710</c:v>
                </c:pt>
                <c:pt idx="182">
                  <c:v>1154</c:v>
                </c:pt>
                <c:pt idx="183">
                  <c:v>1394</c:v>
                </c:pt>
                <c:pt idx="184">
                  <c:v>1712</c:v>
                </c:pt>
                <c:pt idx="185">
                  <c:v>2049</c:v>
                </c:pt>
                <c:pt idx="186">
                  <c:v>1967</c:v>
                </c:pt>
                <c:pt idx="187">
                  <c:v>1543</c:v>
                </c:pt>
                <c:pt idx="188">
                  <c:v>1320</c:v>
                </c:pt>
                <c:pt idx="189">
                  <c:v>1320</c:v>
                </c:pt>
                <c:pt idx="190">
                  <c:v>1037</c:v>
                </c:pt>
                <c:pt idx="191">
                  <c:v>1040</c:v>
                </c:pt>
                <c:pt idx="192">
                  <c:v>717</c:v>
                </c:pt>
                <c:pt idx="193">
                  <c:v>729</c:v>
                </c:pt>
                <c:pt idx="194">
                  <c:v>1172</c:v>
                </c:pt>
                <c:pt idx="195">
                  <c:v>1509</c:v>
                </c:pt>
                <c:pt idx="196">
                  <c:v>1767</c:v>
                </c:pt>
                <c:pt idx="197">
                  <c:v>2127</c:v>
                </c:pt>
                <c:pt idx="198">
                  <c:v>1734</c:v>
                </c:pt>
                <c:pt idx="199">
                  <c:v>1791</c:v>
                </c:pt>
                <c:pt idx="200">
                  <c:v>1424</c:v>
                </c:pt>
                <c:pt idx="201">
                  <c:v>1265</c:v>
                </c:pt>
                <c:pt idx="203">
                  <c:v>1000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Calc!$K$10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Calc!$F$11:$F$263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722.66030524148425</c:v>
                </c:pt>
                <c:pt idx="85">
                  <c:v>909.71992955555527</c:v>
                </c:pt>
                <c:pt idx="86">
                  <c:v>1153.478127983285</c:v>
                </c:pt>
                <c:pt idx="87">
                  <c:v>1477.210175068642</c:v>
                </c:pt>
                <c:pt idx="88">
                  <c:v>1525.061374630754</c:v>
                </c:pt>
                <c:pt idx="89">
                  <c:v>1784.8093802128415</c:v>
                </c:pt>
                <c:pt idx="90">
                  <c:v>1683.0782874741235</c:v>
                </c:pt>
                <c:pt idx="91">
                  <c:v>1391.0423050170925</c:v>
                </c:pt>
                <c:pt idx="92">
                  <c:v>1099.5783964027021</c:v>
                </c:pt>
                <c:pt idx="93">
                  <c:v>899.73151254049856</c:v>
                </c:pt>
                <c:pt idx="94">
                  <c:v>829.13668563814088</c:v>
                </c:pt>
                <c:pt idx="95">
                  <c:v>860.27908433645518</c:v>
                </c:pt>
                <c:pt idx="96">
                  <c:v>490.10694541743749</c:v>
                </c:pt>
                <c:pt idx="97">
                  <c:v>744.75701217250378</c:v>
                </c:pt>
                <c:pt idx="98">
                  <c:v>870.13831574038113</c:v>
                </c:pt>
                <c:pt idx="99">
                  <c:v>967.71048135365209</c:v>
                </c:pt>
                <c:pt idx="100">
                  <c:v>1284.5814564489929</c:v>
                </c:pt>
                <c:pt idx="101">
                  <c:v>1313.2594461793356</c:v>
                </c:pt>
                <c:pt idx="102">
                  <c:v>1182.3745060441347</c:v>
                </c:pt>
                <c:pt idx="103">
                  <c:v>1123.5349526674836</c:v>
                </c:pt>
                <c:pt idx="104">
                  <c:v>848.75121413680017</c:v>
                </c:pt>
                <c:pt idx="105">
                  <c:v>782.41949547065428</c:v>
                </c:pt>
                <c:pt idx="106">
                  <c:v>629.70431936126715</c:v>
                </c:pt>
                <c:pt idx="107">
                  <c:v>681.91699607821079</c:v>
                </c:pt>
                <c:pt idx="108">
                  <c:v>344.95038794413182</c:v>
                </c:pt>
                <c:pt idx="109">
                  <c:v>573.87350394902433</c:v>
                </c:pt>
                <c:pt idx="110">
                  <c:v>686.86429285431211</c:v>
                </c:pt>
                <c:pt idx="111">
                  <c:v>854.91142505471544</c:v>
                </c:pt>
                <c:pt idx="112">
                  <c:v>1185.8383933089017</c:v>
                </c:pt>
                <c:pt idx="113">
                  <c:v>1232.3984842982718</c:v>
                </c:pt>
                <c:pt idx="114">
                  <c:v>1304.1937628965977</c:v>
                </c:pt>
                <c:pt idx="115">
                  <c:v>1129.6006063377142</c:v>
                </c:pt>
                <c:pt idx="116">
                  <c:v>1009.503531234198</c:v>
                </c:pt>
                <c:pt idx="117">
                  <c:v>1038.1895528926163</c:v>
                </c:pt>
                <c:pt idx="118">
                  <c:v>1117.9285434029227</c:v>
                </c:pt>
                <c:pt idx="119">
                  <c:v>682.67988299781325</c:v>
                </c:pt>
                <c:pt idx="120">
                  <c:v>466.60864925244931</c:v>
                </c:pt>
                <c:pt idx="121">
                  <c:v>630.39134903491311</c:v>
                </c:pt>
                <c:pt idx="122">
                  <c:v>772.1605470197353</c:v>
                </c:pt>
                <c:pt idx="123">
                  <c:v>1321.8693490955684</c:v>
                </c:pt>
                <c:pt idx="124">
                  <c:v>1429.796959812837</c:v>
                </c:pt>
                <c:pt idx="125">
                  <c:v>1417.7182344547871</c:v>
                </c:pt>
                <c:pt idx="126">
                  <c:v>766.62937391067396</c:v>
                </c:pt>
                <c:pt idx="127">
                  <c:v>754.70274153128116</c:v>
                </c:pt>
                <c:pt idx="128">
                  <c:v>709.6286935114822</c:v>
                </c:pt>
                <c:pt idx="129">
                  <c:v>695.34543151789649</c:v>
                </c:pt>
                <c:pt idx="130">
                  <c:v>613.30114986660135</c:v>
                </c:pt>
                <c:pt idx="131">
                  <c:v>694.86743201941738</c:v>
                </c:pt>
                <c:pt idx="132">
                  <c:v>520.60084420889666</c:v>
                </c:pt>
                <c:pt idx="133">
                  <c:v>541.26705486101162</c:v>
                </c:pt>
                <c:pt idx="134">
                  <c:v>671.85366916389546</c:v>
                </c:pt>
                <c:pt idx="135">
                  <c:v>982.60672483332496</c:v>
                </c:pt>
                <c:pt idx="136">
                  <c:v>1034.4447055893174</c:v>
                </c:pt>
                <c:pt idx="137">
                  <c:v>1121.9705026347294</c:v>
                </c:pt>
                <c:pt idx="138">
                  <c:v>1124.7025755674952</c:v>
                </c:pt>
                <c:pt idx="139">
                  <c:v>948.12450733618778</c:v>
                </c:pt>
                <c:pt idx="140">
                  <c:v>900.01393257112397</c:v>
                </c:pt>
                <c:pt idx="141">
                  <c:v>774.84311693701238</c:v>
                </c:pt>
                <c:pt idx="142">
                  <c:v>781.22660493463127</c:v>
                </c:pt>
                <c:pt idx="143">
                  <c:v>786.28574413345893</c:v>
                </c:pt>
                <c:pt idx="144">
                  <c:v>590.45052269103974</c:v>
                </c:pt>
                <c:pt idx="145">
                  <c:v>615.88806013610963</c:v>
                </c:pt>
                <c:pt idx="146">
                  <c:v>904.02676046820056</c:v>
                </c:pt>
                <c:pt idx="147">
                  <c:v>1125.4934667189652</c:v>
                </c:pt>
                <c:pt idx="148">
                  <c:v>1215.1203743173564</c:v>
                </c:pt>
                <c:pt idx="149">
                  <c:v>1495.6997615998521</c:v>
                </c:pt>
                <c:pt idx="150">
                  <c:v>1411.7481867757008</c:v>
                </c:pt>
                <c:pt idx="151">
                  <c:v>1224.4773688176349</c:v>
                </c:pt>
                <c:pt idx="152">
                  <c:v>1073.4756451527862</c:v>
                </c:pt>
                <c:pt idx="153">
                  <c:v>953.84380534364777</c:v>
                </c:pt>
                <c:pt idx="154">
                  <c:v>933.53898224049851</c:v>
                </c:pt>
                <c:pt idx="155">
                  <c:v>950.46963350076101</c:v>
                </c:pt>
                <c:pt idx="156">
                  <c:v>690.82668847109971</c:v>
                </c:pt>
                <c:pt idx="157">
                  <c:v>755.38273720562859</c:v>
                </c:pt>
                <c:pt idx="158">
                  <c:v>1033.7919525618363</c:v>
                </c:pt>
                <c:pt idx="159">
                  <c:v>1230.5066804581086</c:v>
                </c:pt>
                <c:pt idx="160">
                  <c:v>1600.6483900930023</c:v>
                </c:pt>
                <c:pt idx="161">
                  <c:v>1684.6935812472786</c:v>
                </c:pt>
                <c:pt idx="162">
                  <c:v>1629.2468564036146</c:v>
                </c:pt>
                <c:pt idx="163">
                  <c:v>1545.1154863534762</c:v>
                </c:pt>
                <c:pt idx="164">
                  <c:v>1242.9305811485337</c:v>
                </c:pt>
                <c:pt idx="165">
                  <c:v>1001.335972747008</c:v>
                </c:pt>
                <c:pt idx="166">
                  <c:v>993.20586636181508</c:v>
                </c:pt>
                <c:pt idx="167">
                  <c:v>1031.9652489770187</c:v>
                </c:pt>
                <c:pt idx="168">
                  <c:v>632.02486150389495</c:v>
                </c:pt>
                <c:pt idx="169">
                  <c:v>733.64510448028682</c:v>
                </c:pt>
                <c:pt idx="170">
                  <c:v>970.6270944317946</c:v>
                </c:pt>
                <c:pt idx="171">
                  <c:v>1188.9067778812323</c:v>
                </c:pt>
                <c:pt idx="172">
                  <c:v>1548.8495673658006</c:v>
                </c:pt>
                <c:pt idx="173">
                  <c:v>1743.7715653779749</c:v>
                </c:pt>
                <c:pt idx="174">
                  <c:v>1502.1660056724438</c:v>
                </c:pt>
                <c:pt idx="175">
                  <c:v>1410.1005958280555</c:v>
                </c:pt>
                <c:pt idx="176">
                  <c:v>1208.9770201367212</c:v>
                </c:pt>
                <c:pt idx="177">
                  <c:v>1112.0034369699615</c:v>
                </c:pt>
                <c:pt idx="178">
                  <c:v>1038.5591022559029</c:v>
                </c:pt>
                <c:pt idx="179">
                  <c:v>1017.0786726668831</c:v>
                </c:pt>
                <c:pt idx="180">
                  <c:v>681.71204264329901</c:v>
                </c:pt>
                <c:pt idx="181">
                  <c:v>771.685961749635</c:v>
                </c:pt>
                <c:pt idx="182">
                  <c:v>1089.1202926306053</c:v>
                </c:pt>
                <c:pt idx="183">
                  <c:v>1383.3119151419401</c:v>
                </c:pt>
                <c:pt idx="184">
                  <c:v>1788.6831095549248</c:v>
                </c:pt>
                <c:pt idx="185">
                  <c:v>1930.569185265412</c:v>
                </c:pt>
                <c:pt idx="186">
                  <c:v>1846.9036224748797</c:v>
                </c:pt>
                <c:pt idx="187">
                  <c:v>1523.5784401915148</c:v>
                </c:pt>
                <c:pt idx="188">
                  <c:v>1303.8597467995512</c:v>
                </c:pt>
                <c:pt idx="189">
                  <c:v>1261.8878543446165</c:v>
                </c:pt>
                <c:pt idx="190">
                  <c:v>1111.4975067198764</c:v>
                </c:pt>
                <c:pt idx="191">
                  <c:v>1112.8324111563102</c:v>
                </c:pt>
                <c:pt idx="192">
                  <c:v>762.09203078361304</c:v>
                </c:pt>
                <c:pt idx="193">
                  <c:v>755.22463029973221</c:v>
                </c:pt>
                <c:pt idx="194">
                  <c:v>1111.3746680887418</c:v>
                </c:pt>
                <c:pt idx="195">
                  <c:v>1483.8993690034038</c:v>
                </c:pt>
                <c:pt idx="196">
                  <c:v>1757.5613411310808</c:v>
                </c:pt>
                <c:pt idx="197">
                  <c:v>2002.0396468993872</c:v>
                </c:pt>
                <c:pt idx="198">
                  <c:v>1804.1020037317639</c:v>
                </c:pt>
                <c:pt idx="199">
                  <c:v>1612.6220252983021</c:v>
                </c:pt>
                <c:pt idx="200">
                  <c:v>1405.284912260176</c:v>
                </c:pt>
                <c:pt idx="201">
                  <c:v>1274.6118893697278</c:v>
                </c:pt>
                <c:pt idx="203">
                  <c:v>1099.700341445397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03552"/>
        <c:axId val="517705088"/>
      </c:lineChart>
      <c:dateAx>
        <c:axId val="517703552"/>
        <c:scaling>
          <c:orientation val="minMax"/>
          <c:max val="42736"/>
          <c:min val="40544"/>
        </c:scaling>
        <c:delete val="0"/>
        <c:axPos val="b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17705088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517705088"/>
        <c:scaling>
          <c:orientation val="minMax"/>
          <c:max val="50"/>
          <c:min val="15"/>
        </c:scaling>
        <c:delete val="0"/>
        <c:axPos val="l"/>
        <c:majorGridlines>
          <c:spPr>
            <a:ln w="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Sales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Volumes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05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3.4240712206813899E-2"/>
              <c:y val="8.9539824784540655E-3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177035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InitialCrawford!$Q$1</c:f>
          <c:strCache>
            <c:ptCount val="1"/>
            <c:pt idx="0">
              <c:v>Crawford County, WI</c:v>
            </c:pt>
          </c:strCache>
        </c:strRef>
      </c:tx>
      <c:layout>
        <c:manualLayout>
          <c:xMode val="edge"/>
          <c:yMode val="edge"/>
          <c:x val="0.30803621710027151"/>
          <c:y val="0"/>
        </c:manualLayout>
      </c:layout>
      <c:overlay val="1"/>
      <c:txPr>
        <a:bodyPr/>
        <a:lstStyle/>
        <a:p>
          <a:pPr>
            <a:defRPr sz="20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1849012294515822E-2"/>
          <c:w val="0.86172472604348582"/>
          <c:h val="0.84407676014182442"/>
        </c:manualLayout>
      </c:layout>
      <c:lineChart>
        <c:grouping val="standard"/>
        <c:varyColors val="0"/>
        <c:ser>
          <c:idx val="20"/>
          <c:order val="0"/>
          <c:tx>
            <c:strRef>
              <c:f>InitialCrawford!$E$30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InitialCrawford!$E$31:$E$42</c:f>
              <c:numCache>
                <c:formatCode>#,##0.00_);[Red]\(#,##0.00\)</c:formatCode>
                <c:ptCount val="12"/>
                <c:pt idx="0">
                  <c:v>0.59229413014001298</c:v>
                </c:pt>
                <c:pt idx="1">
                  <c:v>0.60566351845246191</c:v>
                </c:pt>
                <c:pt idx="2">
                  <c:v>1.0076945203442664</c:v>
                </c:pt>
                <c:pt idx="3">
                  <c:v>1.3783872494792171</c:v>
                </c:pt>
                <c:pt idx="4">
                  <c:v>0.87555239642768656</c:v>
                </c:pt>
                <c:pt idx="5">
                  <c:v>1.7026332439536371</c:v>
                </c:pt>
                <c:pt idx="6">
                  <c:v>1.3674882216777564</c:v>
                </c:pt>
                <c:pt idx="7">
                  <c:v>0.91882039005029725</c:v>
                </c:pt>
                <c:pt idx="8">
                  <c:v>1.237467949485209</c:v>
                </c:pt>
                <c:pt idx="9">
                  <c:v>0.5591348153937209</c:v>
                </c:pt>
                <c:pt idx="10">
                  <c:v>0.85156481869993939</c:v>
                </c:pt>
                <c:pt idx="11">
                  <c:v>0.90329874589579484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InitialCrawford!$F$30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InitialCrawford!$F$31:$F$42</c:f>
              <c:numCache>
                <c:formatCode>#,##0.00_);[Red]\(#,##0.00\)</c:formatCode>
                <c:ptCount val="12"/>
                <c:pt idx="0">
                  <c:v>0.85381504540972664</c:v>
                </c:pt>
                <c:pt idx="1">
                  <c:v>0.57487166804089018</c:v>
                </c:pt>
                <c:pt idx="2">
                  <c:v>1.1386566101523286</c:v>
                </c:pt>
                <c:pt idx="3">
                  <c:v>0.77404920423031653</c:v>
                </c:pt>
                <c:pt idx="4">
                  <c:v>1.3678420297922462</c:v>
                </c:pt>
                <c:pt idx="5">
                  <c:v>1.1948271426721422</c:v>
                </c:pt>
                <c:pt idx="6">
                  <c:v>1.2106631702950865</c:v>
                </c:pt>
                <c:pt idx="7">
                  <c:v>0.85723157776608672</c:v>
                </c:pt>
                <c:pt idx="8">
                  <c:v>0.83514720351734051</c:v>
                </c:pt>
                <c:pt idx="9">
                  <c:v>1.3856369056107511</c:v>
                </c:pt>
                <c:pt idx="10">
                  <c:v>0.64395600902587324</c:v>
                </c:pt>
                <c:pt idx="11">
                  <c:v>1.1633034334872094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InitialCrawford!$G$30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InitialCrawford!$G$31:$G$42</c:f>
              <c:numCache>
                <c:formatCode>#,##0.00_);[Red]\(#,##0.00\)</c:formatCode>
                <c:ptCount val="12"/>
                <c:pt idx="0">
                  <c:v>0.5366214140005533</c:v>
                </c:pt>
                <c:pt idx="1">
                  <c:v>0.45707404609511343</c:v>
                </c:pt>
                <c:pt idx="2">
                  <c:v>0.99718239409282983</c:v>
                </c:pt>
                <c:pt idx="3">
                  <c:v>0.93033058027277238</c:v>
                </c:pt>
                <c:pt idx="4">
                  <c:v>0.9238746834104653</c:v>
                </c:pt>
                <c:pt idx="5">
                  <c:v>0.784236088322952</c:v>
                </c:pt>
                <c:pt idx="6">
                  <c:v>1.1054212738198483</c:v>
                </c:pt>
                <c:pt idx="7">
                  <c:v>1.5158441741383213</c:v>
                </c:pt>
                <c:pt idx="8">
                  <c:v>1.0601244033067208</c:v>
                </c:pt>
                <c:pt idx="9">
                  <c:v>1.1377872520284831</c:v>
                </c:pt>
                <c:pt idx="10">
                  <c:v>1.5269009049674278</c:v>
                </c:pt>
                <c:pt idx="11">
                  <c:v>1.0246027855445119</c:v>
                </c:pt>
              </c:numCache>
            </c:numRef>
          </c:val>
          <c:smooth val="0"/>
        </c:ser>
        <c:ser>
          <c:idx val="23"/>
          <c:order val="3"/>
          <c:tx>
            <c:strRef>
              <c:f>InitialCrawford!$H$30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InitialCrawford!$H$31:$H$42</c:f>
              <c:numCache>
                <c:formatCode>#,##0.00_);[Red]\(#,##0.00\)</c:formatCode>
                <c:ptCount val="12"/>
                <c:pt idx="0">
                  <c:v>0.42319153012324362</c:v>
                </c:pt>
                <c:pt idx="1">
                  <c:v>0.94411813922959864</c:v>
                </c:pt>
                <c:pt idx="2">
                  <c:v>0.72273791818503941</c:v>
                </c:pt>
                <c:pt idx="3">
                  <c:v>0.98665645219691045</c:v>
                </c:pt>
                <c:pt idx="4">
                  <c:v>1.2340836181119217</c:v>
                </c:pt>
                <c:pt idx="5">
                  <c:v>0.80801591876744683</c:v>
                </c:pt>
                <c:pt idx="6">
                  <c:v>0.93331365794006804</c:v>
                </c:pt>
                <c:pt idx="7">
                  <c:v>0.9002308116611496</c:v>
                </c:pt>
                <c:pt idx="8">
                  <c:v>1.2606653518403161</c:v>
                </c:pt>
                <c:pt idx="9">
                  <c:v>1.5872427446742408</c:v>
                </c:pt>
                <c:pt idx="10">
                  <c:v>0.93169202925950034</c:v>
                </c:pt>
                <c:pt idx="11">
                  <c:v>1.2680518280105633</c:v>
                </c:pt>
              </c:numCache>
            </c:numRef>
          </c:val>
          <c:smooth val="0"/>
        </c:ser>
        <c:ser>
          <c:idx val="24"/>
          <c:order val="4"/>
          <c:tx>
            <c:strRef>
              <c:f>InitialCrawford!$I$30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InitialCrawford!$I$31:$I$42</c:f>
              <c:numCache>
                <c:formatCode>#,##0.00_);[Red]\(#,##0.00\)</c:formatCode>
                <c:ptCount val="12"/>
                <c:pt idx="0">
                  <c:v>0.77621216698374706</c:v>
                </c:pt>
                <c:pt idx="1">
                  <c:v>0.96849906704210309</c:v>
                </c:pt>
                <c:pt idx="2">
                  <c:v>0.61590522442634454</c:v>
                </c:pt>
                <c:pt idx="3">
                  <c:v>1.152498066868298</c:v>
                </c:pt>
                <c:pt idx="4">
                  <c:v>0.70822306453489514</c:v>
                </c:pt>
                <c:pt idx="5">
                  <c:v>0.79187814569101433</c:v>
                </c:pt>
                <c:pt idx="6">
                  <c:v>1.5220414347519433</c:v>
                </c:pt>
                <c:pt idx="7">
                  <c:v>1.2327389386327015</c:v>
                </c:pt>
                <c:pt idx="8">
                  <c:v>1.7588504272614804</c:v>
                </c:pt>
                <c:pt idx="9">
                  <c:v>0.81353416632669107</c:v>
                </c:pt>
                <c:pt idx="10">
                  <c:v>0.90828333472190814</c:v>
                </c:pt>
                <c:pt idx="11">
                  <c:v>0.75133596275887471</c:v>
                </c:pt>
              </c:numCache>
            </c:numRef>
          </c:val>
          <c:smooth val="0"/>
        </c:ser>
        <c:ser>
          <c:idx val="25"/>
          <c:order val="5"/>
          <c:tx>
            <c:strRef>
              <c:f>InitialCrawford!$J$30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InitialCrawford!$J$31:$J$42</c:f>
              <c:numCache>
                <c:formatCode>#,##0.00_);[Red]\(#,##0.00\)</c:formatCode>
                <c:ptCount val="12"/>
                <c:pt idx="0">
                  <c:v>0.20627445659247676</c:v>
                </c:pt>
                <c:pt idx="1">
                  <c:v>0.21902866994887121</c:v>
                </c:pt>
                <c:pt idx="2">
                  <c:v>0.82415871152437159</c:v>
                </c:pt>
                <c:pt idx="3">
                  <c:v>0.66658387571691258</c:v>
                </c:pt>
                <c:pt idx="4">
                  <c:v>1.3334621926021211</c:v>
                </c:pt>
                <c:pt idx="5">
                  <c:v>1.5189802018412999</c:v>
                </c:pt>
                <c:pt idx="6">
                  <c:v>1.2614421224488668</c:v>
                </c:pt>
                <c:pt idx="7">
                  <c:v>1.5255420692946617</c:v>
                </c:pt>
                <c:pt idx="8">
                  <c:v>1.1943370690977024</c:v>
                </c:pt>
                <c:pt idx="9">
                  <c:v>1.0916746123356791</c:v>
                </c:pt>
                <c:pt idx="10">
                  <c:v>1.2959841845500983</c:v>
                </c:pt>
                <c:pt idx="11">
                  <c:v>0.86253183404693878</c:v>
                </c:pt>
              </c:numCache>
            </c:numRef>
          </c:val>
          <c:smooth val="0"/>
        </c:ser>
        <c:ser>
          <c:idx val="26"/>
          <c:order val="6"/>
          <c:tx>
            <c:strRef>
              <c:f>InitialCrawford!$K$30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InitialCrawford!$K$31:$K$42</c:f>
              <c:numCache>
                <c:formatCode>#,##0.00_);[Red]\(#,##0.00\)</c:formatCode>
                <c:ptCount val="12"/>
                <c:pt idx="0">
                  <c:v>1.0133171172527198</c:v>
                </c:pt>
                <c:pt idx="1">
                  <c:v>0.16460934277776124</c:v>
                </c:pt>
                <c:pt idx="2">
                  <c:v>0.97938196535002786</c:v>
                </c:pt>
                <c:pt idx="3">
                  <c:v>1.0156274516843191</c:v>
                </c:pt>
                <c:pt idx="4">
                  <c:v>1.5804465249262667</c:v>
                </c:pt>
                <c:pt idx="5">
                  <c:v>1.4208055767327084</c:v>
                </c:pt>
                <c:pt idx="6">
                  <c:v>1.2398784825810676</c:v>
                </c:pt>
                <c:pt idx="7">
                  <c:v>1.0014768284255053</c:v>
                </c:pt>
                <c:pt idx="8">
                  <c:v>0.78402563440647566</c:v>
                </c:pt>
                <c:pt idx="9">
                  <c:v>1.1207050881674536</c:v>
                </c:pt>
                <c:pt idx="10">
                  <c:v>0.80605034478553772</c:v>
                </c:pt>
                <c:pt idx="11">
                  <c:v>0.87367564291015753</c:v>
                </c:pt>
              </c:numCache>
            </c:numRef>
          </c:val>
          <c:smooth val="0"/>
        </c:ser>
        <c:ser>
          <c:idx val="2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1"/>
          <c:order val="11"/>
          <c:tx>
            <c:strRef>
              <c:f>InitialCrawford!$AG$49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InitialCrawford!$AG$51:$AG$62</c:f>
              <c:numCache>
                <c:formatCode>#,##0.00_);[Red]\(#,##0.00\)</c:formatCode>
                <c:ptCount val="12"/>
                <c:pt idx="0">
                  <c:v>0.6288179800717828</c:v>
                </c:pt>
                <c:pt idx="1">
                  <c:v>0.56198063594097136</c:v>
                </c:pt>
                <c:pt idx="2">
                  <c:v>0.8979596205821726</c:v>
                </c:pt>
                <c:pt idx="3">
                  <c:v>0.98630469720696368</c:v>
                </c:pt>
                <c:pt idx="4">
                  <c:v>1.1462120728293717</c:v>
                </c:pt>
                <c:pt idx="5">
                  <c:v>1.1744823311401713</c:v>
                </c:pt>
                <c:pt idx="6">
                  <c:v>1.2343211947878052</c:v>
                </c:pt>
                <c:pt idx="7">
                  <c:v>1.1359835414241035</c:v>
                </c:pt>
                <c:pt idx="8">
                  <c:v>1.1615168627021781</c:v>
                </c:pt>
                <c:pt idx="9">
                  <c:v>1.0993879406481457</c:v>
                </c:pt>
                <c:pt idx="10">
                  <c:v>0.99491880371575514</c:v>
                </c:pt>
                <c:pt idx="11">
                  <c:v>0.97811431895057854</c:v>
                </c:pt>
              </c:numCache>
            </c:numRef>
          </c:val>
          <c:smooth val="0"/>
        </c:ser>
        <c:ser>
          <c:idx val="32"/>
          <c:order val="12"/>
          <c:tx>
            <c:strRef>
              <c:f>InitialCrawford!$W$69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InitialCrawford!$AH$51:$AH$62</c:f>
              <c:numCache>
                <c:formatCode>#,##0.00_);[Red]\(#,##0.00\)</c:formatCode>
                <c:ptCount val="12"/>
                <c:pt idx="0">
                  <c:v>8.0579724808664155E-2</c:v>
                </c:pt>
                <c:pt idx="1">
                  <c:v>-7.0414845478074639E-2</c:v>
                </c:pt>
                <c:pt idx="2">
                  <c:v>0.53084887654243873</c:v>
                </c:pt>
                <c:pt idx="3">
                  <c:v>0.51540781441341532</c:v>
                </c:pt>
                <c:pt idx="4">
                  <c:v>0.51640344602978672</c:v>
                </c:pt>
                <c:pt idx="5">
                  <c:v>0.40347132972608513</c:v>
                </c:pt>
                <c:pt idx="6">
                  <c:v>0.86099091144776818</c:v>
                </c:pt>
                <c:pt idx="7">
                  <c:v>0.55635984119444115</c:v>
                </c:pt>
                <c:pt idx="8">
                  <c:v>0.51201410085136645</c:v>
                </c:pt>
                <c:pt idx="9">
                  <c:v>0.41844985108787092</c:v>
                </c:pt>
                <c:pt idx="10">
                  <c:v>0.38143411651749559</c:v>
                </c:pt>
                <c:pt idx="11">
                  <c:v>0.61131511365597424</c:v>
                </c:pt>
              </c:numCache>
            </c:numRef>
          </c:val>
          <c:smooth val="0"/>
        </c:ser>
        <c:ser>
          <c:idx val="33"/>
          <c:order val="13"/>
          <c:tx>
            <c:strRef>
              <c:f>InitialCrawford!$Z$69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InitialCrawford!$AI$51:$AI$62</c:f>
              <c:numCache>
                <c:formatCode>#,##0.00_);[Red]\(#,##0.00\)</c:formatCode>
                <c:ptCount val="12"/>
                <c:pt idx="0">
                  <c:v>1.1770562353349014</c:v>
                </c:pt>
                <c:pt idx="1">
                  <c:v>1.1943761173600174</c:v>
                </c:pt>
                <c:pt idx="2">
                  <c:v>1.2650703646219066</c:v>
                </c:pt>
                <c:pt idx="3">
                  <c:v>1.457201580000512</c:v>
                </c:pt>
                <c:pt idx="4">
                  <c:v>1.7760206996289565</c:v>
                </c:pt>
                <c:pt idx="5">
                  <c:v>1.9454933325542574</c:v>
                </c:pt>
                <c:pt idx="6">
                  <c:v>1.6076514781278424</c:v>
                </c:pt>
                <c:pt idx="7">
                  <c:v>1.7156072416537658</c:v>
                </c:pt>
                <c:pt idx="8">
                  <c:v>1.8110196245529897</c:v>
                </c:pt>
                <c:pt idx="9">
                  <c:v>1.7803260302084205</c:v>
                </c:pt>
                <c:pt idx="10">
                  <c:v>1.6084034909140148</c:v>
                </c:pt>
                <c:pt idx="11">
                  <c:v>1.3449135242451828</c:v>
                </c:pt>
              </c:numCache>
            </c:numRef>
          </c:val>
          <c:smooth val="0"/>
        </c:ser>
        <c:ser>
          <c:idx val="0"/>
          <c:order val="14"/>
          <c:tx>
            <c:v>Pre 07 Change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InitialCrawford!$A$31:$A$42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58848"/>
        <c:axId val="306582272"/>
      </c:lineChart>
      <c:catAx>
        <c:axId val="4749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6582272"/>
        <c:crosses val="autoZero"/>
        <c:auto val="1"/>
        <c:lblAlgn val="ctr"/>
        <c:lblOffset val="100"/>
        <c:noMultiLvlLbl val="0"/>
      </c:catAx>
      <c:valAx>
        <c:axId val="306582272"/>
        <c:scaling>
          <c:orientation val="minMax"/>
          <c:max val="2"/>
          <c:min val="0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4958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InitialNoWI!$Q$1</c:f>
          <c:strCache>
            <c:ptCount val="1"/>
            <c:pt idx="0">
              <c:v>North Wisconsin</c:v>
            </c:pt>
          </c:strCache>
        </c:strRef>
      </c:tx>
      <c:layout>
        <c:manualLayout>
          <c:xMode val="edge"/>
          <c:yMode val="edge"/>
          <c:x val="0.32611387335796782"/>
          <c:y val="0"/>
        </c:manualLayout>
      </c:layout>
      <c:overlay val="1"/>
      <c:txPr>
        <a:bodyPr/>
        <a:lstStyle/>
        <a:p>
          <a:pPr>
            <a:defRPr sz="20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1849012294515822E-2"/>
          <c:w val="0.86172472604348582"/>
          <c:h val="0.84407676014182442"/>
        </c:manualLayout>
      </c:layout>
      <c:lineChart>
        <c:grouping val="standard"/>
        <c:varyColors val="0"/>
        <c:ser>
          <c:idx val="20"/>
          <c:order val="0"/>
          <c:tx>
            <c:strRef>
              <c:f>InitialNoWI!$E$30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InitialNoWI!$E$31:$E$42</c:f>
              <c:numCache>
                <c:formatCode>#,##0.00_);[Red]\(#,##0.00\)</c:formatCode>
                <c:ptCount val="12"/>
                <c:pt idx="0">
                  <c:v>0.49778301392340035</c:v>
                </c:pt>
                <c:pt idx="1">
                  <c:v>0.53300426946764867</c:v>
                </c:pt>
                <c:pt idx="2">
                  <c:v>0.86463494773325222</c:v>
                </c:pt>
                <c:pt idx="3">
                  <c:v>1.312495371485157</c:v>
                </c:pt>
                <c:pt idx="4">
                  <c:v>1.3227183789824422</c:v>
                </c:pt>
                <c:pt idx="5">
                  <c:v>1.3969460980687538</c:v>
                </c:pt>
                <c:pt idx="6">
                  <c:v>0.95793476503390829</c:v>
                </c:pt>
                <c:pt idx="7">
                  <c:v>1.0604117666716928</c:v>
                </c:pt>
                <c:pt idx="8">
                  <c:v>1.1737144652117768</c:v>
                </c:pt>
                <c:pt idx="9">
                  <c:v>1.1243512633093018</c:v>
                </c:pt>
                <c:pt idx="10">
                  <c:v>0.84183238646555092</c:v>
                </c:pt>
                <c:pt idx="11">
                  <c:v>0.91417327364711332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InitialNoWI!$F$30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InitialNoWI!$F$31:$F$42</c:f>
              <c:numCache>
                <c:formatCode>#,##0.00_);[Red]\(#,##0.00\)</c:formatCode>
                <c:ptCount val="12"/>
                <c:pt idx="0">
                  <c:v>0.61334980082841328</c:v>
                </c:pt>
                <c:pt idx="1">
                  <c:v>0.72838270966074325</c:v>
                </c:pt>
                <c:pt idx="2">
                  <c:v>0.69344934693788951</c:v>
                </c:pt>
                <c:pt idx="3">
                  <c:v>0.92820762910438714</c:v>
                </c:pt>
                <c:pt idx="4">
                  <c:v>1.1141383938273961</c:v>
                </c:pt>
                <c:pt idx="5">
                  <c:v>1.1376689558923176</c:v>
                </c:pt>
                <c:pt idx="6">
                  <c:v>1.2899150236922279</c:v>
                </c:pt>
                <c:pt idx="7">
                  <c:v>1.0796775540573866</c:v>
                </c:pt>
                <c:pt idx="8">
                  <c:v>1.2353084968357757</c:v>
                </c:pt>
                <c:pt idx="9">
                  <c:v>1.150337199729053</c:v>
                </c:pt>
                <c:pt idx="10">
                  <c:v>1.0636034951293285</c:v>
                </c:pt>
                <c:pt idx="11">
                  <c:v>0.96596139430508121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InitialNoWI!$G$30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InitialNoWI!$G$31:$G$42</c:f>
              <c:numCache>
                <c:formatCode>#,##0.00_);[Red]\(#,##0.00\)</c:formatCode>
                <c:ptCount val="12"/>
                <c:pt idx="0">
                  <c:v>0.51840221554313237</c:v>
                </c:pt>
                <c:pt idx="1">
                  <c:v>0.62620614406811748</c:v>
                </c:pt>
                <c:pt idx="2">
                  <c:v>0.79959896878619874</c:v>
                </c:pt>
                <c:pt idx="3">
                  <c:v>0.93355731433490075</c:v>
                </c:pt>
                <c:pt idx="4">
                  <c:v>0.98711403143041621</c:v>
                </c:pt>
                <c:pt idx="5">
                  <c:v>1.1938096271838019</c:v>
                </c:pt>
                <c:pt idx="6">
                  <c:v>1.1544190305214381</c:v>
                </c:pt>
                <c:pt idx="7">
                  <c:v>1.2630152204855809</c:v>
                </c:pt>
                <c:pt idx="8">
                  <c:v>1.2099691123748524</c:v>
                </c:pt>
                <c:pt idx="9">
                  <c:v>1.1488088452419829</c:v>
                </c:pt>
                <c:pt idx="10">
                  <c:v>1.0782582679788426</c:v>
                </c:pt>
                <c:pt idx="11">
                  <c:v>1.0868412220507362</c:v>
                </c:pt>
              </c:numCache>
            </c:numRef>
          </c:val>
          <c:smooth val="0"/>
        </c:ser>
        <c:ser>
          <c:idx val="23"/>
          <c:order val="3"/>
          <c:tx>
            <c:strRef>
              <c:f>InitialNoWI!$H$30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InitialNoWI!$H$31:$H$42</c:f>
              <c:numCache>
                <c:formatCode>#,##0.00_);[Red]\(#,##0.00\)</c:formatCode>
                <c:ptCount val="12"/>
                <c:pt idx="0">
                  <c:v>0.61859075736568936</c:v>
                </c:pt>
                <c:pt idx="1">
                  <c:v>0.61288944545230728</c:v>
                </c:pt>
                <c:pt idx="2">
                  <c:v>0.82185753216568602</c:v>
                </c:pt>
                <c:pt idx="3">
                  <c:v>0.84601702198804951</c:v>
                </c:pt>
                <c:pt idx="4">
                  <c:v>1.1335648957034641</c:v>
                </c:pt>
                <c:pt idx="5">
                  <c:v>1.1359010466632278</c:v>
                </c:pt>
                <c:pt idx="6">
                  <c:v>1.1484282864871844</c:v>
                </c:pt>
                <c:pt idx="7">
                  <c:v>1.3263731390899323</c:v>
                </c:pt>
                <c:pt idx="8">
                  <c:v>1.3122729808317759</c:v>
                </c:pt>
                <c:pt idx="9">
                  <c:v>1.0303841067765129</c:v>
                </c:pt>
                <c:pt idx="10">
                  <c:v>1.102670205677438</c:v>
                </c:pt>
                <c:pt idx="11">
                  <c:v>0.91105058179873155</c:v>
                </c:pt>
              </c:numCache>
            </c:numRef>
          </c:val>
          <c:smooth val="0"/>
        </c:ser>
        <c:ser>
          <c:idx val="24"/>
          <c:order val="4"/>
          <c:tx>
            <c:strRef>
              <c:f>InitialNoWI!$I$30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InitialNoWI!$I$31:$I$42</c:f>
              <c:numCache>
                <c:formatCode>#,##0.00_);[Red]\(#,##0.00\)</c:formatCode>
                <c:ptCount val="12"/>
                <c:pt idx="0">
                  <c:v>0.58753222506762559</c:v>
                </c:pt>
                <c:pt idx="1">
                  <c:v>0.51824252532203519</c:v>
                </c:pt>
                <c:pt idx="2">
                  <c:v>0.68447708234125215</c:v>
                </c:pt>
                <c:pt idx="3">
                  <c:v>0.73158125768573246</c:v>
                </c:pt>
                <c:pt idx="4">
                  <c:v>1.1490832947846008</c:v>
                </c:pt>
                <c:pt idx="5">
                  <c:v>1.1534006083650936</c:v>
                </c:pt>
                <c:pt idx="6">
                  <c:v>1.2610953779021412</c:v>
                </c:pt>
                <c:pt idx="7">
                  <c:v>1.4229689130059093</c:v>
                </c:pt>
                <c:pt idx="8">
                  <c:v>1.2567678184582378</c:v>
                </c:pt>
                <c:pt idx="9">
                  <c:v>1.3444251551522146</c:v>
                </c:pt>
                <c:pt idx="10">
                  <c:v>1.0952284271758146</c:v>
                </c:pt>
                <c:pt idx="11">
                  <c:v>0.79519731473934219</c:v>
                </c:pt>
              </c:numCache>
            </c:numRef>
          </c:val>
          <c:smooth val="0"/>
        </c:ser>
        <c:ser>
          <c:idx val="25"/>
          <c:order val="5"/>
          <c:tx>
            <c:strRef>
              <c:f>InitialNoWI!$J$30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InitialNoWI!$J$31:$J$42</c:f>
              <c:numCache>
                <c:formatCode>#,##0.00_);[Red]\(#,##0.00\)</c:formatCode>
                <c:ptCount val="12"/>
                <c:pt idx="0">
                  <c:v>0.57829199433820089</c:v>
                </c:pt>
                <c:pt idx="1">
                  <c:v>0.54147915619858256</c:v>
                </c:pt>
                <c:pt idx="2">
                  <c:v>0.67053992457906098</c:v>
                </c:pt>
                <c:pt idx="3">
                  <c:v>0.8120667786257203</c:v>
                </c:pt>
                <c:pt idx="4">
                  <c:v>1.2663956403093251</c:v>
                </c:pt>
                <c:pt idx="5">
                  <c:v>1.2775417346295206</c:v>
                </c:pt>
                <c:pt idx="6">
                  <c:v>1.2618741198129046</c:v>
                </c:pt>
                <c:pt idx="7">
                  <c:v>1.2661559887513705</c:v>
                </c:pt>
                <c:pt idx="8">
                  <c:v>1.3308778050324546</c:v>
                </c:pt>
                <c:pt idx="9">
                  <c:v>1.1980209523789194</c:v>
                </c:pt>
                <c:pt idx="10">
                  <c:v>0.88263534810060151</c:v>
                </c:pt>
                <c:pt idx="11">
                  <c:v>0.91412055724333896</c:v>
                </c:pt>
              </c:numCache>
            </c:numRef>
          </c:val>
          <c:smooth val="0"/>
        </c:ser>
        <c:ser>
          <c:idx val="26"/>
          <c:order val="6"/>
          <c:tx>
            <c:strRef>
              <c:f>InitialNoWI!$K$30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InitialNoWI!$K$31:$K$42</c:f>
              <c:numCache>
                <c:formatCode>#,##0.00_);[Red]\(#,##0.00\)</c:formatCode>
                <c:ptCount val="12"/>
                <c:pt idx="0">
                  <c:v>0.61659111807268152</c:v>
                </c:pt>
                <c:pt idx="1">
                  <c:v>0.57884438990258291</c:v>
                </c:pt>
                <c:pt idx="2">
                  <c:v>0.60775953823344386</c:v>
                </c:pt>
                <c:pt idx="3">
                  <c:v>0.89366476727099564</c:v>
                </c:pt>
                <c:pt idx="4">
                  <c:v>1.1621918809486447</c:v>
                </c:pt>
                <c:pt idx="5">
                  <c:v>1.330264279681806</c:v>
                </c:pt>
                <c:pt idx="6">
                  <c:v>1.2190901439172692</c:v>
                </c:pt>
                <c:pt idx="7">
                  <c:v>1.2133473562435064</c:v>
                </c:pt>
                <c:pt idx="8">
                  <c:v>1.3444455539919464</c:v>
                </c:pt>
                <c:pt idx="9">
                  <c:v>1.296532764577865</c:v>
                </c:pt>
                <c:pt idx="10">
                  <c:v>0.83366313769228839</c:v>
                </c:pt>
                <c:pt idx="11">
                  <c:v>0.90360506946696795</c:v>
                </c:pt>
              </c:numCache>
            </c:numRef>
          </c:val>
          <c:smooth val="0"/>
        </c:ser>
        <c:ser>
          <c:idx val="2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1"/>
          <c:order val="11"/>
          <c:tx>
            <c:strRef>
              <c:f>InitialNoWI!$AG$49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InitialNoWI!$AG$51:$AG$62</c:f>
              <c:numCache>
                <c:formatCode>#,##0.00_);[Red]\(#,##0.00\)</c:formatCode>
                <c:ptCount val="12"/>
                <c:pt idx="0">
                  <c:v>0.60449128992552392</c:v>
                </c:pt>
                <c:pt idx="1">
                  <c:v>0.57773766385115755</c:v>
                </c:pt>
                <c:pt idx="2">
                  <c:v>0.70005233165939684</c:v>
                </c:pt>
                <c:pt idx="3">
                  <c:v>0.85058285596158856</c:v>
                </c:pt>
                <c:pt idx="4">
                  <c:v>1.1873841389871445</c:v>
                </c:pt>
                <c:pt idx="5">
                  <c:v>1.247902353658185</c:v>
                </c:pt>
                <c:pt idx="6">
                  <c:v>1.2097975167391195</c:v>
                </c:pt>
                <c:pt idx="7">
                  <c:v>1.2686254946949365</c:v>
                </c:pt>
                <c:pt idx="8">
                  <c:v>1.329198779952059</c:v>
                </c:pt>
                <c:pt idx="9">
                  <c:v>1.1749792745777656</c:v>
                </c:pt>
                <c:pt idx="10">
                  <c:v>0.93965623049010938</c:v>
                </c:pt>
                <c:pt idx="11">
                  <c:v>0.90959206950301275</c:v>
                </c:pt>
              </c:numCache>
            </c:numRef>
          </c:val>
          <c:smooth val="0"/>
        </c:ser>
        <c:ser>
          <c:idx val="32"/>
          <c:order val="12"/>
          <c:tx>
            <c:strRef>
              <c:f>InitialNoWI!$W$69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InitialNoWI!$AH$51:$AH$62</c:f>
              <c:numCache>
                <c:formatCode>#,##0.00_);[Red]\(#,##0.00\)</c:formatCode>
                <c:ptCount val="12"/>
                <c:pt idx="0">
                  <c:v>0.50223048665664716</c:v>
                </c:pt>
                <c:pt idx="1">
                  <c:v>0.48200647184070711</c:v>
                </c:pt>
                <c:pt idx="2">
                  <c:v>0.59344438475523709</c:v>
                </c:pt>
                <c:pt idx="3">
                  <c:v>0.64351166150958772</c:v>
                </c:pt>
                <c:pt idx="4">
                  <c:v>0.99948411342353805</c:v>
                </c:pt>
                <c:pt idx="5">
                  <c:v>1.076446811986304</c:v>
                </c:pt>
                <c:pt idx="6">
                  <c:v>1.0139824078203168</c:v>
                </c:pt>
                <c:pt idx="7">
                  <c:v>1.0390150610223097</c:v>
                </c:pt>
                <c:pt idx="8">
                  <c:v>1.1690076328679126</c:v>
                </c:pt>
                <c:pt idx="9">
                  <c:v>1.0248657287935421</c:v>
                </c:pt>
                <c:pt idx="10">
                  <c:v>0.79691635068010824</c:v>
                </c:pt>
                <c:pt idx="11">
                  <c:v>0.79655350462165275</c:v>
                </c:pt>
              </c:numCache>
            </c:numRef>
          </c:val>
          <c:smooth val="0"/>
        </c:ser>
        <c:ser>
          <c:idx val="33"/>
          <c:order val="13"/>
          <c:tx>
            <c:strRef>
              <c:f>InitialNoWI!$Z$69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InitialNoWI!$AI$51:$AI$62</c:f>
              <c:numCache>
                <c:formatCode>#,##0.00_);[Red]\(#,##0.00\)</c:formatCode>
                <c:ptCount val="12"/>
                <c:pt idx="0">
                  <c:v>0.64935269195453649</c:v>
                </c:pt>
                <c:pt idx="1">
                  <c:v>0.70057885389415508</c:v>
                </c:pt>
                <c:pt idx="2">
                  <c:v>0.87578914118098683</c:v>
                </c:pt>
                <c:pt idx="3">
                  <c:v>1.2015140929175387</c:v>
                </c:pt>
                <c:pt idx="4">
                  <c:v>1.3248606054296879</c:v>
                </c:pt>
                <c:pt idx="5">
                  <c:v>1.3879910024378448</c:v>
                </c:pt>
                <c:pt idx="6">
                  <c:v>1.35537666285599</c:v>
                </c:pt>
                <c:pt idx="7">
                  <c:v>1.4272563499220843</c:v>
                </c:pt>
                <c:pt idx="8">
                  <c:v>1.3633798621997502</c:v>
                </c:pt>
                <c:pt idx="9">
                  <c:v>1.3445229246824151</c:v>
                </c:pt>
                <c:pt idx="10">
                  <c:v>1.1739097259541384</c:v>
                </c:pt>
                <c:pt idx="11">
                  <c:v>1.0580034705930075</c:v>
                </c:pt>
              </c:numCache>
            </c:numRef>
          </c:val>
          <c:smooth val="0"/>
        </c:ser>
        <c:ser>
          <c:idx val="0"/>
          <c:order val="14"/>
          <c:tx>
            <c:v>Pre 07 Change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InitialNoWI!$A$31:$A$42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90240"/>
        <c:axId val="306891776"/>
      </c:lineChart>
      <c:catAx>
        <c:axId val="3068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6891776"/>
        <c:crosses val="autoZero"/>
        <c:auto val="1"/>
        <c:lblAlgn val="ctr"/>
        <c:lblOffset val="100"/>
        <c:noMultiLvlLbl val="0"/>
      </c:catAx>
      <c:valAx>
        <c:axId val="306891776"/>
        <c:scaling>
          <c:orientation val="minMax"/>
          <c:max val="6"/>
          <c:min val="-2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068902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InitialFlorence!$Q$1</c:f>
          <c:strCache>
            <c:ptCount val="1"/>
            <c:pt idx="0">
              <c:v>Florence County, WI</c:v>
            </c:pt>
          </c:strCache>
        </c:strRef>
      </c:tx>
      <c:layout>
        <c:manualLayout>
          <c:xMode val="edge"/>
          <c:yMode val="edge"/>
          <c:x val="0.30803621710027151"/>
          <c:y val="0"/>
        </c:manualLayout>
      </c:layout>
      <c:overlay val="1"/>
      <c:txPr>
        <a:bodyPr/>
        <a:lstStyle/>
        <a:p>
          <a:pPr>
            <a:defRPr sz="20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1849012294515822E-2"/>
          <c:w val="0.86172472604348582"/>
          <c:h val="0.84407676014182442"/>
        </c:manualLayout>
      </c:layout>
      <c:lineChart>
        <c:grouping val="standard"/>
        <c:varyColors val="0"/>
        <c:ser>
          <c:idx val="20"/>
          <c:order val="0"/>
          <c:tx>
            <c:strRef>
              <c:f>InitialFlorence!$E$30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InitialFlorence!$E$31:$E$42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1.3673067106380181</c:v>
                </c:pt>
                <c:pt idx="3">
                  <c:v>0</c:v>
                </c:pt>
                <c:pt idx="4">
                  <c:v>3.168020051001919</c:v>
                </c:pt>
                <c:pt idx="5">
                  <c:v>1.4216896173701807</c:v>
                </c:pt>
                <c:pt idx="6">
                  <c:v>0</c:v>
                </c:pt>
                <c:pt idx="7">
                  <c:v>0</c:v>
                </c:pt>
                <c:pt idx="8">
                  <c:v>2.985028493582305</c:v>
                </c:pt>
                <c:pt idx="9">
                  <c:v>1.5173423489054974</c:v>
                </c:pt>
                <c:pt idx="10">
                  <c:v>1.540612778502078</c:v>
                </c:pt>
                <c:pt idx="11">
                  <c:v>0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InitialFlorence!$F$30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InitialFlorence!$F$31:$F$42</c:f>
              <c:numCache>
                <c:formatCode>#,##0.00_);[Red]\(#,##0.00\)</c:formatCode>
                <c:ptCount val="12"/>
                <c:pt idx="0">
                  <c:v>1.0212723723068995</c:v>
                </c:pt>
                <c:pt idx="1">
                  <c:v>0</c:v>
                </c:pt>
                <c:pt idx="2">
                  <c:v>2.7239588801932202</c:v>
                </c:pt>
                <c:pt idx="3">
                  <c:v>0</c:v>
                </c:pt>
                <c:pt idx="4">
                  <c:v>0</c:v>
                </c:pt>
                <c:pt idx="5">
                  <c:v>0.95277773725017567</c:v>
                </c:pt>
                <c:pt idx="6">
                  <c:v>1.0531698380338024</c:v>
                </c:pt>
                <c:pt idx="7">
                  <c:v>0.911430207538101</c:v>
                </c:pt>
                <c:pt idx="8">
                  <c:v>1.9978864751729313</c:v>
                </c:pt>
                <c:pt idx="9">
                  <c:v>0</c:v>
                </c:pt>
                <c:pt idx="10">
                  <c:v>0</c:v>
                </c:pt>
                <c:pt idx="11">
                  <c:v>3.3395044895048693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InitialFlorence!$G$30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InitialFlorence!$G$31:$G$42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5.5305785758053334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1.971473128958277</c:v>
                </c:pt>
                <c:pt idx="11">
                  <c:v>4.4979482952363874</c:v>
                </c:pt>
              </c:numCache>
            </c:numRef>
          </c:val>
          <c:smooth val="0"/>
        </c:ser>
        <c:ser>
          <c:idx val="23"/>
          <c:order val="3"/>
          <c:tx>
            <c:strRef>
              <c:f>InitialFlorence!$H$30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InitialFlorence!$H$31:$H$42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2.267882946912732</c:v>
                </c:pt>
                <c:pt idx="3">
                  <c:v>0</c:v>
                </c:pt>
                <c:pt idx="4">
                  <c:v>1.0326499171774326</c:v>
                </c:pt>
                <c:pt idx="5">
                  <c:v>0</c:v>
                </c:pt>
                <c:pt idx="6">
                  <c:v>1.0649634979356917</c:v>
                </c:pt>
                <c:pt idx="7">
                  <c:v>1.0272141053331802</c:v>
                </c:pt>
                <c:pt idx="8">
                  <c:v>3.3907269817000896</c:v>
                </c:pt>
                <c:pt idx="9">
                  <c:v>1.9922467952406835</c:v>
                </c:pt>
                <c:pt idx="10">
                  <c:v>0</c:v>
                </c:pt>
                <c:pt idx="11">
                  <c:v>1.2243157557001909</c:v>
                </c:pt>
              </c:numCache>
            </c:numRef>
          </c:val>
          <c:smooth val="0"/>
        </c:ser>
        <c:ser>
          <c:idx val="24"/>
          <c:order val="4"/>
          <c:tx>
            <c:strRef>
              <c:f>InitialFlorence!$I$30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InitialFlorence!$I$31:$I$42</c:f>
              <c:numCache>
                <c:formatCode>#,##0.00_);[Red]\(#,##0.00\)</c:formatCode>
                <c:ptCount val="12"/>
                <c:pt idx="0">
                  <c:v>0.82571332388788543</c:v>
                </c:pt>
                <c:pt idx="1">
                  <c:v>0.92723659337042597</c:v>
                </c:pt>
                <c:pt idx="2">
                  <c:v>2.5271350937470958</c:v>
                </c:pt>
                <c:pt idx="3">
                  <c:v>1.6975329189648454</c:v>
                </c:pt>
                <c:pt idx="4">
                  <c:v>0</c:v>
                </c:pt>
                <c:pt idx="5">
                  <c:v>2.5271350937470958</c:v>
                </c:pt>
                <c:pt idx="6">
                  <c:v>0</c:v>
                </c:pt>
                <c:pt idx="7">
                  <c:v>2.5290399477848582</c:v>
                </c:pt>
                <c:pt idx="8">
                  <c:v>0</c:v>
                </c:pt>
                <c:pt idx="9">
                  <c:v>0</c:v>
                </c:pt>
                <c:pt idx="10">
                  <c:v>0.96620702849779372</c:v>
                </c:pt>
                <c:pt idx="11">
                  <c:v>0</c:v>
                </c:pt>
              </c:numCache>
            </c:numRef>
          </c:val>
          <c:smooth val="0"/>
        </c:ser>
        <c:ser>
          <c:idx val="25"/>
          <c:order val="5"/>
          <c:tx>
            <c:strRef>
              <c:f>InitialFlorence!$J$30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InitialFlorence!$J$31:$J$42</c:f>
              <c:numCache>
                <c:formatCode>#,##0.00_);[Red]\(#,##0.00\)</c:formatCode>
                <c:ptCount val="12"/>
                <c:pt idx="0">
                  <c:v>0.94882906027904679</c:v>
                </c:pt>
                <c:pt idx="1">
                  <c:v>0</c:v>
                </c:pt>
                <c:pt idx="2">
                  <c:v>0</c:v>
                </c:pt>
                <c:pt idx="3">
                  <c:v>2.7595599889464921</c:v>
                </c:pt>
                <c:pt idx="4">
                  <c:v>0</c:v>
                </c:pt>
                <c:pt idx="5">
                  <c:v>0.87338283500059588</c:v>
                </c:pt>
                <c:pt idx="6">
                  <c:v>0</c:v>
                </c:pt>
                <c:pt idx="7">
                  <c:v>0.91529298345879828</c:v>
                </c:pt>
                <c:pt idx="8">
                  <c:v>2.7468784493448886</c:v>
                </c:pt>
                <c:pt idx="9">
                  <c:v>1.7723033790495426</c:v>
                </c:pt>
                <c:pt idx="10">
                  <c:v>0</c:v>
                </c:pt>
                <c:pt idx="11">
                  <c:v>1.9837533039206374</c:v>
                </c:pt>
              </c:numCache>
            </c:numRef>
          </c:val>
          <c:smooth val="0"/>
        </c:ser>
        <c:ser>
          <c:idx val="26"/>
          <c:order val="6"/>
          <c:tx>
            <c:strRef>
              <c:f>InitialFlorence!$K$30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InitialFlorence!$K$31:$K$42</c:f>
              <c:numCache>
                <c:formatCode>#,##0.00_);[Red]\(#,##0.00\)</c:formatCode>
                <c:ptCount val="12"/>
                <c:pt idx="0">
                  <c:v>2.1734103519494603</c:v>
                </c:pt>
                <c:pt idx="1">
                  <c:v>0</c:v>
                </c:pt>
                <c:pt idx="2">
                  <c:v>0</c:v>
                </c:pt>
                <c:pt idx="3">
                  <c:v>1.005399538254655</c:v>
                </c:pt>
                <c:pt idx="4">
                  <c:v>3.050834631670948</c:v>
                </c:pt>
                <c:pt idx="5">
                  <c:v>0.96234025937470202</c:v>
                </c:pt>
                <c:pt idx="6">
                  <c:v>0</c:v>
                </c:pt>
                <c:pt idx="7">
                  <c:v>2.7617332396606424</c:v>
                </c:pt>
                <c:pt idx="8">
                  <c:v>1.0089690982222692</c:v>
                </c:pt>
                <c:pt idx="9">
                  <c:v>0</c:v>
                </c:pt>
                <c:pt idx="10">
                  <c:v>1.0373128808673244</c:v>
                </c:pt>
                <c:pt idx="11">
                  <c:v>0</c:v>
                </c:pt>
              </c:numCache>
            </c:numRef>
          </c:val>
          <c:smooth val="0"/>
        </c:ser>
        <c:ser>
          <c:idx val="2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1"/>
          <c:order val="11"/>
          <c:tx>
            <c:strRef>
              <c:f>InitialFlorence!$AG$49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InitialFlorence!$AG$51:$AG$62</c:f>
              <c:numCache>
                <c:formatCode>#,##0.00_);[Red]\(#,##0.00\)</c:formatCode>
                <c:ptCount val="12"/>
                <c:pt idx="0">
                  <c:v>0.34042412410229983</c:v>
                </c:pt>
                <c:pt idx="1">
                  <c:v>0</c:v>
                </c:pt>
                <c:pt idx="2">
                  <c:v>2.1197161792479897</c:v>
                </c:pt>
                <c:pt idx="3">
                  <c:v>0</c:v>
                </c:pt>
                <c:pt idx="4">
                  <c:v>1.4002233227264504</c:v>
                </c:pt>
                <c:pt idx="5">
                  <c:v>0.79148911820678547</c:v>
                </c:pt>
                <c:pt idx="6">
                  <c:v>0.70604444532316479</c:v>
                </c:pt>
                <c:pt idx="7">
                  <c:v>0.64621477095709379</c:v>
                </c:pt>
                <c:pt idx="8">
                  <c:v>2.7912139834851089</c:v>
                </c:pt>
                <c:pt idx="9">
                  <c:v>1.1698630480487269</c:v>
                </c:pt>
                <c:pt idx="10">
                  <c:v>0.513537592834026</c:v>
                </c:pt>
                <c:pt idx="11">
                  <c:v>1.5212734150683536</c:v>
                </c:pt>
              </c:numCache>
            </c:numRef>
          </c:val>
          <c:smooth val="0"/>
        </c:ser>
        <c:ser>
          <c:idx val="32"/>
          <c:order val="12"/>
          <c:tx>
            <c:strRef>
              <c:f>InitialFlorence!$W$69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InitialFlorence!$AH$51:$AH$62</c:f>
              <c:numCache>
                <c:formatCode>#,##0.00_);[Red]\(#,##0.00\)</c:formatCode>
                <c:ptCount val="12"/>
                <c:pt idx="0">
                  <c:v>-0.48716789597865107</c:v>
                </c:pt>
                <c:pt idx="1">
                  <c:v>-0.39323136507069678</c:v>
                </c:pt>
                <c:pt idx="2">
                  <c:v>-0.62179259856527125</c:v>
                </c:pt>
                <c:pt idx="3">
                  <c:v>-0.86793037279211371</c:v>
                </c:pt>
                <c:pt idx="4">
                  <c:v>-1.3944717267968645</c:v>
                </c:pt>
                <c:pt idx="5">
                  <c:v>-0.33941590205211458</c:v>
                </c:pt>
                <c:pt idx="6">
                  <c:v>-0.47258377419432129</c:v>
                </c:pt>
                <c:pt idx="7">
                  <c:v>-0.48763237135053283</c:v>
                </c:pt>
                <c:pt idx="8">
                  <c:v>-0.38362904344657345</c:v>
                </c:pt>
                <c:pt idx="9">
                  <c:v>-0.67201546326499706</c:v>
                </c:pt>
                <c:pt idx="10">
                  <c:v>-0.4250765008174392</c:v>
                </c:pt>
                <c:pt idx="11">
                  <c:v>-1.1185226721814907</c:v>
                </c:pt>
              </c:numCache>
            </c:numRef>
          </c:val>
          <c:smooth val="0"/>
        </c:ser>
        <c:ser>
          <c:idx val="33"/>
          <c:order val="13"/>
          <c:tx>
            <c:strRef>
              <c:f>InitialFlorence!$Z$69</c:f>
              <c:strCache>
                <c:ptCount val="1"/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InitialFlorence!$AI$51:$AI$62</c:f>
              <c:numCache>
                <c:formatCode>#,##0.00_);[Red]\(#,##0.00\)</c:formatCode>
                <c:ptCount val="12"/>
                <c:pt idx="0">
                  <c:v>1.9069464983853059</c:v>
                </c:pt>
                <c:pt idx="1">
                  <c:v>0.65815610603367569</c:v>
                </c:pt>
                <c:pt idx="2">
                  <c:v>3.1607307789912897</c:v>
                </c:pt>
                <c:pt idx="3">
                  <c:v>2.4286425002681113</c:v>
                </c:pt>
                <c:pt idx="4">
                  <c:v>5.0464954912699023</c:v>
                </c:pt>
                <c:pt idx="5">
                  <c:v>2.2643660571214719</c:v>
                </c:pt>
                <c:pt idx="6">
                  <c:v>1.0777647273284625</c:v>
                </c:pt>
                <c:pt idx="7">
                  <c:v>2.8146925095721267</c:v>
                </c:pt>
                <c:pt idx="8">
                  <c:v>3.8491974714529977</c:v>
                </c:pt>
                <c:pt idx="9">
                  <c:v>2.1811276127494894</c:v>
                </c:pt>
                <c:pt idx="10">
                  <c:v>2.0009638770532883</c:v>
                </c:pt>
                <c:pt idx="11">
                  <c:v>4.2743860562849436</c:v>
                </c:pt>
              </c:numCache>
            </c:numRef>
          </c:val>
          <c:smooth val="0"/>
        </c:ser>
        <c:ser>
          <c:idx val="0"/>
          <c:order val="14"/>
          <c:tx>
            <c:v>Pre 07 Change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63680"/>
        <c:axId val="334665216"/>
      </c:lineChart>
      <c:catAx>
        <c:axId val="3346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4665216"/>
        <c:crosses val="autoZero"/>
        <c:auto val="1"/>
        <c:lblAlgn val="ctr"/>
        <c:lblOffset val="100"/>
        <c:noMultiLvlLbl val="0"/>
      </c:catAx>
      <c:valAx>
        <c:axId val="334665216"/>
        <c:scaling>
          <c:orientation val="minMax"/>
          <c:max val="6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346636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InitialFlorence!$Q$1</c:f>
          <c:strCache>
            <c:ptCount val="1"/>
            <c:pt idx="0">
              <c:v>Florence County, WI</c:v>
            </c:pt>
          </c:strCache>
        </c:strRef>
      </c:tx>
      <c:layout>
        <c:manualLayout>
          <c:xMode val="edge"/>
          <c:yMode val="edge"/>
          <c:x val="0.30803621710027151"/>
          <c:y val="0"/>
        </c:manualLayout>
      </c:layout>
      <c:overlay val="1"/>
      <c:txPr>
        <a:bodyPr/>
        <a:lstStyle/>
        <a:p>
          <a:pPr>
            <a:defRPr sz="20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1849012294515822E-2"/>
          <c:w val="0.86172472604348582"/>
          <c:h val="0.84407676014182442"/>
        </c:manualLayout>
      </c:layout>
      <c:lineChart>
        <c:grouping val="standard"/>
        <c:varyColors val="0"/>
        <c:ser>
          <c:idx val="27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8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9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0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1"/>
          <c:order val="4"/>
          <c:tx>
            <c:strRef>
              <c:f>InitialFlorence!$AG$49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15875">
              <a:solidFill>
                <a:srgbClr val="0033CC"/>
              </a:solidFill>
            </a:ln>
          </c:spPr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InitialFlorence!$AG$51:$AG$62</c:f>
              <c:numCache>
                <c:formatCode>#,##0.00_);[Red]\(#,##0.00\)</c:formatCode>
                <c:ptCount val="12"/>
                <c:pt idx="0">
                  <c:v>0.34042412410229983</c:v>
                </c:pt>
                <c:pt idx="1">
                  <c:v>0</c:v>
                </c:pt>
                <c:pt idx="2">
                  <c:v>2.1197161792479897</c:v>
                </c:pt>
                <c:pt idx="3">
                  <c:v>0</c:v>
                </c:pt>
                <c:pt idx="4">
                  <c:v>1.4002233227264504</c:v>
                </c:pt>
                <c:pt idx="5">
                  <c:v>0.79148911820678547</c:v>
                </c:pt>
                <c:pt idx="6">
                  <c:v>0.70604444532316479</c:v>
                </c:pt>
                <c:pt idx="7">
                  <c:v>0.64621477095709379</c:v>
                </c:pt>
                <c:pt idx="8">
                  <c:v>2.7912139834851089</c:v>
                </c:pt>
                <c:pt idx="9">
                  <c:v>1.1698630480487269</c:v>
                </c:pt>
                <c:pt idx="10">
                  <c:v>0.513537592834026</c:v>
                </c:pt>
                <c:pt idx="11">
                  <c:v>1.5212734150683536</c:v>
                </c:pt>
              </c:numCache>
            </c:numRef>
          </c:val>
          <c:smooth val="0"/>
        </c:ser>
        <c:ser>
          <c:idx val="33"/>
          <c:order val="5"/>
          <c:tx>
            <c:strRef>
              <c:f>InitialFlorence!$Z$69</c:f>
              <c:strCache>
                <c:ptCount val="1"/>
              </c:strCache>
            </c:strRef>
          </c:tx>
          <c:spPr>
            <a:ln w="508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InitialNoWI!$AI$51:$AI$62</c:f>
              <c:numCache>
                <c:formatCode>#,##0.00_);[Red]\(#,##0.00\)</c:formatCode>
                <c:ptCount val="12"/>
                <c:pt idx="0">
                  <c:v>0.64935269195453649</c:v>
                </c:pt>
                <c:pt idx="1">
                  <c:v>0.70057885389415508</c:v>
                </c:pt>
                <c:pt idx="2">
                  <c:v>0.87578914118098683</c:v>
                </c:pt>
                <c:pt idx="3">
                  <c:v>1.2015140929175387</c:v>
                </c:pt>
                <c:pt idx="4">
                  <c:v>1.3248606054296879</c:v>
                </c:pt>
                <c:pt idx="5">
                  <c:v>1.3879910024378448</c:v>
                </c:pt>
                <c:pt idx="6">
                  <c:v>1.35537666285599</c:v>
                </c:pt>
                <c:pt idx="7">
                  <c:v>1.4272563499220843</c:v>
                </c:pt>
                <c:pt idx="8">
                  <c:v>1.3633798621997502</c:v>
                </c:pt>
                <c:pt idx="9">
                  <c:v>1.3445229246824151</c:v>
                </c:pt>
                <c:pt idx="10">
                  <c:v>1.1739097259541384</c:v>
                </c:pt>
                <c:pt idx="11">
                  <c:v>1.0580034705930075</c:v>
                </c:pt>
              </c:numCache>
            </c:numRef>
          </c:val>
          <c:smooth val="0"/>
        </c:ser>
        <c:ser>
          <c:idx val="0"/>
          <c:order val="6"/>
          <c:tx>
            <c:v>Pre 07 Change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InitialFlorence!$A$31:$A$42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97280"/>
        <c:axId val="340115456"/>
      </c:lineChart>
      <c:catAx>
        <c:axId val="3400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40115456"/>
        <c:crosses val="autoZero"/>
        <c:auto val="1"/>
        <c:lblAlgn val="ctr"/>
        <c:lblOffset val="100"/>
        <c:noMultiLvlLbl val="0"/>
      </c:catAx>
      <c:valAx>
        <c:axId val="340115456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400972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Other!$Q$1</c:f>
          <c:strCache>
            <c:ptCount val="1"/>
            <c:pt idx="0">
              <c:v>"Other"</c:v>
            </c:pt>
          </c:strCache>
        </c:strRef>
      </c:tx>
      <c:layout>
        <c:manualLayout>
          <c:xMode val="edge"/>
          <c:yMode val="edge"/>
          <c:x val="0.42351525469635704"/>
          <c:y val="0"/>
        </c:manualLayout>
      </c:layout>
      <c:overlay val="1"/>
      <c:txPr>
        <a:bodyPr/>
        <a:lstStyle/>
        <a:p>
          <a:pPr>
            <a:defRPr sz="20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1849012294515822E-2"/>
          <c:w val="0.86172472604348582"/>
          <c:h val="0.84407676014182442"/>
        </c:manualLayout>
      </c:layout>
      <c:lineChart>
        <c:grouping val="standard"/>
        <c:varyColors val="0"/>
        <c:ser>
          <c:idx val="20"/>
          <c:order val="0"/>
          <c:tx>
            <c:strRef>
              <c:f>Other!$E$30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Other!$E$31:$E$42</c:f>
              <c:numCache>
                <c:formatCode>#,##0.00_);[Red]\(#,##0.00\)</c:formatCode>
                <c:ptCount val="12"/>
                <c:pt idx="0">
                  <c:v>0.91378385821407526</c:v>
                </c:pt>
                <c:pt idx="1">
                  <c:v>0.49282724937388328</c:v>
                </c:pt>
                <c:pt idx="2">
                  <c:v>1.3266135705558</c:v>
                </c:pt>
                <c:pt idx="3">
                  <c:v>0.98565449874776656</c:v>
                </c:pt>
                <c:pt idx="4">
                  <c:v>1.5066861491662829</c:v>
                </c:pt>
                <c:pt idx="5">
                  <c:v>1.4374802947456404</c:v>
                </c:pt>
                <c:pt idx="6">
                  <c:v>0.8624476864042957</c:v>
                </c:pt>
                <c:pt idx="7">
                  <c:v>0.88298215512820755</c:v>
                </c:pt>
                <c:pt idx="8">
                  <c:v>1.5164358058847909</c:v>
                </c:pt>
                <c:pt idx="9">
                  <c:v>0.71017662372201074</c:v>
                </c:pt>
                <c:pt idx="10">
                  <c:v>0.96448996794096709</c:v>
                </c:pt>
                <c:pt idx="11">
                  <c:v>0.40042214011628019</c:v>
                </c:pt>
              </c:numCache>
            </c:numRef>
          </c:val>
          <c:smooth val="0"/>
        </c:ser>
        <c:ser>
          <c:idx val="21"/>
          <c:order val="1"/>
          <c:tx>
            <c:strRef>
              <c:f>Other!$F$30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Other!$F$31:$F$42</c:f>
              <c:numCache>
                <c:formatCode>#,##0.00_);[Red]\(#,##0.00\)</c:formatCode>
                <c:ptCount val="12"/>
                <c:pt idx="0">
                  <c:v>0.7350443835367676</c:v>
                </c:pt>
                <c:pt idx="1">
                  <c:v>0.1058442973520915</c:v>
                </c:pt>
                <c:pt idx="2">
                  <c:v>1.7840070503043952</c:v>
                </c:pt>
                <c:pt idx="3">
                  <c:v>0.87850766802235936</c:v>
                </c:pt>
                <c:pt idx="4">
                  <c:v>1.058442973520915E-2</c:v>
                </c:pt>
                <c:pt idx="5">
                  <c:v>1.4930663426815804</c:v>
                </c:pt>
                <c:pt idx="6">
                  <c:v>1.1856825918878917</c:v>
                </c:pt>
                <c:pt idx="7">
                  <c:v>0.88930544856820293</c:v>
                </c:pt>
                <c:pt idx="8">
                  <c:v>1.8489489219382118</c:v>
                </c:pt>
                <c:pt idx="9">
                  <c:v>0.61389692464213064</c:v>
                </c:pt>
                <c:pt idx="10">
                  <c:v>0.2751951731154379</c:v>
                </c:pt>
                <c:pt idx="11">
                  <c:v>2.1799167682157226</c:v>
                </c:pt>
              </c:numCache>
            </c:numRef>
          </c:val>
          <c:smooth val="0"/>
        </c:ser>
        <c:ser>
          <c:idx val="22"/>
          <c:order val="2"/>
          <c:tx>
            <c:strRef>
              <c:f>Other!$G$30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Other!$G$31:$G$42</c:f>
              <c:numCache>
                <c:formatCode>#,##0.00_);[Red]\(#,##0.00\)</c:formatCode>
                <c:ptCount val="12"/>
                <c:pt idx="0">
                  <c:v>1.4328624995515078E-2</c:v>
                </c:pt>
                <c:pt idx="1">
                  <c:v>1.289576249596357</c:v>
                </c:pt>
                <c:pt idx="2">
                  <c:v>1.1319613746456911</c:v>
                </c:pt>
                <c:pt idx="3">
                  <c:v>0.1289576249596357</c:v>
                </c:pt>
                <c:pt idx="4">
                  <c:v>2.1517979743794848</c:v>
                </c:pt>
                <c:pt idx="5">
                  <c:v>7.1643124977575398E-2</c:v>
                </c:pt>
                <c:pt idx="6">
                  <c:v>0.94568924970399515</c:v>
                </c:pt>
                <c:pt idx="7">
                  <c:v>1.0889754996591459</c:v>
                </c:pt>
                <c:pt idx="8">
                  <c:v>0.37254424988339202</c:v>
                </c:pt>
                <c:pt idx="9">
                  <c:v>1.0459896246726006</c:v>
                </c:pt>
                <c:pt idx="10">
                  <c:v>0.99842899951950492</c:v>
                </c:pt>
                <c:pt idx="11">
                  <c:v>2.7601074030071011</c:v>
                </c:pt>
              </c:numCache>
            </c:numRef>
          </c:val>
          <c:smooth val="0"/>
        </c:ser>
        <c:ser>
          <c:idx val="23"/>
          <c:order val="3"/>
          <c:tx>
            <c:strRef>
              <c:f>Other!$H$30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Other!$H$31:$H$42</c:f>
              <c:numCache>
                <c:formatCode>#,##0.00_);[Red]\(#,##0.00\)</c:formatCode>
                <c:ptCount val="12"/>
                <c:pt idx="0">
                  <c:v>0.87622038453652218</c:v>
                </c:pt>
                <c:pt idx="1">
                  <c:v>0.62741706547059606</c:v>
                </c:pt>
                <c:pt idx="2">
                  <c:v>1.9904613259655919</c:v>
                </c:pt>
                <c:pt idx="3">
                  <c:v>0.22716824784280201</c:v>
                </c:pt>
                <c:pt idx="4">
                  <c:v>1.0856095933719705</c:v>
                </c:pt>
                <c:pt idx="5">
                  <c:v>0.99521327626370415</c:v>
                </c:pt>
                <c:pt idx="6">
                  <c:v>0.57158057077872826</c:v>
                </c:pt>
                <c:pt idx="7">
                  <c:v>1.0396428363569243</c:v>
                </c:pt>
                <c:pt idx="8">
                  <c:v>1.8010753551475804</c:v>
                </c:pt>
                <c:pt idx="9">
                  <c:v>1.0856778519209225</c:v>
                </c:pt>
                <c:pt idx="10">
                  <c:v>0.99521327626370415</c:v>
                </c:pt>
                <c:pt idx="11">
                  <c:v>0.70472021608095381</c:v>
                </c:pt>
              </c:numCache>
            </c:numRef>
          </c:val>
          <c:smooth val="0"/>
        </c:ser>
        <c:ser>
          <c:idx val="24"/>
          <c:order val="4"/>
          <c:tx>
            <c:strRef>
              <c:f>Other!$I$30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Other!$I$31:$I$42</c:f>
              <c:numCache>
                <c:formatCode>#,##0.00_);[Red]\(#,##0.00\)</c:formatCode>
                <c:ptCount val="12"/>
                <c:pt idx="0">
                  <c:v>0.8752350971350753</c:v>
                </c:pt>
                <c:pt idx="1">
                  <c:v>1.2604794546215534</c:v>
                </c:pt>
                <c:pt idx="2">
                  <c:v>1.7531873267909857</c:v>
                </c:pt>
                <c:pt idx="3">
                  <c:v>1.63059816497401</c:v>
                </c:pt>
                <c:pt idx="4">
                  <c:v>0.23475100784624636</c:v>
                </c:pt>
                <c:pt idx="5">
                  <c:v>1.6358118228678626</c:v>
                </c:pt>
                <c:pt idx="6">
                  <c:v>0.67071716527498959</c:v>
                </c:pt>
                <c:pt idx="7">
                  <c:v>1.4606845604764167</c:v>
                </c:pt>
                <c:pt idx="8">
                  <c:v>0.60364544874749049</c:v>
                </c:pt>
                <c:pt idx="9">
                  <c:v>0.1341434330549979</c:v>
                </c:pt>
                <c:pt idx="10">
                  <c:v>1.1790208922925676</c:v>
                </c:pt>
                <c:pt idx="11">
                  <c:v>0.56172562591780373</c:v>
                </c:pt>
              </c:numCache>
            </c:numRef>
          </c:val>
          <c:smooth val="0"/>
        </c:ser>
        <c:ser>
          <c:idx val="25"/>
          <c:order val="5"/>
          <c:tx>
            <c:strRef>
              <c:f>Other!$J$30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Other!$J$31:$J$42</c:f>
              <c:numCache>
                <c:formatCode>#,##0.00_);[Red]\(#,##0.00\)</c:formatCode>
                <c:ptCount val="12"/>
                <c:pt idx="0">
                  <c:v>1.0143530555380684</c:v>
                </c:pt>
                <c:pt idx="1">
                  <c:v>0.81199640873533585</c:v>
                </c:pt>
                <c:pt idx="2">
                  <c:v>0.35581865101885501</c:v>
                </c:pt>
                <c:pt idx="3">
                  <c:v>2.1517897453533785</c:v>
                </c:pt>
                <c:pt idx="4">
                  <c:v>0.88498484996997273</c:v>
                </c:pt>
                <c:pt idx="5">
                  <c:v>1.0319656319138701</c:v>
                </c:pt>
                <c:pt idx="6">
                  <c:v>0.23721243401257</c:v>
                </c:pt>
                <c:pt idx="7">
                  <c:v>1.2259380899661954</c:v>
                </c:pt>
                <c:pt idx="8">
                  <c:v>1.6528769011651447</c:v>
                </c:pt>
                <c:pt idx="9">
                  <c:v>1.4013558533217059</c:v>
                </c:pt>
                <c:pt idx="10">
                  <c:v>0.21896532370391075</c:v>
                </c:pt>
                <c:pt idx="11">
                  <c:v>1.0127430553009922</c:v>
                </c:pt>
              </c:numCache>
            </c:numRef>
          </c:val>
          <c:smooth val="0"/>
        </c:ser>
        <c:ser>
          <c:idx val="26"/>
          <c:order val="6"/>
          <c:tx>
            <c:strRef>
              <c:f>Other!$K$30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Other!$K$31:$K$42</c:f>
              <c:numCache>
                <c:formatCode>#,##0.00_);[Red]\(#,##0.00\)</c:formatCode>
                <c:ptCount val="12"/>
                <c:pt idx="0">
                  <c:v>1.4842914092831769</c:v>
                </c:pt>
                <c:pt idx="1">
                  <c:v>0.83858895522717247</c:v>
                </c:pt>
                <c:pt idx="2">
                  <c:v>0.6752274704426583</c:v>
                </c:pt>
                <c:pt idx="3">
                  <c:v>0.63349735075849201</c:v>
                </c:pt>
                <c:pt idx="4">
                  <c:v>1.8318132303990107</c:v>
                </c:pt>
                <c:pt idx="5">
                  <c:v>1.4600434998789207</c:v>
                </c:pt>
                <c:pt idx="6">
                  <c:v>0.4791936887012414</c:v>
                </c:pt>
                <c:pt idx="7">
                  <c:v>2.3639547234604299</c:v>
                </c:pt>
                <c:pt idx="8">
                  <c:v>1.1363737349685414</c:v>
                </c:pt>
                <c:pt idx="9">
                  <c:v>0.51186598565814423</c:v>
                </c:pt>
                <c:pt idx="10">
                  <c:v>0.55247765426530893</c:v>
                </c:pt>
                <c:pt idx="11">
                  <c:v>3.2672296956902824E-2</c:v>
                </c:pt>
              </c:numCache>
            </c:numRef>
          </c:val>
          <c:smooth val="0"/>
        </c:ser>
        <c:ser>
          <c:idx val="2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1"/>
          <c:order val="11"/>
          <c:tx>
            <c:strRef>
              <c:f>Other!$AG$49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38100">
              <a:solidFill>
                <a:srgbClr val="0033CC"/>
              </a:solidFill>
            </a:ln>
          </c:spPr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Other!$AG$51:$AG$62</c:f>
              <c:numCache>
                <c:formatCode>#,##0.00_);[Red]\(#,##0.00\)</c:formatCode>
                <c:ptCount val="12"/>
                <c:pt idx="0">
                  <c:v>0.89500212137529878</c:v>
                </c:pt>
                <c:pt idx="1">
                  <c:v>0.5601221574222397</c:v>
                </c:pt>
                <c:pt idx="2">
                  <c:v>1.658537448260696</c:v>
                </c:pt>
                <c:pt idx="3">
                  <c:v>0.60641137329528427</c:v>
                </c:pt>
                <c:pt idx="4">
                  <c:v>1.2961478712691266</c:v>
                </c:pt>
                <c:pt idx="5">
                  <c:v>1.2163467855046723</c:v>
                </c:pt>
                <c:pt idx="6">
                  <c:v>0.71701412859151192</c:v>
                </c:pt>
                <c:pt idx="7">
                  <c:v>0.96131249574256594</c:v>
                </c:pt>
                <c:pt idx="8">
                  <c:v>1.6587555805161855</c:v>
                </c:pt>
                <c:pt idx="9">
                  <c:v>0.89792723782146666</c:v>
                </c:pt>
                <c:pt idx="10">
                  <c:v>0.97985162210233567</c:v>
                </c:pt>
                <c:pt idx="11">
                  <c:v>0.552571178098617</c:v>
                </c:pt>
              </c:numCache>
            </c:numRef>
          </c:val>
          <c:smooth val="0"/>
        </c:ser>
        <c:ser>
          <c:idx val="0"/>
          <c:order val="12"/>
          <c:tx>
            <c:v>Pre 07 Change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97696"/>
        <c:axId val="340803584"/>
      </c:lineChart>
      <c:catAx>
        <c:axId val="3407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40803584"/>
        <c:crosses val="autoZero"/>
        <c:auto val="1"/>
        <c:lblAlgn val="ctr"/>
        <c:lblOffset val="100"/>
        <c:noMultiLvlLbl val="0"/>
      </c:catAx>
      <c:valAx>
        <c:axId val="340803584"/>
        <c:scaling>
          <c:orientation val="minMax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407976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Other!$Q$1</c:f>
          <c:strCache>
            <c:ptCount val="1"/>
            <c:pt idx="0">
              <c:v>"Other"</c:v>
            </c:pt>
          </c:strCache>
        </c:strRef>
      </c:tx>
      <c:layout>
        <c:manualLayout>
          <c:xMode val="edge"/>
          <c:yMode val="edge"/>
          <c:x val="0.42351525469635704"/>
          <c:y val="0"/>
        </c:manualLayout>
      </c:layout>
      <c:overlay val="1"/>
      <c:txPr>
        <a:bodyPr/>
        <a:lstStyle/>
        <a:p>
          <a:pPr>
            <a:defRPr sz="20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363517060367459E-2"/>
          <c:y val="9.1849012294515822E-2"/>
          <c:w val="0.86172472604348582"/>
          <c:h val="0.84407676014182442"/>
        </c:manualLayout>
      </c:layout>
      <c:lineChart>
        <c:grouping val="standard"/>
        <c:varyColors val="0"/>
        <c:ser>
          <c:idx val="27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8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9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0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1"/>
          <c:order val="4"/>
          <c:tx>
            <c:strRef>
              <c:f>Other!$AG$49</c:f>
              <c:strCache>
                <c:ptCount val="1"/>
                <c:pt idx="0">
                  <c:v>Weighted Average</c:v>
                </c:pt>
              </c:strCache>
            </c:strRef>
          </c:tx>
          <c:spPr>
            <a:ln w="15875">
              <a:solidFill>
                <a:srgbClr val="0033CC"/>
              </a:solidFill>
            </a:ln>
          </c:spPr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Other!$AG$51:$AG$62</c:f>
              <c:numCache>
                <c:formatCode>#,##0.00_);[Red]\(#,##0.00\)</c:formatCode>
                <c:ptCount val="12"/>
                <c:pt idx="0">
                  <c:v>0.89500212137529878</c:v>
                </c:pt>
                <c:pt idx="1">
                  <c:v>0.5601221574222397</c:v>
                </c:pt>
                <c:pt idx="2">
                  <c:v>1.658537448260696</c:v>
                </c:pt>
                <c:pt idx="3">
                  <c:v>0.60641137329528427</c:v>
                </c:pt>
                <c:pt idx="4">
                  <c:v>1.2961478712691266</c:v>
                </c:pt>
                <c:pt idx="5">
                  <c:v>1.2163467855046723</c:v>
                </c:pt>
                <c:pt idx="6">
                  <c:v>0.71701412859151192</c:v>
                </c:pt>
                <c:pt idx="7">
                  <c:v>0.96131249574256594</c:v>
                </c:pt>
                <c:pt idx="8">
                  <c:v>1.6587555805161855</c:v>
                </c:pt>
                <c:pt idx="9">
                  <c:v>0.89792723782146666</c:v>
                </c:pt>
                <c:pt idx="10">
                  <c:v>0.97985162210233567</c:v>
                </c:pt>
                <c:pt idx="11">
                  <c:v>0.552571178098617</c:v>
                </c:pt>
              </c:numCache>
            </c:numRef>
          </c:val>
          <c:smooth val="0"/>
        </c:ser>
        <c:ser>
          <c:idx val="33"/>
          <c:order val="5"/>
          <c:tx>
            <c:strRef>
              <c:f>Other!$Z$69</c:f>
              <c:strCache>
                <c:ptCount val="1"/>
              </c:strCache>
            </c:strRef>
          </c:tx>
          <c:spPr>
            <a:ln w="5080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Other!$AJ$51:$AJ$62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0"/>
          <c:order val="6"/>
          <c:tx>
            <c:v>Pre 07 Change</c:v>
          </c:tx>
          <c:spPr>
            <a:ln w="508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strRef>
              <c:f>Other!$A$31:$A$42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49408"/>
        <c:axId val="340850944"/>
      </c:lineChart>
      <c:catAx>
        <c:axId val="3408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40850944"/>
        <c:crosses val="autoZero"/>
        <c:auto val="1"/>
        <c:lblAlgn val="ctr"/>
        <c:lblOffset val="100"/>
        <c:noMultiLvlLbl val="0"/>
      </c:catAx>
      <c:valAx>
        <c:axId val="34085094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408494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>
                <a:solidFill>
                  <a:srgbClr val="0033CC"/>
                </a:solidFill>
              </a:rPr>
              <a:t>NYSE Monthly Sales Volumes</a:t>
            </a:r>
            <a:endParaRPr lang="en-US" sz="1600">
              <a:solidFill>
                <a:srgbClr val="0033CC"/>
              </a:solidFill>
            </a:endParaRPr>
          </a:p>
          <a:p>
            <a:pPr>
              <a:defRPr/>
            </a:pPr>
            <a:r>
              <a:rPr lang="en-US"/>
              <a:t>Seasonally-Adjusted</a:t>
            </a:r>
          </a:p>
        </c:rich>
      </c:tx>
      <c:layout>
        <c:manualLayout>
          <c:xMode val="edge"/>
          <c:yMode val="edge"/>
          <c:x val="0.207502634351949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258206643837114E-2"/>
          <c:y val="0.11812806091546249"/>
          <c:w val="0.84503837441816088"/>
          <c:h val="0.81489036947304661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Inputs!$G$10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5000"/>
              </a:srgbClr>
            </a:solidFill>
          </c:spPr>
          <c:invertIfNegative val="0"/>
          <c:cat>
            <c:numRef>
              <c:f>Calc!$A$11:$A$262</c:f>
              <c:numCache>
                <c:formatCode>[$-409]mmm\-yy;@</c:formatCode>
                <c:ptCount val="25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</c:numCache>
            </c:numRef>
          </c:cat>
          <c:val>
            <c:numRef>
              <c:f>Inputs!$G$119:$G$406</c:f>
              <c:numCache>
                <c:formatCode>General</c:formatCode>
                <c:ptCount val="171"/>
                <c:pt idx="118" formatCode="0_);[Red]\(0\)">
                  <c:v>999999999999</c:v>
                </c:pt>
                <c:pt idx="119" formatCode="0_);[Red]\(0\)">
                  <c:v>999999999999</c:v>
                </c:pt>
                <c:pt idx="120" formatCode="0_);[Red]\(0\)">
                  <c:v>999999999999</c:v>
                </c:pt>
                <c:pt idx="121" formatCode="0_);[Red]\(0\)">
                  <c:v>999999999999</c:v>
                </c:pt>
                <c:pt idx="122" formatCode="0_);[Red]\(0\)">
                  <c:v>999999999999</c:v>
                </c:pt>
                <c:pt idx="123" formatCode="0_);[Red]\(0\)">
                  <c:v>999999999999</c:v>
                </c:pt>
                <c:pt idx="124" formatCode="0_);[Red]\(0\)">
                  <c:v>999999999999</c:v>
                </c:pt>
                <c:pt idx="125" formatCode="0_);[Red]\(0\)">
                  <c:v>999999999999</c:v>
                </c:pt>
                <c:pt idx="126" formatCode="0_);[Red]\(0\)">
                  <c:v>999999999999</c:v>
                </c:pt>
                <c:pt idx="127" formatCode="0_);[Red]\(0\)">
                  <c:v>999999999999</c:v>
                </c:pt>
                <c:pt idx="128" formatCode="0_);[Red]\(0\)">
                  <c:v>999999999999</c:v>
                </c:pt>
                <c:pt idx="129" formatCode="0_);[Red]\(0\)">
                  <c:v>999999999999</c:v>
                </c:pt>
                <c:pt idx="130" formatCode="0_);[Red]\(0\)">
                  <c:v>999999999999</c:v>
                </c:pt>
                <c:pt idx="131" formatCode="0_);[Red]\(0\)">
                  <c:v>999999999999</c:v>
                </c:pt>
                <c:pt idx="132" formatCode="0_);[Red]\(0\)">
                  <c:v>999999999999</c:v>
                </c:pt>
                <c:pt idx="133" formatCode="0_);[Red]\(0\)">
                  <c:v>999999999999</c:v>
                </c:pt>
                <c:pt idx="134" formatCode="0_);[Red]\(0\)">
                  <c:v>999999999999</c:v>
                </c:pt>
                <c:pt idx="135" formatCode="0_);[Red]\(0\)">
                  <c:v>999999999999</c:v>
                </c:pt>
                <c:pt idx="136" formatCode="0_);[Red]\(0\)">
                  <c:v>999999999999</c:v>
                </c:pt>
                <c:pt idx="137" formatCode="0_);[Red]\(0\)">
                  <c:v>999999999999</c:v>
                </c:pt>
                <c:pt idx="138" formatCode="0_);[Red]\(0\)">
                  <c:v>999999999999</c:v>
                </c:pt>
                <c:pt idx="139" formatCode="0_);[Red]\(0\)">
                  <c:v>999999999999</c:v>
                </c:pt>
                <c:pt idx="140" formatCode="0_);[Red]\(0\)">
                  <c:v>999999999999</c:v>
                </c:pt>
                <c:pt idx="141" formatCode="0_);[Red]\(0\)">
                  <c:v>999999999999</c:v>
                </c:pt>
                <c:pt idx="142" formatCode="0_);[Red]\(0\)">
                  <c:v>999999999999</c:v>
                </c:pt>
                <c:pt idx="143" formatCode="0_);[Red]\(0\)">
                  <c:v>999999999999</c:v>
                </c:pt>
                <c:pt idx="144" formatCode="0_);[Red]\(0\)">
                  <c:v>999999999999</c:v>
                </c:pt>
                <c:pt idx="145" formatCode="0_);[Red]\(0\)">
                  <c:v>999999999999</c:v>
                </c:pt>
                <c:pt idx="146" formatCode="0_);[Red]\(0\)">
                  <c:v>999999999999</c:v>
                </c:pt>
                <c:pt idx="147" formatCode="0_);[Red]\(0\)">
                  <c:v>999999999999</c:v>
                </c:pt>
                <c:pt idx="148" formatCode="0_);[Red]\(0\)">
                  <c:v>999999999999</c:v>
                </c:pt>
                <c:pt idx="149" formatCode="0_);[Red]\(0\)">
                  <c:v>999999999999</c:v>
                </c:pt>
                <c:pt idx="150" formatCode="0_);[Red]\(0\)">
                  <c:v>999999999999</c:v>
                </c:pt>
                <c:pt idx="151" formatCode="0_);[Red]\(0\)">
                  <c:v>999999999999</c:v>
                </c:pt>
                <c:pt idx="152" formatCode="0_);[Red]\(0\)">
                  <c:v>999999999999</c:v>
                </c:pt>
                <c:pt idx="153" formatCode="0_);[Red]\(0\)">
                  <c:v>999999999999</c:v>
                </c:pt>
                <c:pt idx="154" formatCode="0_);[Red]\(0\)">
                  <c:v>999999999999</c:v>
                </c:pt>
                <c:pt idx="155" formatCode="0_);[Red]\(0\)">
                  <c:v>999999999999</c:v>
                </c:pt>
                <c:pt idx="156" formatCode="0_);[Red]\(0\)">
                  <c:v>999999999999</c:v>
                </c:pt>
                <c:pt idx="157" formatCode="0_);[Red]\(0\)">
                  <c:v>999999999999</c:v>
                </c:pt>
                <c:pt idx="158" formatCode="0_);[Red]\(0\)">
                  <c:v>999999999999</c:v>
                </c:pt>
                <c:pt idx="159" formatCode="0_);[Red]\(0\)">
                  <c:v>999999999999</c:v>
                </c:pt>
                <c:pt idx="160" formatCode="0_);[Red]\(0\)">
                  <c:v>999999999999</c:v>
                </c:pt>
                <c:pt idx="161" formatCode="0_);[Red]\(0\)">
                  <c:v>999999999999</c:v>
                </c:pt>
                <c:pt idx="162" formatCode="0_);[Red]\(0\)">
                  <c:v>999999999999</c:v>
                </c:pt>
                <c:pt idx="163" formatCode="0_);[Red]\(0\)">
                  <c:v>999999999999</c:v>
                </c:pt>
                <c:pt idx="164" formatCode="0_);[Red]\(0\)">
                  <c:v>999999999999</c:v>
                </c:pt>
                <c:pt idx="165" formatCode="0_);[Red]\(0\)">
                  <c:v>999999999999</c:v>
                </c:pt>
                <c:pt idx="166" formatCode="0_);[Red]\(0\)">
                  <c:v>999999999999</c:v>
                </c:pt>
                <c:pt idx="167" formatCode="0_);[Red]\(0\)">
                  <c:v>999999999999</c:v>
                </c:pt>
                <c:pt idx="168" formatCode="0_);[Red]\(0\)">
                  <c:v>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7647488"/>
        <c:axId val="507645952"/>
      </c:barChart>
      <c:lineChart>
        <c:grouping val="standard"/>
        <c:varyColors val="0"/>
        <c:ser>
          <c:idx val="0"/>
          <c:order val="0"/>
          <c:tx>
            <c:strRef>
              <c:f>Calc!$S$10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952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Calc!$S$11:$S$263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756</c:v>
                </c:pt>
                <c:pt idx="85">
                  <c:v>837</c:v>
                </c:pt>
                <c:pt idx="86">
                  <c:v>1230</c:v>
                </c:pt>
                <c:pt idx="87">
                  <c:v>1407</c:v>
                </c:pt>
                <c:pt idx="88">
                  <c:v>1609</c:v>
                </c:pt>
                <c:pt idx="89">
                  <c:v>1815</c:v>
                </c:pt>
                <c:pt idx="90">
                  <c:v>1619</c:v>
                </c:pt>
                <c:pt idx="91">
                  <c:v>1545</c:v>
                </c:pt>
                <c:pt idx="92">
                  <c:v>1011</c:v>
                </c:pt>
                <c:pt idx="93">
                  <c:v>981</c:v>
                </c:pt>
                <c:pt idx="94">
                  <c:v>818</c:v>
                </c:pt>
                <c:pt idx="95">
                  <c:v>744</c:v>
                </c:pt>
                <c:pt idx="96">
                  <c:v>503</c:v>
                </c:pt>
                <c:pt idx="97">
                  <c:v>722</c:v>
                </c:pt>
                <c:pt idx="98">
                  <c:v>830</c:v>
                </c:pt>
                <c:pt idx="99">
                  <c:v>1031</c:v>
                </c:pt>
                <c:pt idx="100">
                  <c:v>1293</c:v>
                </c:pt>
                <c:pt idx="101">
                  <c:v>1330</c:v>
                </c:pt>
                <c:pt idx="102">
                  <c:v>1246</c:v>
                </c:pt>
                <c:pt idx="103">
                  <c:v>1137</c:v>
                </c:pt>
                <c:pt idx="104">
                  <c:v>860</c:v>
                </c:pt>
                <c:pt idx="105">
                  <c:v>857</c:v>
                </c:pt>
                <c:pt idx="106">
                  <c:v>556</c:v>
                </c:pt>
                <c:pt idx="107">
                  <c:v>647</c:v>
                </c:pt>
                <c:pt idx="108">
                  <c:v>337</c:v>
                </c:pt>
                <c:pt idx="109">
                  <c:v>528</c:v>
                </c:pt>
                <c:pt idx="110">
                  <c:v>729</c:v>
                </c:pt>
                <c:pt idx="111">
                  <c:v>860</c:v>
                </c:pt>
                <c:pt idx="112">
                  <c:v>1135</c:v>
                </c:pt>
                <c:pt idx="113">
                  <c:v>1308</c:v>
                </c:pt>
                <c:pt idx="114">
                  <c:v>1389</c:v>
                </c:pt>
                <c:pt idx="115">
                  <c:v>1144</c:v>
                </c:pt>
                <c:pt idx="116">
                  <c:v>1022</c:v>
                </c:pt>
                <c:pt idx="117">
                  <c:v>1086</c:v>
                </c:pt>
                <c:pt idx="118">
                  <c:v>1043</c:v>
                </c:pt>
                <c:pt idx="119">
                  <c:v>638</c:v>
                </c:pt>
                <c:pt idx="120">
                  <c:v>439</c:v>
                </c:pt>
                <c:pt idx="121">
                  <c:v>580</c:v>
                </c:pt>
                <c:pt idx="122">
                  <c:v>854</c:v>
                </c:pt>
                <c:pt idx="123">
                  <c:v>1336</c:v>
                </c:pt>
                <c:pt idx="124">
                  <c:v>1365</c:v>
                </c:pt>
                <c:pt idx="125">
                  <c:v>1508</c:v>
                </c:pt>
                <c:pt idx="126">
                  <c:v>781</c:v>
                </c:pt>
                <c:pt idx="127">
                  <c:v>801</c:v>
                </c:pt>
                <c:pt idx="128">
                  <c:v>719</c:v>
                </c:pt>
                <c:pt idx="129">
                  <c:v>693</c:v>
                </c:pt>
                <c:pt idx="130">
                  <c:v>602</c:v>
                </c:pt>
                <c:pt idx="131">
                  <c:v>643</c:v>
                </c:pt>
                <c:pt idx="132">
                  <c:v>516</c:v>
                </c:pt>
                <c:pt idx="133">
                  <c:v>498</c:v>
                </c:pt>
                <c:pt idx="134">
                  <c:v>749</c:v>
                </c:pt>
                <c:pt idx="135">
                  <c:v>940</c:v>
                </c:pt>
                <c:pt idx="136">
                  <c:v>1040</c:v>
                </c:pt>
                <c:pt idx="137">
                  <c:v>1192</c:v>
                </c:pt>
                <c:pt idx="138">
                  <c:v>1081</c:v>
                </c:pt>
                <c:pt idx="139">
                  <c:v>1053</c:v>
                </c:pt>
                <c:pt idx="140">
                  <c:v>912</c:v>
                </c:pt>
                <c:pt idx="141">
                  <c:v>769</c:v>
                </c:pt>
                <c:pt idx="142">
                  <c:v>770</c:v>
                </c:pt>
                <c:pt idx="143">
                  <c:v>715</c:v>
                </c:pt>
                <c:pt idx="144">
                  <c:v>585</c:v>
                </c:pt>
                <c:pt idx="145">
                  <c:v>597</c:v>
                </c:pt>
                <c:pt idx="146">
                  <c:v>964</c:v>
                </c:pt>
                <c:pt idx="147">
                  <c:v>1072</c:v>
                </c:pt>
                <c:pt idx="148">
                  <c:v>1282</c:v>
                </c:pt>
                <c:pt idx="149">
                  <c:v>1521</c:v>
                </c:pt>
                <c:pt idx="150">
                  <c:v>1358</c:v>
                </c:pt>
                <c:pt idx="151">
                  <c:v>1360</c:v>
                </c:pt>
                <c:pt idx="152">
                  <c:v>987</c:v>
                </c:pt>
                <c:pt idx="153">
                  <c:v>1040</c:v>
                </c:pt>
                <c:pt idx="154">
                  <c:v>921</c:v>
                </c:pt>
                <c:pt idx="155">
                  <c:v>822</c:v>
                </c:pt>
                <c:pt idx="156">
                  <c:v>709</c:v>
                </c:pt>
                <c:pt idx="157">
                  <c:v>695</c:v>
                </c:pt>
                <c:pt idx="158">
                  <c:v>994</c:v>
                </c:pt>
                <c:pt idx="159">
                  <c:v>1300</c:v>
                </c:pt>
                <c:pt idx="160">
                  <c:v>1690</c:v>
                </c:pt>
                <c:pt idx="161">
                  <c:v>1630</c:v>
                </c:pt>
                <c:pt idx="162">
                  <c:v>1668</c:v>
                </c:pt>
                <c:pt idx="163">
                  <c:v>1640</c:v>
                </c:pt>
                <c:pt idx="164">
                  <c:v>1199</c:v>
                </c:pt>
                <c:pt idx="165">
                  <c:v>1096</c:v>
                </c:pt>
                <c:pt idx="166">
                  <c:v>926</c:v>
                </c:pt>
                <c:pt idx="167">
                  <c:v>919</c:v>
                </c:pt>
                <c:pt idx="168">
                  <c:v>653</c:v>
                </c:pt>
                <c:pt idx="169">
                  <c:v>675</c:v>
                </c:pt>
                <c:pt idx="170">
                  <c:v>983</c:v>
                </c:pt>
                <c:pt idx="171">
                  <c:v>1195</c:v>
                </c:pt>
                <c:pt idx="172">
                  <c:v>1559</c:v>
                </c:pt>
                <c:pt idx="173">
                  <c:v>1766</c:v>
                </c:pt>
                <c:pt idx="174">
                  <c:v>1583</c:v>
                </c:pt>
                <c:pt idx="175">
                  <c:v>1427</c:v>
                </c:pt>
                <c:pt idx="176">
                  <c:v>1225</c:v>
                </c:pt>
                <c:pt idx="177">
                  <c:v>1218</c:v>
                </c:pt>
                <c:pt idx="178">
                  <c:v>917</c:v>
                </c:pt>
                <c:pt idx="179">
                  <c:v>965</c:v>
                </c:pt>
                <c:pt idx="180">
                  <c:v>666</c:v>
                </c:pt>
                <c:pt idx="181">
                  <c:v>710</c:v>
                </c:pt>
                <c:pt idx="182">
                  <c:v>1154</c:v>
                </c:pt>
                <c:pt idx="183">
                  <c:v>1394</c:v>
                </c:pt>
                <c:pt idx="184">
                  <c:v>1712</c:v>
                </c:pt>
                <c:pt idx="185">
                  <c:v>2049</c:v>
                </c:pt>
                <c:pt idx="186">
                  <c:v>1967</c:v>
                </c:pt>
                <c:pt idx="187">
                  <c:v>1543</c:v>
                </c:pt>
                <c:pt idx="188">
                  <c:v>1320</c:v>
                </c:pt>
                <c:pt idx="189">
                  <c:v>1320</c:v>
                </c:pt>
                <c:pt idx="190">
                  <c:v>1037</c:v>
                </c:pt>
                <c:pt idx="191">
                  <c:v>1040</c:v>
                </c:pt>
                <c:pt idx="192">
                  <c:v>717</c:v>
                </c:pt>
                <c:pt idx="193">
                  <c:v>729</c:v>
                </c:pt>
                <c:pt idx="194">
                  <c:v>1172</c:v>
                </c:pt>
                <c:pt idx="195">
                  <c:v>1509</c:v>
                </c:pt>
                <c:pt idx="196">
                  <c:v>1767</c:v>
                </c:pt>
                <c:pt idx="197">
                  <c:v>2127</c:v>
                </c:pt>
                <c:pt idx="198">
                  <c:v>1734</c:v>
                </c:pt>
                <c:pt idx="199">
                  <c:v>1791</c:v>
                </c:pt>
                <c:pt idx="200">
                  <c:v>1424</c:v>
                </c:pt>
                <c:pt idx="201">
                  <c:v>1265</c:v>
                </c:pt>
                <c:pt idx="202">
                  <c:v>22.86126958010049</c:v>
                </c:pt>
                <c:pt idx="203">
                  <c:v>1000</c:v>
                </c:pt>
                <c:pt idx="204">
                  <c:v>22.865700195315249</c:v>
                </c:pt>
                <c:pt idx="205">
                  <c:v>21.1985165820353</c:v>
                </c:pt>
                <c:pt idx="206">
                  <c:v>25.661095580107492</c:v>
                </c:pt>
                <c:pt idx="207">
                  <c:v>20.833874279431686</c:v>
                </c:pt>
                <c:pt idx="208">
                  <c:v>24.13333064989892</c:v>
                </c:pt>
                <c:pt idx="209">
                  <c:v>24.362623613394106</c:v>
                </c:pt>
                <c:pt idx="210">
                  <c:v>21.247072420863152</c:v>
                </c:pt>
                <c:pt idx="211">
                  <c:v>25.430112337370929</c:v>
                </c:pt>
                <c:pt idx="212">
                  <c:v>21.950553969785656</c:v>
                </c:pt>
                <c:pt idx="213">
                  <c:v>23.668278205917954</c:v>
                </c:pt>
                <c:pt idx="214">
                  <c:v>22.3895755922109</c:v>
                </c:pt>
                <c:pt idx="215">
                  <c:v>20.028293617735173</c:v>
                </c:pt>
                <c:pt idx="216">
                  <c:v>23.704513016395126</c:v>
                </c:pt>
                <c:pt idx="217">
                  <c:v>20.847846044234657</c:v>
                </c:pt>
                <c:pt idx="218">
                  <c:v>22.906885615006225</c:v>
                </c:pt>
                <c:pt idx="219">
                  <c:v>22.837642402052065</c:v>
                </c:pt>
                <c:pt idx="220">
                  <c:v>23.906288959643732</c:v>
                </c:pt>
                <c:pt idx="221">
                  <c:v>23.042427616879486</c:v>
                </c:pt>
                <c:pt idx="222">
                  <c:v>21.796460441766779</c:v>
                </c:pt>
                <c:pt idx="223">
                  <c:v>25.167008042452874</c:v>
                </c:pt>
                <c:pt idx="224">
                  <c:v>20.833795614192457</c:v>
                </c:pt>
                <c:pt idx="225">
                  <c:v>24.705833942654948</c:v>
                </c:pt>
                <c:pt idx="226">
                  <c:v>22.354791045191622</c:v>
                </c:pt>
                <c:pt idx="227">
                  <c:v>19.596432398187993</c:v>
                </c:pt>
                <c:pt idx="228">
                  <c:v>23.255226313834601</c:v>
                </c:pt>
                <c:pt idx="229">
                  <c:v>20.84784604423465</c:v>
                </c:pt>
                <c:pt idx="230">
                  <c:v>23.042427616879486</c:v>
                </c:pt>
                <c:pt idx="231">
                  <c:v>22.683358950255908</c:v>
                </c:pt>
                <c:pt idx="232">
                  <c:v>23.924022641603802</c:v>
                </c:pt>
                <c:pt idx="233">
                  <c:v>21.923511952372255</c:v>
                </c:pt>
                <c:pt idx="234">
                  <c:v>23.198109650979813</c:v>
                </c:pt>
                <c:pt idx="235">
                  <c:v>24.050623790246725</c:v>
                </c:pt>
                <c:pt idx="236">
                  <c:v>21.858268270554934</c:v>
                </c:pt>
                <c:pt idx="237">
                  <c:v>24.801284718762524</c:v>
                </c:pt>
                <c:pt idx="238">
                  <c:v>21.125896751388638</c:v>
                </c:pt>
                <c:pt idx="239">
                  <c:v>20.178732393486367</c:v>
                </c:pt>
                <c:pt idx="240">
                  <c:v>23.411134574100657</c:v>
                </c:pt>
                <c:pt idx="241">
                  <c:v>20.84784604423465</c:v>
                </c:pt>
                <c:pt idx="242">
                  <c:v>24.049166591281889</c:v>
                </c:pt>
                <c:pt idx="243">
                  <c:v>22.794011996022487</c:v>
                </c:pt>
                <c:pt idx="244">
                  <c:v>21.6877149569276</c:v>
                </c:pt>
                <c:pt idx="245">
                  <c:v>24.049166591281889</c:v>
                </c:pt>
                <c:pt idx="246">
                  <c:v>24.1325696946652</c:v>
                </c:pt>
                <c:pt idx="247">
                  <c:v>22.947984608734728</c:v>
                </c:pt>
                <c:pt idx="248">
                  <c:v>22.939634589842953</c:v>
                </c:pt>
                <c:pt idx="249">
                  <c:v>23.702634148516452</c:v>
                </c:pt>
                <c:pt idx="250">
                  <c:v>21.140424604576808</c:v>
                </c:pt>
                <c:pt idx="251">
                  <c:v>21.176150537855072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Calc!$J$10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6350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noFill/>
              </a:ln>
            </c:spPr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Calc!$J$11:$J$263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722.66030524148425</c:v>
                </c:pt>
                <c:pt idx="85">
                  <c:v>909.71992955555527</c:v>
                </c:pt>
                <c:pt idx="86">
                  <c:v>1153.478127983285</c:v>
                </c:pt>
                <c:pt idx="87">
                  <c:v>1477.210175068642</c:v>
                </c:pt>
                <c:pt idx="88">
                  <c:v>1525.061374630754</c:v>
                </c:pt>
                <c:pt idx="89">
                  <c:v>1784.8093802128415</c:v>
                </c:pt>
                <c:pt idx="90">
                  <c:v>1683.0782874741235</c:v>
                </c:pt>
                <c:pt idx="91">
                  <c:v>1391.0423050170925</c:v>
                </c:pt>
                <c:pt idx="92">
                  <c:v>1099.5783964027021</c:v>
                </c:pt>
                <c:pt idx="93">
                  <c:v>899.73151254049856</c:v>
                </c:pt>
                <c:pt idx="94">
                  <c:v>829.13668563814088</c:v>
                </c:pt>
                <c:pt idx="95">
                  <c:v>860.27908433645518</c:v>
                </c:pt>
                <c:pt idx="96">
                  <c:v>490.10694541743749</c:v>
                </c:pt>
                <c:pt idx="97">
                  <c:v>744.75701217250378</c:v>
                </c:pt>
                <c:pt idx="98">
                  <c:v>870.13831574038113</c:v>
                </c:pt>
                <c:pt idx="99">
                  <c:v>967.71048135365209</c:v>
                </c:pt>
                <c:pt idx="100">
                  <c:v>1284.5814564489929</c:v>
                </c:pt>
                <c:pt idx="101">
                  <c:v>1313.2594461793356</c:v>
                </c:pt>
                <c:pt idx="102">
                  <c:v>1182.3745060441347</c:v>
                </c:pt>
                <c:pt idx="103">
                  <c:v>1123.5349526674836</c:v>
                </c:pt>
                <c:pt idx="104">
                  <c:v>848.75121413680017</c:v>
                </c:pt>
                <c:pt idx="105">
                  <c:v>782.41949547065428</c:v>
                </c:pt>
                <c:pt idx="106">
                  <c:v>629.70431936126715</c:v>
                </c:pt>
                <c:pt idx="107">
                  <c:v>681.91699607821079</c:v>
                </c:pt>
                <c:pt idx="108">
                  <c:v>344.95038794413182</c:v>
                </c:pt>
                <c:pt idx="109">
                  <c:v>573.87350394902433</c:v>
                </c:pt>
                <c:pt idx="110">
                  <c:v>686.86429285431211</c:v>
                </c:pt>
                <c:pt idx="111">
                  <c:v>854.91142505471544</c:v>
                </c:pt>
                <c:pt idx="112">
                  <c:v>1185.8383933089017</c:v>
                </c:pt>
                <c:pt idx="113">
                  <c:v>1232.3984842982718</c:v>
                </c:pt>
                <c:pt idx="114">
                  <c:v>1304.1937628965977</c:v>
                </c:pt>
                <c:pt idx="115">
                  <c:v>1129.6006063377142</c:v>
                </c:pt>
                <c:pt idx="116">
                  <c:v>1009.503531234198</c:v>
                </c:pt>
                <c:pt idx="117">
                  <c:v>1038.1895528926163</c:v>
                </c:pt>
                <c:pt idx="118">
                  <c:v>1117.9285434029227</c:v>
                </c:pt>
                <c:pt idx="119">
                  <c:v>682.67988299781325</c:v>
                </c:pt>
                <c:pt idx="120">
                  <c:v>466.60864925244931</c:v>
                </c:pt>
                <c:pt idx="121">
                  <c:v>630.39134903491311</c:v>
                </c:pt>
                <c:pt idx="122">
                  <c:v>772.1605470197353</c:v>
                </c:pt>
                <c:pt idx="123">
                  <c:v>1321.8693490955684</c:v>
                </c:pt>
                <c:pt idx="124">
                  <c:v>1429.796959812837</c:v>
                </c:pt>
                <c:pt idx="125">
                  <c:v>1417.7182344547871</c:v>
                </c:pt>
                <c:pt idx="126">
                  <c:v>766.62937391067396</c:v>
                </c:pt>
                <c:pt idx="127">
                  <c:v>754.70274153128116</c:v>
                </c:pt>
                <c:pt idx="128">
                  <c:v>709.6286935114822</c:v>
                </c:pt>
                <c:pt idx="129">
                  <c:v>695.34543151789649</c:v>
                </c:pt>
                <c:pt idx="130">
                  <c:v>613.30114986660135</c:v>
                </c:pt>
                <c:pt idx="131">
                  <c:v>694.86743201941738</c:v>
                </c:pt>
                <c:pt idx="132">
                  <c:v>520.60084420889666</c:v>
                </c:pt>
                <c:pt idx="133">
                  <c:v>541.26705486101162</c:v>
                </c:pt>
                <c:pt idx="134">
                  <c:v>671.85366916389546</c:v>
                </c:pt>
                <c:pt idx="135">
                  <c:v>982.60672483332496</c:v>
                </c:pt>
                <c:pt idx="136">
                  <c:v>1034.4447055893174</c:v>
                </c:pt>
                <c:pt idx="137">
                  <c:v>1121.9705026347294</c:v>
                </c:pt>
                <c:pt idx="138">
                  <c:v>1124.7025755674952</c:v>
                </c:pt>
                <c:pt idx="139">
                  <c:v>948.12450733618778</c:v>
                </c:pt>
                <c:pt idx="140">
                  <c:v>900.01393257112397</c:v>
                </c:pt>
                <c:pt idx="141">
                  <c:v>774.84311693701238</c:v>
                </c:pt>
                <c:pt idx="142">
                  <c:v>781.22660493463127</c:v>
                </c:pt>
                <c:pt idx="143">
                  <c:v>786.28574413345893</c:v>
                </c:pt>
                <c:pt idx="144">
                  <c:v>590.45052269103974</c:v>
                </c:pt>
                <c:pt idx="145">
                  <c:v>615.88806013610963</c:v>
                </c:pt>
                <c:pt idx="146">
                  <c:v>904.02676046820056</c:v>
                </c:pt>
                <c:pt idx="147">
                  <c:v>1125.4934667189652</c:v>
                </c:pt>
                <c:pt idx="148">
                  <c:v>1215.1203743173564</c:v>
                </c:pt>
                <c:pt idx="149">
                  <c:v>1495.6997615998521</c:v>
                </c:pt>
                <c:pt idx="150">
                  <c:v>1411.7481867757008</c:v>
                </c:pt>
                <c:pt idx="151">
                  <c:v>1224.4773688176349</c:v>
                </c:pt>
                <c:pt idx="152">
                  <c:v>1073.4756451527862</c:v>
                </c:pt>
                <c:pt idx="153">
                  <c:v>953.84380534364777</c:v>
                </c:pt>
                <c:pt idx="154">
                  <c:v>933.53898224049851</c:v>
                </c:pt>
                <c:pt idx="155">
                  <c:v>950.46963350076101</c:v>
                </c:pt>
                <c:pt idx="156">
                  <c:v>690.82668847109971</c:v>
                </c:pt>
                <c:pt idx="157">
                  <c:v>755.38273720562859</c:v>
                </c:pt>
                <c:pt idx="158">
                  <c:v>1033.7919525618363</c:v>
                </c:pt>
                <c:pt idx="159">
                  <c:v>1230.5066804581086</c:v>
                </c:pt>
                <c:pt idx="160">
                  <c:v>1600.6483900930023</c:v>
                </c:pt>
                <c:pt idx="161">
                  <c:v>1684.6935812472786</c:v>
                </c:pt>
                <c:pt idx="162">
                  <c:v>1629.2468564036146</c:v>
                </c:pt>
                <c:pt idx="163">
                  <c:v>1545.1154863534762</c:v>
                </c:pt>
                <c:pt idx="164">
                  <c:v>1242.9305811485337</c:v>
                </c:pt>
                <c:pt idx="165">
                  <c:v>1001.335972747008</c:v>
                </c:pt>
                <c:pt idx="166">
                  <c:v>993.20586636181508</c:v>
                </c:pt>
                <c:pt idx="167">
                  <c:v>1031.9652489770187</c:v>
                </c:pt>
                <c:pt idx="168">
                  <c:v>632.02486150389495</c:v>
                </c:pt>
                <c:pt idx="169">
                  <c:v>733.64510448028682</c:v>
                </c:pt>
                <c:pt idx="170">
                  <c:v>970.6270944317946</c:v>
                </c:pt>
                <c:pt idx="171">
                  <c:v>1188.9067778812323</c:v>
                </c:pt>
                <c:pt idx="172">
                  <c:v>1548.8495673658006</c:v>
                </c:pt>
                <c:pt idx="173">
                  <c:v>1743.7715653779749</c:v>
                </c:pt>
                <c:pt idx="174">
                  <c:v>1502.1660056724438</c:v>
                </c:pt>
                <c:pt idx="175">
                  <c:v>1410.1005958280555</c:v>
                </c:pt>
                <c:pt idx="176">
                  <c:v>1208.9770201367212</c:v>
                </c:pt>
                <c:pt idx="177">
                  <c:v>1112.0034369699615</c:v>
                </c:pt>
                <c:pt idx="178">
                  <c:v>1038.5591022559029</c:v>
                </c:pt>
                <c:pt idx="179">
                  <c:v>1017.0786726668831</c:v>
                </c:pt>
                <c:pt idx="180">
                  <c:v>681.71204264329901</c:v>
                </c:pt>
                <c:pt idx="181">
                  <c:v>771.685961749635</c:v>
                </c:pt>
                <c:pt idx="182">
                  <c:v>1089.1202926306053</c:v>
                </c:pt>
                <c:pt idx="183">
                  <c:v>1383.3119151419401</c:v>
                </c:pt>
                <c:pt idx="184">
                  <c:v>1788.6831095549248</c:v>
                </c:pt>
                <c:pt idx="185">
                  <c:v>1930.569185265412</c:v>
                </c:pt>
                <c:pt idx="186">
                  <c:v>1846.9036224748797</c:v>
                </c:pt>
                <c:pt idx="187">
                  <c:v>1523.5784401915148</c:v>
                </c:pt>
                <c:pt idx="188">
                  <c:v>1303.8597467995512</c:v>
                </c:pt>
                <c:pt idx="189">
                  <c:v>1261.8878543446165</c:v>
                </c:pt>
                <c:pt idx="190">
                  <c:v>1111.4975067198764</c:v>
                </c:pt>
                <c:pt idx="191">
                  <c:v>1112.8324111563102</c:v>
                </c:pt>
                <c:pt idx="192">
                  <c:v>762.09203078361304</c:v>
                </c:pt>
                <c:pt idx="193">
                  <c:v>755.22463029973221</c:v>
                </c:pt>
                <c:pt idx="194">
                  <c:v>1111.3746680887418</c:v>
                </c:pt>
                <c:pt idx="195">
                  <c:v>1483.8993690034038</c:v>
                </c:pt>
                <c:pt idx="196">
                  <c:v>1757.5613411310808</c:v>
                </c:pt>
                <c:pt idx="197">
                  <c:v>2002.0396468993872</c:v>
                </c:pt>
                <c:pt idx="198">
                  <c:v>1804.1020037317639</c:v>
                </c:pt>
                <c:pt idx="199">
                  <c:v>1612.6220252983021</c:v>
                </c:pt>
                <c:pt idx="200">
                  <c:v>1405.284912260176</c:v>
                </c:pt>
                <c:pt idx="201">
                  <c:v>1274.6118893697278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Calc!$K$10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508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Calc!$K$11:$K$263</c:f>
              <c:numCache>
                <c:formatCode>#,##0.000_);[Red]\(#,##0.000\)</c:formatCode>
                <c:ptCount val="2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928.61945426010823</c:v>
                </c:pt>
                <c:pt idx="86">
                  <c:v>1180.1360775358273</c:v>
                </c:pt>
                <c:pt idx="87">
                  <c:v>1385.2498925608936</c:v>
                </c:pt>
                <c:pt idx="88">
                  <c:v>1595.6936433040792</c:v>
                </c:pt>
                <c:pt idx="89">
                  <c:v>1664.3163474392397</c:v>
                </c:pt>
                <c:pt idx="90">
                  <c:v>1619.6433242346859</c:v>
                </c:pt>
                <c:pt idx="91">
                  <c:v>1391.2329962979727</c:v>
                </c:pt>
                <c:pt idx="92">
                  <c:v>1130.1174046534309</c:v>
                </c:pt>
                <c:pt idx="93">
                  <c:v>942.81553152711388</c:v>
                </c:pt>
                <c:pt idx="94">
                  <c:v>863.04909417169813</c:v>
                </c:pt>
                <c:pt idx="95">
                  <c:v>726.50757179734455</c:v>
                </c:pt>
                <c:pt idx="96">
                  <c:v>698.38101397546552</c:v>
                </c:pt>
                <c:pt idx="97">
                  <c:v>701.66742444344072</c:v>
                </c:pt>
                <c:pt idx="98">
                  <c:v>860.8686030888457</c:v>
                </c:pt>
                <c:pt idx="99">
                  <c:v>1040.810084514342</c:v>
                </c:pt>
                <c:pt idx="100">
                  <c:v>1188.5171279939934</c:v>
                </c:pt>
                <c:pt idx="101">
                  <c:v>1260.0718028908211</c:v>
                </c:pt>
                <c:pt idx="102">
                  <c:v>1206.3896349636514</c:v>
                </c:pt>
                <c:pt idx="103">
                  <c:v>1051.5535576161394</c:v>
                </c:pt>
                <c:pt idx="104">
                  <c:v>918.23522075831261</c:v>
                </c:pt>
                <c:pt idx="105">
                  <c:v>753.62500965624042</c:v>
                </c:pt>
                <c:pt idx="106">
                  <c:v>698.01360363671074</c:v>
                </c:pt>
                <c:pt idx="107">
                  <c:v>552.19056779453661</c:v>
                </c:pt>
                <c:pt idx="108">
                  <c:v>533.58029599045562</c:v>
                </c:pt>
                <c:pt idx="109">
                  <c:v>535.22939491582281</c:v>
                </c:pt>
                <c:pt idx="110">
                  <c:v>705.21640728601733</c:v>
                </c:pt>
                <c:pt idx="111">
                  <c:v>909.20470373930982</c:v>
                </c:pt>
                <c:pt idx="112">
                  <c:v>1091.0494342206296</c:v>
                </c:pt>
                <c:pt idx="113">
                  <c:v>1240.8102135012571</c:v>
                </c:pt>
                <c:pt idx="114">
                  <c:v>1222.0642845108614</c:v>
                </c:pt>
                <c:pt idx="115">
                  <c:v>1147.7659668228366</c:v>
                </c:pt>
                <c:pt idx="116">
                  <c:v>1059.0978968215095</c:v>
                </c:pt>
                <c:pt idx="117">
                  <c:v>1055.2072091765792</c:v>
                </c:pt>
                <c:pt idx="118">
                  <c:v>946.26599309778419</c:v>
                </c:pt>
                <c:pt idx="119">
                  <c:v>755.73902521772834</c:v>
                </c:pt>
                <c:pt idx="120">
                  <c:v>593.22662709505857</c:v>
                </c:pt>
                <c:pt idx="121">
                  <c:v>623.05351510236585</c:v>
                </c:pt>
                <c:pt idx="122">
                  <c:v>908.14041505007219</c:v>
                </c:pt>
                <c:pt idx="123">
                  <c:v>1174.6089519760469</c:v>
                </c:pt>
                <c:pt idx="124">
                  <c:v>1389.7948477877308</c:v>
                </c:pt>
                <c:pt idx="125">
                  <c:v>1204.7148560594326</c:v>
                </c:pt>
                <c:pt idx="126">
                  <c:v>979.68344996558062</c:v>
                </c:pt>
                <c:pt idx="127">
                  <c:v>743.65360298447911</c:v>
                </c:pt>
                <c:pt idx="128">
                  <c:v>719.89228885355317</c:v>
                </c:pt>
                <c:pt idx="129">
                  <c:v>672.75842496532675</c:v>
                </c:pt>
                <c:pt idx="130">
                  <c:v>667.8380044679717</c:v>
                </c:pt>
                <c:pt idx="131">
                  <c:v>609.58980869830509</c:v>
                </c:pt>
                <c:pt idx="132">
                  <c:v>585.57844369644192</c:v>
                </c:pt>
                <c:pt idx="133">
                  <c:v>577.90718941126795</c:v>
                </c:pt>
                <c:pt idx="134">
                  <c:v>731.90914961941064</c:v>
                </c:pt>
                <c:pt idx="135">
                  <c:v>896.30169986217925</c:v>
                </c:pt>
                <c:pt idx="136">
                  <c:v>1046.3406443524573</c:v>
                </c:pt>
                <c:pt idx="137">
                  <c:v>1093.705927930514</c:v>
                </c:pt>
                <c:pt idx="138">
                  <c:v>1064.9325285128041</c:v>
                </c:pt>
                <c:pt idx="139">
                  <c:v>990.94700515826889</c:v>
                </c:pt>
                <c:pt idx="140">
                  <c:v>874.32718561477475</c:v>
                </c:pt>
                <c:pt idx="141">
                  <c:v>818.69455148092254</c:v>
                </c:pt>
                <c:pt idx="142">
                  <c:v>780.78515533503423</c:v>
                </c:pt>
                <c:pt idx="143">
                  <c:v>719.32095725304328</c:v>
                </c:pt>
                <c:pt idx="144">
                  <c:v>664.20810898686943</c:v>
                </c:pt>
                <c:pt idx="145">
                  <c:v>703.45511443178327</c:v>
                </c:pt>
                <c:pt idx="146">
                  <c:v>881.80276244109189</c:v>
                </c:pt>
                <c:pt idx="147">
                  <c:v>1081.546867168174</c:v>
                </c:pt>
                <c:pt idx="148">
                  <c:v>1278.7712008787246</c:v>
                </c:pt>
                <c:pt idx="149">
                  <c:v>1374.1894408976366</c:v>
                </c:pt>
                <c:pt idx="150">
                  <c:v>1377.308439064396</c:v>
                </c:pt>
                <c:pt idx="151">
                  <c:v>1236.567066915374</c:v>
                </c:pt>
                <c:pt idx="152">
                  <c:v>1083.9322731046896</c:v>
                </c:pt>
                <c:pt idx="153">
                  <c:v>986.95281091231084</c:v>
                </c:pt>
                <c:pt idx="154">
                  <c:v>945.95080702830239</c:v>
                </c:pt>
                <c:pt idx="155">
                  <c:v>858.27843473745304</c:v>
                </c:pt>
                <c:pt idx="156">
                  <c:v>798.89301972582973</c:v>
                </c:pt>
                <c:pt idx="157">
                  <c:v>826.66712607952149</c:v>
                </c:pt>
                <c:pt idx="158">
                  <c:v>1006.5604567418577</c:v>
                </c:pt>
                <c:pt idx="159">
                  <c:v>1288.3156743709824</c:v>
                </c:pt>
                <c:pt idx="160">
                  <c:v>1505.2828839327965</c:v>
                </c:pt>
                <c:pt idx="161">
                  <c:v>1638.1962759146318</c:v>
                </c:pt>
                <c:pt idx="162">
                  <c:v>1619.6853080014564</c:v>
                </c:pt>
                <c:pt idx="163">
                  <c:v>1472.4309746352083</c:v>
                </c:pt>
                <c:pt idx="164">
                  <c:v>1263.1273467496726</c:v>
                </c:pt>
                <c:pt idx="165">
                  <c:v>1079.1574734191188</c:v>
                </c:pt>
                <c:pt idx="166">
                  <c:v>1008.8356960286141</c:v>
                </c:pt>
                <c:pt idx="167">
                  <c:v>885.73199228090959</c:v>
                </c:pt>
                <c:pt idx="168">
                  <c:v>799.21173832040006</c:v>
                </c:pt>
                <c:pt idx="169">
                  <c:v>778.76568680532546</c:v>
                </c:pt>
                <c:pt idx="170">
                  <c:v>964.39299226443791</c:v>
                </c:pt>
                <c:pt idx="171">
                  <c:v>1236.127813226276</c:v>
                </c:pt>
                <c:pt idx="172">
                  <c:v>1493.8426368750027</c:v>
                </c:pt>
                <c:pt idx="173">
                  <c:v>1598.262379472073</c:v>
                </c:pt>
                <c:pt idx="174">
                  <c:v>1552.0127222928247</c:v>
                </c:pt>
                <c:pt idx="175">
                  <c:v>1373.7478738790735</c:v>
                </c:pt>
                <c:pt idx="176">
                  <c:v>1243.6936843115793</c:v>
                </c:pt>
                <c:pt idx="177">
                  <c:v>1119.8465197875285</c:v>
                </c:pt>
                <c:pt idx="178">
                  <c:v>1055.8804039642491</c:v>
                </c:pt>
                <c:pt idx="179">
                  <c:v>912.44993918869488</c:v>
                </c:pt>
                <c:pt idx="180">
                  <c:v>823.49222568660571</c:v>
                </c:pt>
                <c:pt idx="181">
                  <c:v>847.50609900784639</c:v>
                </c:pt>
                <c:pt idx="182">
                  <c:v>1081.3727231740602</c:v>
                </c:pt>
                <c:pt idx="183">
                  <c:v>1420.3717724424903</c:v>
                </c:pt>
                <c:pt idx="184">
                  <c:v>1700.8547366540922</c:v>
                </c:pt>
                <c:pt idx="185">
                  <c:v>1855.3853057650722</c:v>
                </c:pt>
                <c:pt idx="186">
                  <c:v>1767.0170826439353</c:v>
                </c:pt>
                <c:pt idx="187">
                  <c:v>1558.1139364886485</c:v>
                </c:pt>
                <c:pt idx="188">
                  <c:v>1363.1086804452273</c:v>
                </c:pt>
                <c:pt idx="189">
                  <c:v>1225.7483692880148</c:v>
                </c:pt>
                <c:pt idx="190">
                  <c:v>1162.0725907402677</c:v>
                </c:pt>
                <c:pt idx="191">
                  <c:v>995.47398288659986</c:v>
                </c:pt>
                <c:pt idx="192">
                  <c:v>876.71635741321859</c:v>
                </c:pt>
                <c:pt idx="193">
                  <c:v>876.23044305736232</c:v>
                </c:pt>
                <c:pt idx="194">
                  <c:v>1116.8328891306257</c:v>
                </c:pt>
                <c:pt idx="195">
                  <c:v>1450.9451260744088</c:v>
                </c:pt>
                <c:pt idx="196">
                  <c:v>1747.833452344624</c:v>
                </c:pt>
                <c:pt idx="197">
                  <c:v>1854.5676639207441</c:v>
                </c:pt>
                <c:pt idx="198">
                  <c:v>1806.2545586431509</c:v>
                </c:pt>
                <c:pt idx="199">
                  <c:v>1607.336313763414</c:v>
                </c:pt>
                <c:pt idx="200">
                  <c:v>1430.8396089760688</c:v>
                </c:pt>
                <c:pt idx="201">
                  <c:v>1339.948400814952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Calc!$R$10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Calc!$A$11:$A$263</c:f>
              <c:numCache>
                <c:formatCode>[$-409]mmm\-yy;@</c:formatCode>
                <c:ptCount val="2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</c:numCache>
            </c:numRef>
          </c:cat>
          <c:val>
            <c:numRef>
              <c:f>Calc!$R$11:$R$263</c:f>
              <c:numCache>
                <c:formatCode>#,##0.000_);[Red]\(#,##0.000\)</c:formatCode>
                <c:ptCount val="253"/>
                <c:pt idx="0">
                  <c:v>21.5</c:v>
                </c:pt>
                <c:pt idx="1">
                  <c:v>21.858333333333331</c:v>
                </c:pt>
                <c:pt idx="2">
                  <c:v>22.222638888888884</c:v>
                </c:pt>
                <c:pt idx="3">
                  <c:v>22.593016203703698</c:v>
                </c:pt>
                <c:pt idx="4">
                  <c:v>20.213218496913573</c:v>
                </c:pt>
                <c:pt idx="5">
                  <c:v>20.550105471862132</c:v>
                </c:pt>
                <c:pt idx="6">
                  <c:v>20.892607229726501</c:v>
                </c:pt>
                <c:pt idx="7">
                  <c:v>21.240817350221942</c:v>
                </c:pt>
                <c:pt idx="8">
                  <c:v>21.594830972725639</c:v>
                </c:pt>
                <c:pt idx="9">
                  <c:v>21.954744822271063</c:v>
                </c:pt>
                <c:pt idx="10">
                  <c:v>22.320657235975581</c:v>
                </c:pt>
                <c:pt idx="11">
                  <c:v>24.508081645101189</c:v>
                </c:pt>
                <c:pt idx="12">
                  <c:v>24.91654967251954</c:v>
                </c:pt>
                <c:pt idx="13">
                  <c:v>25.331825500394864</c:v>
                </c:pt>
                <c:pt idx="14">
                  <c:v>25.754022592068111</c:v>
                </c:pt>
                <c:pt idx="15">
                  <c:v>26.183256301935913</c:v>
                </c:pt>
                <c:pt idx="16">
                  <c:v>23.957679516271359</c:v>
                </c:pt>
                <c:pt idx="17">
                  <c:v>24.35697417487588</c:v>
                </c:pt>
                <c:pt idx="18">
                  <c:v>24.762923744457144</c:v>
                </c:pt>
                <c:pt idx="19">
                  <c:v>25.175639140198093</c:v>
                </c:pt>
                <c:pt idx="20">
                  <c:v>35.833326376215282</c:v>
                </c:pt>
                <c:pt idx="21">
                  <c:v>26.021820344632523</c:v>
                </c:pt>
                <c:pt idx="22">
                  <c:v>26.455517350376397</c:v>
                </c:pt>
                <c:pt idx="23">
                  <c:v>26.896442639549335</c:v>
                </c:pt>
                <c:pt idx="24">
                  <c:v>27.344716683541822</c:v>
                </c:pt>
                <c:pt idx="25">
                  <c:v>27.800461961600853</c:v>
                </c:pt>
                <c:pt idx="26">
                  <c:v>28.263802994294199</c:v>
                </c:pt>
                <c:pt idx="27">
                  <c:v>28.734866377532434</c:v>
                </c:pt>
                <c:pt idx="28">
                  <c:v>29.213780817157971</c:v>
                </c:pt>
                <c:pt idx="29">
                  <c:v>29.700677164110601</c:v>
                </c:pt>
                <c:pt idx="30">
                  <c:v>41.670050061247167</c:v>
                </c:pt>
                <c:pt idx="31">
                  <c:v>30.69894992434876</c:v>
                </c:pt>
                <c:pt idx="32">
                  <c:v>30.737323611754196</c:v>
                </c:pt>
                <c:pt idx="33">
                  <c:v>30.775745266268888</c:v>
                </c:pt>
                <c:pt idx="34">
                  <c:v>30.814214947851724</c:v>
                </c:pt>
                <c:pt idx="35">
                  <c:v>29.001568753544344</c:v>
                </c:pt>
                <c:pt idx="36">
                  <c:v>29.037820714486273</c:v>
                </c:pt>
                <c:pt idx="37">
                  <c:v>29.074117990379381</c:v>
                </c:pt>
                <c:pt idx="38">
                  <c:v>29.110460637867355</c:v>
                </c:pt>
                <c:pt idx="39">
                  <c:v>29.146848713664689</c:v>
                </c:pt>
                <c:pt idx="40">
                  <c:v>29.18328227455677</c:v>
                </c:pt>
                <c:pt idx="41">
                  <c:v>29.219761377399966</c:v>
                </c:pt>
                <c:pt idx="42">
                  <c:v>29.256286079121715</c:v>
                </c:pt>
                <c:pt idx="43">
                  <c:v>29.292856436720616</c:v>
                </c:pt>
                <c:pt idx="44">
                  <c:v>29.329472507266516</c:v>
                </c:pt>
                <c:pt idx="45">
                  <c:v>29.366134347900598</c:v>
                </c:pt>
                <c:pt idx="46">
                  <c:v>29.402842015835471</c:v>
                </c:pt>
                <c:pt idx="47">
                  <c:v>29.439595568355266</c:v>
                </c:pt>
                <c:pt idx="48">
                  <c:v>31.53974271721281</c:v>
                </c:pt>
                <c:pt idx="49">
                  <c:v>31.579167395609325</c:v>
                </c:pt>
                <c:pt idx="50">
                  <c:v>31.618641354853835</c:v>
                </c:pt>
                <c:pt idx="51">
                  <c:v>31.658164656547402</c:v>
                </c:pt>
                <c:pt idx="52">
                  <c:v>31.697737362368088</c:v>
                </c:pt>
                <c:pt idx="53">
                  <c:v>29.661083676701914</c:v>
                </c:pt>
                <c:pt idx="54">
                  <c:v>29.698160031297789</c:v>
                </c:pt>
                <c:pt idx="55">
                  <c:v>29.735282731336909</c:v>
                </c:pt>
                <c:pt idx="56">
                  <c:v>29.772451834751081</c:v>
                </c:pt>
                <c:pt idx="57">
                  <c:v>30.09498672962755</c:v>
                </c:pt>
                <c:pt idx="58">
                  <c:v>31.942066540158439</c:v>
                </c:pt>
                <c:pt idx="59">
                  <c:v>32.288105594343484</c:v>
                </c:pt>
                <c:pt idx="60">
                  <c:v>32.637893404948869</c:v>
                </c:pt>
                <c:pt idx="61">
                  <c:v>32.991470583502476</c:v>
                </c:pt>
                <c:pt idx="62">
                  <c:v>33.34887818149042</c:v>
                </c:pt>
                <c:pt idx="63">
                  <c:v>33.710157695123229</c:v>
                </c:pt>
                <c:pt idx="64">
                  <c:v>34.075351070153729</c:v>
                </c:pt>
                <c:pt idx="65">
                  <c:v>34.444500706747057</c:v>
                </c:pt>
                <c:pt idx="66">
                  <c:v>34.81764946440348</c:v>
                </c:pt>
                <c:pt idx="67">
                  <c:v>35.194840666934518</c:v>
                </c:pt>
                <c:pt idx="68">
                  <c:v>35.576118107492974</c:v>
                </c:pt>
                <c:pt idx="69">
                  <c:v>35.961526053657479</c:v>
                </c:pt>
                <c:pt idx="70">
                  <c:v>36.351109252572101</c:v>
                </c:pt>
                <c:pt idx="71">
                  <c:v>36.744912936141631</c:v>
                </c:pt>
                <c:pt idx="72">
                  <c:v>37.142982826283159</c:v>
                </c:pt>
                <c:pt idx="73">
                  <c:v>37.545365140234559</c:v>
                </c:pt>
                <c:pt idx="74">
                  <c:v>37.952106595920426</c:v>
                </c:pt>
                <c:pt idx="75">
                  <c:v>38.046986862410229</c:v>
                </c:pt>
                <c:pt idx="76">
                  <c:v>38.142104329566251</c:v>
                </c:pt>
                <c:pt idx="77">
                  <c:v>38.237459590390166</c:v>
                </c:pt>
                <c:pt idx="78">
                  <c:v>38.333053239366137</c:v>
                </c:pt>
                <c:pt idx="79">
                  <c:v>38.428885872464548</c:v>
                </c:pt>
                <c:pt idx="80">
                  <c:v>38.524958087145706</c:v>
                </c:pt>
                <c:pt idx="81">
                  <c:v>38.62127048236357</c:v>
                </c:pt>
                <c:pt idx="82">
                  <c:v>38.717823658569479</c:v>
                </c:pt>
                <c:pt idx="83">
                  <c:v>38.814618217715903</c:v>
                </c:pt>
                <c:pt idx="84">
                  <c:v>38.911654763260188</c:v>
                </c:pt>
                <c:pt idx="85">
                  <c:v>41.349469934178437</c:v>
                </c:pt>
                <c:pt idx="86">
                  <c:v>41.452843609013883</c:v>
                </c:pt>
                <c:pt idx="87">
                  <c:v>41.556475718036417</c:v>
                </c:pt>
                <c:pt idx="88">
                  <c:v>41.660366907331507</c:v>
                </c:pt>
                <c:pt idx="89">
                  <c:v>44.688034072321827</c:v>
                </c:pt>
                <c:pt idx="90">
                  <c:v>44.799754157502626</c:v>
                </c:pt>
                <c:pt idx="91">
                  <c:v>56.139691928620472</c:v>
                </c:pt>
                <c:pt idx="92">
                  <c:v>45.02403292675362</c:v>
                </c:pt>
                <c:pt idx="93">
                  <c:v>45.136593009070502</c:v>
                </c:pt>
                <c:pt idx="94">
                  <c:v>45.249434491593178</c:v>
                </c:pt>
                <c:pt idx="95">
                  <c:v>45.362558077822158</c:v>
                </c:pt>
                <c:pt idx="96">
                  <c:v>50.478320565048556</c:v>
                </c:pt>
                <c:pt idx="97">
                  <c:v>50.604516366461176</c:v>
                </c:pt>
                <c:pt idx="98">
                  <c:v>50.731027657377325</c:v>
                </c:pt>
                <c:pt idx="99">
                  <c:v>50.857855226520769</c:v>
                </c:pt>
                <c:pt idx="100">
                  <c:v>50.984999864587067</c:v>
                </c:pt>
                <c:pt idx="101">
                  <c:v>51.112462364248529</c:v>
                </c:pt>
                <c:pt idx="102">
                  <c:v>51.240243520159147</c:v>
                </c:pt>
                <c:pt idx="103">
                  <c:v>51.368344128959542</c:v>
                </c:pt>
                <c:pt idx="104">
                  <c:v>72.095470984994705</c:v>
                </c:pt>
                <c:pt idx="105">
                  <c:v>71.915232307532222</c:v>
                </c:pt>
                <c:pt idx="106">
                  <c:v>53.801583170072547</c:v>
                </c:pt>
                <c:pt idx="107">
                  <c:v>53.667079212147371</c:v>
                </c:pt>
                <c:pt idx="108">
                  <c:v>53.532911514117004</c:v>
                </c:pt>
                <c:pt idx="109">
                  <c:v>53.399079235331712</c:v>
                </c:pt>
                <c:pt idx="110">
                  <c:v>53.265581537243385</c:v>
                </c:pt>
                <c:pt idx="111">
                  <c:v>53.132417583400276</c:v>
                </c:pt>
                <c:pt idx="112">
                  <c:v>52.999586539441779</c:v>
                </c:pt>
                <c:pt idx="113">
                  <c:v>41.764999182743615</c:v>
                </c:pt>
                <c:pt idx="114">
                  <c:v>41.660586684786757</c:v>
                </c:pt>
                <c:pt idx="115">
                  <c:v>41.556435218074796</c:v>
                </c:pt>
                <c:pt idx="116">
                  <c:v>41.452544130029608</c:v>
                </c:pt>
                <c:pt idx="117">
                  <c:v>41.348912769704533</c:v>
                </c:pt>
                <c:pt idx="118">
                  <c:v>35.471164819491037</c:v>
                </c:pt>
                <c:pt idx="119">
                  <c:v>35.382486907442313</c:v>
                </c:pt>
                <c:pt idx="120">
                  <c:v>35.294030690173706</c:v>
                </c:pt>
                <c:pt idx="121">
                  <c:v>35.205795613448274</c:v>
                </c:pt>
                <c:pt idx="122">
                  <c:v>35.117781124414655</c:v>
                </c:pt>
                <c:pt idx="123">
                  <c:v>46.239582406516789</c:v>
                </c:pt>
                <c:pt idx="124">
                  <c:v>46.123983450500496</c:v>
                </c:pt>
                <c:pt idx="125">
                  <c:v>46.008673491874248</c:v>
                </c:pt>
                <c:pt idx="126">
                  <c:v>33.04342930186408</c:v>
                </c:pt>
                <c:pt idx="127">
                  <c:v>32.96082072860942</c:v>
                </c:pt>
                <c:pt idx="128">
                  <c:v>32.878418676787895</c:v>
                </c:pt>
                <c:pt idx="129">
                  <c:v>32.796222630095926</c:v>
                </c:pt>
                <c:pt idx="130">
                  <c:v>32.714232073520691</c:v>
                </c:pt>
                <c:pt idx="131">
                  <c:v>32.632446493336893</c:v>
                </c:pt>
                <c:pt idx="132">
                  <c:v>32.550865377103555</c:v>
                </c:pt>
                <c:pt idx="133">
                  <c:v>32.469488213660796</c:v>
                </c:pt>
                <c:pt idx="134">
                  <c:v>32.388314493126643</c:v>
                </c:pt>
                <c:pt idx="135">
                  <c:v>28.753535899135503</c:v>
                </c:pt>
                <c:pt idx="136">
                  <c:v>28.681652059387666</c:v>
                </c:pt>
                <c:pt idx="137">
                  <c:v>28.609947929239198</c:v>
                </c:pt>
                <c:pt idx="138">
                  <c:v>28.5384230594161</c:v>
                </c:pt>
                <c:pt idx="139">
                  <c:v>44.123969352739721</c:v>
                </c:pt>
                <c:pt idx="140">
                  <c:v>34.330654354899139</c:v>
                </c:pt>
                <c:pt idx="141">
                  <c:v>34.244827719011894</c:v>
                </c:pt>
                <c:pt idx="142">
                  <c:v>30.743294084742931</c:v>
                </c:pt>
                <c:pt idx="143">
                  <c:v>25.299809575863137</c:v>
                </c:pt>
                <c:pt idx="144">
                  <c:v>25.23656005192348</c:v>
                </c:pt>
                <c:pt idx="145">
                  <c:v>25.173468651793673</c:v>
                </c:pt>
                <c:pt idx="146">
                  <c:v>25.110534980164189</c:v>
                </c:pt>
                <c:pt idx="147">
                  <c:v>25.047758642713781</c:v>
                </c:pt>
                <c:pt idx="148">
                  <c:v>24.985139246106996</c:v>
                </c:pt>
                <c:pt idx="149">
                  <c:v>24.922676397991729</c:v>
                </c:pt>
                <c:pt idx="150">
                  <c:v>24.860369706996753</c:v>
                </c:pt>
                <c:pt idx="151">
                  <c:v>22.814361280110923</c:v>
                </c:pt>
                <c:pt idx="152">
                  <c:v>22.757325376910646</c:v>
                </c:pt>
                <c:pt idx="153">
                  <c:v>22.700432063468369</c:v>
                </c:pt>
                <c:pt idx="154">
                  <c:v>22.6436809833097</c:v>
                </c:pt>
                <c:pt idx="155">
                  <c:v>22.587071780851428</c:v>
                </c:pt>
                <c:pt idx="156">
                  <c:v>22.530604101399302</c:v>
                </c:pt>
                <c:pt idx="157">
                  <c:v>22.474277591145803</c:v>
                </c:pt>
                <c:pt idx="158">
                  <c:v>22.41809189716794</c:v>
                </c:pt>
                <c:pt idx="159">
                  <c:v>22.362046667425023</c:v>
                </c:pt>
                <c:pt idx="160">
                  <c:v>22.306141550756461</c:v>
                </c:pt>
                <c:pt idx="161">
                  <c:v>24.697917578536327</c:v>
                </c:pt>
                <c:pt idx="162">
                  <c:v>20.940746866901488</c:v>
                </c:pt>
                <c:pt idx="163">
                  <c:v>20.905845622123319</c:v>
                </c:pt>
                <c:pt idx="164">
                  <c:v>20.871002546086448</c:v>
                </c:pt>
                <c:pt idx="165">
                  <c:v>20.83621754184297</c:v>
                </c:pt>
                <c:pt idx="166">
                  <c:v>20.801490512606563</c:v>
                </c:pt>
                <c:pt idx="167">
                  <c:v>20.766821361752218</c:v>
                </c:pt>
                <c:pt idx="168">
                  <c:v>20.732209992815964</c:v>
                </c:pt>
                <c:pt idx="169">
                  <c:v>22.146492251159227</c:v>
                </c:pt>
                <c:pt idx="170">
                  <c:v>22.109581430740626</c:v>
                </c:pt>
                <c:pt idx="171">
                  <c:v>22.072732128356058</c:v>
                </c:pt>
                <c:pt idx="172">
                  <c:v>19.832349817327916</c:v>
                </c:pt>
                <c:pt idx="173">
                  <c:v>19.799295900965703</c:v>
                </c:pt>
                <c:pt idx="174">
                  <c:v>19.766297074464092</c:v>
                </c:pt>
                <c:pt idx="175">
                  <c:v>19.733353246006651</c:v>
                </c:pt>
                <c:pt idx="176">
                  <c:v>19.700464323929971</c:v>
                </c:pt>
                <c:pt idx="177">
                  <c:v>25.174566677405977</c:v>
                </c:pt>
                <c:pt idx="178">
                  <c:v>25.132609066276967</c:v>
                </c:pt>
                <c:pt idx="179">
                  <c:v>25.090721384499837</c:v>
                </c:pt>
                <c:pt idx="180">
                  <c:v>25.048903515525669</c:v>
                </c:pt>
                <c:pt idx="181">
                  <c:v>23.256654468989804</c:v>
                </c:pt>
                <c:pt idx="182">
                  <c:v>23.217893378208153</c:v>
                </c:pt>
                <c:pt idx="183">
                  <c:v>23.179196889244473</c:v>
                </c:pt>
                <c:pt idx="184">
                  <c:v>23.140564894429065</c:v>
                </c:pt>
                <c:pt idx="185">
                  <c:v>23.101997286271683</c:v>
                </c:pt>
                <c:pt idx="186">
                  <c:v>23.06349395746123</c:v>
                </c:pt>
                <c:pt idx="187">
                  <c:v>27.399815213029893</c:v>
                </c:pt>
                <c:pt idx="188">
                  <c:v>27.308482495653127</c:v>
                </c:pt>
                <c:pt idx="189">
                  <c:v>27.217454220667619</c:v>
                </c:pt>
                <c:pt idx="190">
                  <c:v>27.126729373265395</c:v>
                </c:pt>
                <c:pt idx="191">
                  <c:v>27.036306942021177</c:v>
                </c:pt>
                <c:pt idx="192">
                  <c:v>30.988113806713269</c:v>
                </c:pt>
                <c:pt idx="193">
                  <c:v>30.884820094024224</c:v>
                </c:pt>
                <c:pt idx="194">
                  <c:v>26.766844081487665</c:v>
                </c:pt>
                <c:pt idx="195">
                  <c:v>26.677621267882706</c:v>
                </c:pt>
                <c:pt idx="196">
                  <c:v>26.588695863656433</c:v>
                </c:pt>
                <c:pt idx="197">
                  <c:v>26.500066877444247</c:v>
                </c:pt>
                <c:pt idx="198">
                  <c:v>23.506442655855629</c:v>
                </c:pt>
                <c:pt idx="199">
                  <c:v>23.428087847002779</c:v>
                </c:pt>
                <c:pt idx="200">
                  <c:v>23.349994220846103</c:v>
                </c:pt>
                <c:pt idx="201">
                  <c:v>23.272160906776616</c:v>
                </c:pt>
                <c:pt idx="202">
                  <c:v>23.194587037087363</c:v>
                </c:pt>
                <c:pt idx="203">
                  <c:v>23.117271746963738</c:v>
                </c:pt>
                <c:pt idx="204">
                  <c:v>23.078742960718799</c:v>
                </c:pt>
                <c:pt idx="205">
                  <c:v>23.040278389117599</c:v>
                </c:pt>
                <c:pt idx="206">
                  <c:v>23.001877925135737</c:v>
                </c:pt>
                <c:pt idx="207">
                  <c:v>22.963541461927178</c:v>
                </c:pt>
                <c:pt idx="208">
                  <c:v>22.925268892823965</c:v>
                </c:pt>
                <c:pt idx="209">
                  <c:v>22.887060111335924</c:v>
                </c:pt>
                <c:pt idx="210">
                  <c:v>22.848915011150364</c:v>
                </c:pt>
                <c:pt idx="211">
                  <c:v>22.810833486131781</c:v>
                </c:pt>
                <c:pt idx="212">
                  <c:v>22.772815430321561</c:v>
                </c:pt>
                <c:pt idx="213">
                  <c:v>22.734860737937691</c:v>
                </c:pt>
                <c:pt idx="214">
                  <c:v>22.696969303374459</c:v>
                </c:pt>
                <c:pt idx="215">
                  <c:v>22.659141021202167</c:v>
                </c:pt>
                <c:pt idx="216">
                  <c:v>22.659141021202167</c:v>
                </c:pt>
                <c:pt idx="217">
                  <c:v>22.659141021202167</c:v>
                </c:pt>
                <c:pt idx="218">
                  <c:v>22.659141021202167</c:v>
                </c:pt>
                <c:pt idx="219">
                  <c:v>22.659141021202167</c:v>
                </c:pt>
                <c:pt idx="220">
                  <c:v>22.659141021202167</c:v>
                </c:pt>
                <c:pt idx="221">
                  <c:v>22.659141021202167</c:v>
                </c:pt>
                <c:pt idx="222">
                  <c:v>22.659141021202167</c:v>
                </c:pt>
                <c:pt idx="223">
                  <c:v>22.659141021202167</c:v>
                </c:pt>
                <c:pt idx="224">
                  <c:v>22.659141021202167</c:v>
                </c:pt>
                <c:pt idx="225">
                  <c:v>22.659141021202167</c:v>
                </c:pt>
                <c:pt idx="226">
                  <c:v>22.659141021202167</c:v>
                </c:pt>
                <c:pt idx="227">
                  <c:v>22.659141021202167</c:v>
                </c:pt>
                <c:pt idx="228">
                  <c:v>22.659141021202167</c:v>
                </c:pt>
                <c:pt idx="229">
                  <c:v>22.659141021202167</c:v>
                </c:pt>
                <c:pt idx="230">
                  <c:v>22.659141021202167</c:v>
                </c:pt>
                <c:pt idx="231">
                  <c:v>22.659141021202167</c:v>
                </c:pt>
                <c:pt idx="232">
                  <c:v>22.659141021202167</c:v>
                </c:pt>
                <c:pt idx="233">
                  <c:v>22.659141021202167</c:v>
                </c:pt>
                <c:pt idx="234">
                  <c:v>22.659141021202167</c:v>
                </c:pt>
                <c:pt idx="235">
                  <c:v>22.659141021202167</c:v>
                </c:pt>
                <c:pt idx="236">
                  <c:v>22.659141021202167</c:v>
                </c:pt>
                <c:pt idx="237">
                  <c:v>22.659141021202167</c:v>
                </c:pt>
                <c:pt idx="238">
                  <c:v>22.659141021202167</c:v>
                </c:pt>
                <c:pt idx="239">
                  <c:v>22.659141021202167</c:v>
                </c:pt>
                <c:pt idx="240">
                  <c:v>22.659141021202167</c:v>
                </c:pt>
                <c:pt idx="241">
                  <c:v>22.659141021202167</c:v>
                </c:pt>
                <c:pt idx="242">
                  <c:v>22.659141021202167</c:v>
                </c:pt>
                <c:pt idx="243">
                  <c:v>22.659141021202167</c:v>
                </c:pt>
                <c:pt idx="244">
                  <c:v>22.659141021202167</c:v>
                </c:pt>
                <c:pt idx="245">
                  <c:v>22.659141021202167</c:v>
                </c:pt>
                <c:pt idx="246">
                  <c:v>22.659141021202167</c:v>
                </c:pt>
                <c:pt idx="247">
                  <c:v>22.659141021202167</c:v>
                </c:pt>
                <c:pt idx="248">
                  <c:v>22.659141021202167</c:v>
                </c:pt>
                <c:pt idx="249">
                  <c:v>22.659141021202167</c:v>
                </c:pt>
                <c:pt idx="250">
                  <c:v>22.659141021202167</c:v>
                </c:pt>
                <c:pt idx="251">
                  <c:v>22.659141021202167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42240"/>
        <c:axId val="507643776"/>
      </c:lineChart>
      <c:dateAx>
        <c:axId val="507642240"/>
        <c:scaling>
          <c:orientation val="minMax"/>
          <c:max val="43101"/>
          <c:min val="41640"/>
        </c:scaling>
        <c:delete val="0"/>
        <c:axPos val="b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0764377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507643776"/>
        <c:scaling>
          <c:orientation val="minMax"/>
        </c:scaling>
        <c:delete val="0"/>
        <c:axPos val="l"/>
        <c:majorGridlines>
          <c:spPr>
            <a:ln w="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Sales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Volumes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050">
                    <a:solidFill>
                      <a:srgbClr val="0033CC"/>
                    </a:solidFill>
                  </a:rPr>
                  <a:t>(Billions)</a:t>
                </a:r>
              </a:p>
            </c:rich>
          </c:tx>
          <c:layout>
            <c:manualLayout>
              <c:xMode val="edge"/>
              <c:yMode val="edge"/>
              <c:x val="3.4240712206813899E-2"/>
              <c:y val="8.9539824784540655E-3"/>
            </c:manualLayout>
          </c:layout>
          <c:overlay val="0"/>
          <c:spPr>
            <a:noFill/>
          </c:spPr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507642240"/>
        <c:crosses val="autoZero"/>
        <c:crossBetween val="midCat"/>
      </c:valAx>
      <c:valAx>
        <c:axId val="50764595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507647488"/>
        <c:crosses val="max"/>
        <c:crossBetween val="between"/>
        <c:majorUnit val="1000"/>
      </c:valAx>
      <c:dateAx>
        <c:axId val="50764748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07645952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890726294036052"/>
          <c:y val="0.75056053412558943"/>
          <c:w val="0.42057334320112916"/>
          <c:h val="0.17475428086902209"/>
        </c:manualLayout>
      </c:layout>
      <c:overlay val="0"/>
      <c:spPr>
        <a:solidFill>
          <a:schemeClr val="bg1">
            <a:alpha val="60000"/>
          </a:schemeClr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33CC"/>
                </a:solidFill>
              </a:defRPr>
            </a:pPr>
            <a:r>
              <a:rPr lang="en-US" sz="1100">
                <a:solidFill>
                  <a:srgbClr val="0033CC"/>
                </a:solidFill>
              </a:rPr>
              <a:t>Seasonality</a:t>
            </a:r>
          </a:p>
        </c:rich>
      </c:tx>
      <c:layout>
        <c:manualLayout>
          <c:xMode val="edge"/>
          <c:yMode val="edge"/>
          <c:x val="0.303623056733292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96028757274906"/>
          <c:y val="0.10875829157718923"/>
          <c:w val="0.82324614857925371"/>
          <c:h val="0.79678075645168633"/>
        </c:manualLayout>
      </c:layout>
      <c:lineChart>
        <c:grouping val="standard"/>
        <c:varyColors val="0"/>
        <c:ser>
          <c:idx val="0"/>
          <c:order val="0"/>
          <c:tx>
            <c:strRef>
              <c:f>Trend!$C$200</c:f>
              <c:strCache>
                <c:ptCount val="1"/>
                <c:pt idx="0">
                  <c:v>2000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Trend!$C$201:$C$212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Trend!$D$200</c:f>
              <c:strCache>
                <c:ptCount val="1"/>
                <c:pt idx="0">
                  <c:v>2001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Trend!$D$201:$D$212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Trend!$E$200</c:f>
              <c:strCache>
                <c:ptCount val="1"/>
                <c:pt idx="0">
                  <c:v>2002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Trend!$E$201:$E$212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Trend!$F$200</c:f>
              <c:strCache>
                <c:ptCount val="1"/>
                <c:pt idx="0">
                  <c:v>2003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Trend!$F$201:$F$212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Trend!$G$200</c:f>
              <c:strCache>
                <c:ptCount val="1"/>
                <c:pt idx="0">
                  <c:v>2004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Trend!$G$201:$G$212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Trend!$H$200</c:f>
              <c:strCache>
                <c:ptCount val="1"/>
                <c:pt idx="0">
                  <c:v>2005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Trend!$H$201:$H$212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Trend!$I$200</c:f>
              <c:strCache>
                <c:ptCount val="1"/>
                <c:pt idx="0">
                  <c:v>2006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Trend!$I$201:$I$212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Trend!$J$200</c:f>
              <c:strCache>
                <c:ptCount val="1"/>
                <c:pt idx="0">
                  <c:v>2007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Trend!$J$201:$J$212</c:f>
              <c:numCache>
                <c:formatCode>0.00</c:formatCode>
                <c:ptCount val="12"/>
                <c:pt idx="0">
                  <c:v>0.69921655606326738</c:v>
                </c:pt>
                <c:pt idx="1">
                  <c:v>0.82056541871409794</c:v>
                </c:pt>
                <c:pt idx="2">
                  <c:v>1.0374471738415967</c:v>
                </c:pt>
                <c:pt idx="3">
                  <c:v>1.3248006036161657</c:v>
                </c:pt>
                <c:pt idx="4">
                  <c:v>1.3637903662778537</c:v>
                </c:pt>
                <c:pt idx="5">
                  <c:v>1.4731796688658056</c:v>
                </c:pt>
                <c:pt idx="6">
                  <c:v>1.3852663583759079</c:v>
                </c:pt>
                <c:pt idx="7">
                  <c:v>0.88924607902064234</c:v>
                </c:pt>
                <c:pt idx="8">
                  <c:v>0.89975688447425228</c:v>
                </c:pt>
                <c:pt idx="9">
                  <c:v>0.73413901289248285</c:v>
                </c:pt>
                <c:pt idx="10">
                  <c:v>0.67461861153789249</c:v>
                </c:pt>
                <c:pt idx="11">
                  <c:v>0.69797326632003565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Trend!$K$200</c:f>
              <c:strCache>
                <c:ptCount val="1"/>
                <c:pt idx="0">
                  <c:v>2008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Trend!$K$201:$K$212</c:f>
              <c:numCache>
                <c:formatCode>0.00</c:formatCode>
                <c:ptCount val="12"/>
                <c:pt idx="0">
                  <c:v>0.57850622336049573</c:v>
                </c:pt>
                <c:pt idx="1">
                  <c:v>0.87638737530290878</c:v>
                </c:pt>
                <c:pt idx="2">
                  <c:v>1.0207864806475593</c:v>
                </c:pt>
                <c:pt idx="3">
                  <c:v>1.1317693678837426</c:v>
                </c:pt>
                <c:pt idx="4">
                  <c:v>1.4977550002887154</c:v>
                </c:pt>
                <c:pt idx="5">
                  <c:v>1.5265009025642047</c:v>
                </c:pt>
                <c:pt idx="6">
                  <c:v>1.3701551636682947</c:v>
                </c:pt>
                <c:pt idx="7">
                  <c:v>1.2979865807126663</c:v>
                </c:pt>
                <c:pt idx="8">
                  <c:v>0.65634776413773177</c:v>
                </c:pt>
                <c:pt idx="9">
                  <c:v>0.60680044818511136</c:v>
                </c:pt>
                <c:pt idx="10">
                  <c:v>0.68880923574544939</c:v>
                </c:pt>
                <c:pt idx="11">
                  <c:v>0.74819545750312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Trend!$L$200</c:f>
              <c:strCache>
                <c:ptCount val="1"/>
                <c:pt idx="0">
                  <c:v>2009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Trend!$L$201:$L$212</c:f>
              <c:numCache>
                <c:formatCode>0.00</c:formatCode>
                <c:ptCount val="12"/>
                <c:pt idx="0">
                  <c:v>0.31113258800176102</c:v>
                </c:pt>
                <c:pt idx="1">
                  <c:v>0.51873612324071683</c:v>
                </c:pt>
                <c:pt idx="2">
                  <c:v>0.62221775124723511</c:v>
                </c:pt>
                <c:pt idx="3">
                  <c:v>0.77612808695230184</c:v>
                </c:pt>
                <c:pt idx="4">
                  <c:v>1.0788927911037451</c:v>
                </c:pt>
                <c:pt idx="5">
                  <c:v>1.3737726783204196</c:v>
                </c:pt>
                <c:pt idx="6">
                  <c:v>1.4568436551490846</c:v>
                </c:pt>
                <c:pt idx="7">
                  <c:v>1.2644523767762113</c:v>
                </c:pt>
                <c:pt idx="8">
                  <c:v>1.1323788733231892</c:v>
                </c:pt>
                <c:pt idx="9">
                  <c:v>1.1669884239197847</c:v>
                </c:pt>
                <c:pt idx="10">
                  <c:v>1.4259253664690563</c:v>
                </c:pt>
                <c:pt idx="11">
                  <c:v>0.87253128549649162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Trend!$M$200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Trend!$M$201:$M$212</c:f>
              <c:numCache>
                <c:formatCode>0.00</c:formatCode>
                <c:ptCount val="12"/>
                <c:pt idx="0">
                  <c:v>0.58330659554192188</c:v>
                </c:pt>
                <c:pt idx="1">
                  <c:v>0.79010606159562324</c:v>
                </c:pt>
                <c:pt idx="2">
                  <c:v>0.97031762106649244</c:v>
                </c:pt>
                <c:pt idx="3">
                  <c:v>1.2485816364844677</c:v>
                </c:pt>
                <c:pt idx="4">
                  <c:v>1.3540137797088603</c:v>
                </c:pt>
                <c:pt idx="5">
                  <c:v>1.3460432978560506</c:v>
                </c:pt>
                <c:pt idx="6">
                  <c:v>1.0268531064132165</c:v>
                </c:pt>
                <c:pt idx="7">
                  <c:v>1.0135215359971559</c:v>
                </c:pt>
                <c:pt idx="8">
                  <c:v>0.95548204959694472</c:v>
                </c:pt>
                <c:pt idx="9">
                  <c:v>0.93869910771934806</c:v>
                </c:pt>
                <c:pt idx="10">
                  <c:v>0.83010711589016883</c:v>
                </c:pt>
                <c:pt idx="11">
                  <c:v>0.94296809212974919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Trend!$N$200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Trend!$N$201:$N$212</c:f>
              <c:numCache>
                <c:formatCode>0.00</c:formatCode>
                <c:ptCount val="12"/>
                <c:pt idx="0">
                  <c:v>0.58413473209223499</c:v>
                </c:pt>
                <c:pt idx="1">
                  <c:v>0.60880369301766157</c:v>
                </c:pt>
                <c:pt idx="2">
                  <c:v>0.75752649688591911</c:v>
                </c:pt>
                <c:pt idx="3">
                  <c:v>1.2440390749327184</c:v>
                </c:pt>
                <c:pt idx="4">
                  <c:v>1.3128505719676025</c:v>
                </c:pt>
                <c:pt idx="5">
                  <c:v>1.4273914847446068</c:v>
                </c:pt>
                <c:pt idx="6">
                  <c:v>1.434342664691006</c:v>
                </c:pt>
                <c:pt idx="7">
                  <c:v>0.78998915606397535</c:v>
                </c:pt>
                <c:pt idx="8">
                  <c:v>0.95896817599808182</c:v>
                </c:pt>
                <c:pt idx="9">
                  <c:v>0.82761385913232322</c:v>
                </c:pt>
                <c:pt idx="10">
                  <c:v>0.92699112907439718</c:v>
                </c:pt>
                <c:pt idx="11">
                  <c:v>1.1273489613994723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Trend!$O$200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Trend!$O$201:$O$212</c:f>
              <c:numCache>
                <c:formatCode>0.00</c:formatCode>
                <c:ptCount val="12"/>
                <c:pt idx="0">
                  <c:v>0.54079986449860751</c:v>
                </c:pt>
                <c:pt idx="1">
                  <c:v>0.56544619505316818</c:v>
                </c:pt>
                <c:pt idx="2">
                  <c:v>0.83196892488288754</c:v>
                </c:pt>
                <c:pt idx="3">
                  <c:v>1.0382572998713937</c:v>
                </c:pt>
                <c:pt idx="4">
                  <c:v>1.1236146484340803</c:v>
                </c:pt>
                <c:pt idx="5">
                  <c:v>1.3863678123985521</c:v>
                </c:pt>
                <c:pt idx="6">
                  <c:v>1.3116776287117902</c:v>
                </c:pt>
                <c:pt idx="7">
                  <c:v>1.234737703027708</c:v>
                </c:pt>
                <c:pt idx="8">
                  <c:v>1.0850442932500179</c:v>
                </c:pt>
                <c:pt idx="9">
                  <c:v>0.9664151444009853</c:v>
                </c:pt>
                <c:pt idx="10">
                  <c:v>0.9480909047100845</c:v>
                </c:pt>
                <c:pt idx="11">
                  <c:v>0.96757958076072426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Trend!$P$200</c:f>
              <c:strCache>
                <c:ptCount val="1"/>
                <c:pt idx="0">
                  <c:v>2013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Trend!$P$201:$P$212</c:f>
              <c:numCache>
                <c:formatCode>0.00</c:formatCode>
                <c:ptCount val="12"/>
                <c:pt idx="0">
                  <c:v>0.55629377795645596</c:v>
                </c:pt>
                <c:pt idx="1">
                  <c:v>0.60975252948804737</c:v>
                </c:pt>
                <c:pt idx="2">
                  <c:v>0.83650988114631331</c:v>
                </c:pt>
                <c:pt idx="3">
                  <c:v>0.9980980124997173</c:v>
                </c:pt>
                <c:pt idx="4">
                  <c:v>1.3014765788152407</c:v>
                </c:pt>
                <c:pt idx="5">
                  <c:v>1.2408334095274987</c:v>
                </c:pt>
                <c:pt idx="6">
                  <c:v>1.4083342760813424</c:v>
                </c:pt>
                <c:pt idx="7">
                  <c:v>1.337761673997667</c:v>
                </c:pt>
                <c:pt idx="8">
                  <c:v>1.0778630475861173</c:v>
                </c:pt>
                <c:pt idx="9">
                  <c:v>0.86975191268293262</c:v>
                </c:pt>
                <c:pt idx="10">
                  <c:v>0.86407944361027544</c:v>
                </c:pt>
                <c:pt idx="11">
                  <c:v>0.89924545660839073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Trend!$Q$200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Trend!$Q$201:$Q$212</c:f>
              <c:numCache>
                <c:formatCode>0.00</c:formatCode>
                <c:ptCount val="12"/>
                <c:pt idx="0">
                  <c:v>0.55278647340089038</c:v>
                </c:pt>
                <c:pt idx="1">
                  <c:v>0.59866439570038521</c:v>
                </c:pt>
                <c:pt idx="2">
                  <c:v>0.79343044013804409</c:v>
                </c:pt>
                <c:pt idx="3">
                  <c:v>0.9735614152511346</c:v>
                </c:pt>
                <c:pt idx="4">
                  <c:v>1.4195421258779262</c:v>
                </c:pt>
                <c:pt idx="5">
                  <c:v>1.6010022522826801</c:v>
                </c:pt>
                <c:pt idx="6">
                  <c:v>1.3816042301392211</c:v>
                </c:pt>
                <c:pt idx="7">
                  <c:v>1.2992097249142085</c:v>
                </c:pt>
                <c:pt idx="8">
                  <c:v>1.1158626037870212</c:v>
                </c:pt>
                <c:pt idx="9">
                  <c:v>0.79355775750798263</c:v>
                </c:pt>
                <c:pt idx="10">
                  <c:v>0.74243481143498979</c:v>
                </c:pt>
                <c:pt idx="11">
                  <c:v>0.72834376956551605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Trend!$R$200</c:f>
              <c:strCache>
                <c:ptCount val="1"/>
                <c:pt idx="0">
                  <c:v>2015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Trend!$R$201:$R$212</c:f>
              <c:numCache>
                <c:formatCode>0.00</c:formatCode>
                <c:ptCount val="12"/>
                <c:pt idx="0">
                  <c:v>0.51048587016773073</c:v>
                </c:pt>
                <c:pt idx="1">
                  <c:v>0.6223137940405139</c:v>
                </c:pt>
                <c:pt idx="2">
                  <c:v>0.87976472375783354</c:v>
                </c:pt>
                <c:pt idx="3">
                  <c:v>1.1192643565283007</c:v>
                </c:pt>
                <c:pt idx="4">
                  <c:v>1.4496655539921761</c:v>
                </c:pt>
                <c:pt idx="5">
                  <c:v>1.5672621197639853</c:v>
                </c:pt>
                <c:pt idx="6">
                  <c:v>1.5018354426494736</c:v>
                </c:pt>
                <c:pt idx="7">
                  <c:v>1.0431576591429099</c:v>
                </c:pt>
                <c:pt idx="8">
                  <c:v>0.89569823757490252</c:v>
                </c:pt>
                <c:pt idx="9">
                  <c:v>0.86975572629439457</c:v>
                </c:pt>
                <c:pt idx="10">
                  <c:v>0.76865367747247981</c:v>
                </c:pt>
                <c:pt idx="11">
                  <c:v>0.77214283861529787</c:v>
                </c:pt>
              </c:numCache>
            </c:numRef>
          </c:val>
          <c:smooth val="0"/>
        </c:ser>
        <c:ser>
          <c:idx val="22"/>
          <c:order val="16"/>
          <c:tx>
            <c:strRef>
              <c:f>Trend!$Y$200</c:f>
              <c:strCache>
                <c:ptCount val="1"/>
                <c:pt idx="0">
                  <c:v>Avg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Trend!$Y$201:$Y$212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4"/>
          <c:order val="17"/>
          <c:tx>
            <c:v>Growth-Adjusted</c:v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Trend!$A$201:$B$212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Trend!$AC$201:$AC$212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02656"/>
        <c:axId val="507782272"/>
      </c:lineChart>
      <c:catAx>
        <c:axId val="507702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7782272"/>
        <c:crosses val="autoZero"/>
        <c:auto val="1"/>
        <c:lblAlgn val="ctr"/>
        <c:lblOffset val="100"/>
        <c:noMultiLvlLbl val="0"/>
      </c:catAx>
      <c:valAx>
        <c:axId val="507782272"/>
        <c:scaling>
          <c:orientation val="minMax"/>
          <c:max val="1.3"/>
          <c:min val="0.70000000000000007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07702656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10</xdr:row>
      <xdr:rowOff>12700</xdr:rowOff>
    </xdr:from>
    <xdr:to>
      <xdr:col>34</xdr:col>
      <xdr:colOff>419100</xdr:colOff>
      <xdr:row>46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101600</xdr:colOff>
      <xdr:row>0</xdr:row>
      <xdr:rowOff>0</xdr:rowOff>
    </xdr:from>
    <xdr:to>
      <xdr:col>41</xdr:col>
      <xdr:colOff>101600</xdr:colOff>
      <xdr:row>10</xdr:row>
      <xdr:rowOff>101600</xdr:rowOff>
    </xdr:to>
    <xdr:sp macro="" textlink="">
      <xdr:nvSpPr>
        <xdr:cNvPr id="5" name="TextBox 4"/>
        <xdr:cNvSpPr txBox="1"/>
      </xdr:nvSpPr>
      <xdr:spPr>
        <a:xfrm>
          <a:off x="9334500" y="0"/>
          <a:ext cx="3200400" cy="901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rgbClr val="0033CC"/>
              </a:solidFill>
            </a:rPr>
            <a:t>Note:  You should consider redesigning this page to ease</a:t>
          </a:r>
          <a:r>
            <a:rPr lang="en-US" sz="1000" b="1" baseline="0">
              <a:solidFill>
                <a:srgbClr val="0033CC"/>
              </a:solidFill>
            </a:rPr>
            <a:t> using it with multiple sets of data.  You probably have a different (&amp; fewer) number of years, and may want only one average calculated rather than the 3 time periods done here.  Also, you'll want to try &amp; have it fit just right on your computer screen.</a:t>
          </a:r>
          <a:endParaRPr lang="en-US" sz="1000" b="1">
            <a:solidFill>
              <a:srgbClr val="0033CC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10</xdr:row>
      <xdr:rowOff>12700</xdr:rowOff>
    </xdr:from>
    <xdr:to>
      <xdr:col>34</xdr:col>
      <xdr:colOff>419100</xdr:colOff>
      <xdr:row>46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101600</xdr:colOff>
      <xdr:row>0</xdr:row>
      <xdr:rowOff>0</xdr:rowOff>
    </xdr:from>
    <xdr:to>
      <xdr:col>41</xdr:col>
      <xdr:colOff>101600</xdr:colOff>
      <xdr:row>10</xdr:row>
      <xdr:rowOff>101600</xdr:rowOff>
    </xdr:to>
    <xdr:sp macro="" textlink="">
      <xdr:nvSpPr>
        <xdr:cNvPr id="3" name="TextBox 2"/>
        <xdr:cNvSpPr txBox="1"/>
      </xdr:nvSpPr>
      <xdr:spPr>
        <a:xfrm>
          <a:off x="11122025" y="0"/>
          <a:ext cx="3200400" cy="815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rgbClr val="0033CC"/>
              </a:solidFill>
            </a:rPr>
            <a:t>Note:  You should consider redesigning this page to ease</a:t>
          </a:r>
          <a:r>
            <a:rPr lang="en-US" sz="1000" b="1" baseline="0">
              <a:solidFill>
                <a:srgbClr val="0033CC"/>
              </a:solidFill>
            </a:rPr>
            <a:t> using it with multiple sets of data.  You probably have a different (&amp; fewer) number of years, and may want only one average calculated rather than the 3 time periods done here.  Also, you'll want to try &amp; have it fit just right on your computer screen.</a:t>
          </a:r>
          <a:endParaRPr lang="en-US" sz="1000" b="1">
            <a:solidFill>
              <a:srgbClr val="0033CC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10</xdr:row>
      <xdr:rowOff>12700</xdr:rowOff>
    </xdr:from>
    <xdr:to>
      <xdr:col>34</xdr:col>
      <xdr:colOff>419100</xdr:colOff>
      <xdr:row>46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101600</xdr:colOff>
      <xdr:row>0</xdr:row>
      <xdr:rowOff>0</xdr:rowOff>
    </xdr:from>
    <xdr:to>
      <xdr:col>41</xdr:col>
      <xdr:colOff>101600</xdr:colOff>
      <xdr:row>10</xdr:row>
      <xdr:rowOff>101600</xdr:rowOff>
    </xdr:to>
    <xdr:sp macro="" textlink="">
      <xdr:nvSpPr>
        <xdr:cNvPr id="3" name="TextBox 2"/>
        <xdr:cNvSpPr txBox="1"/>
      </xdr:nvSpPr>
      <xdr:spPr>
        <a:xfrm>
          <a:off x="9350375" y="0"/>
          <a:ext cx="3200400" cy="815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rgbClr val="0033CC"/>
              </a:solidFill>
            </a:rPr>
            <a:t>Note:  You should consider redesigning this page to ease</a:t>
          </a:r>
          <a:r>
            <a:rPr lang="en-US" sz="1000" b="1" baseline="0">
              <a:solidFill>
                <a:srgbClr val="0033CC"/>
              </a:solidFill>
            </a:rPr>
            <a:t> using it with multiple sets of data.  You probably have a different (&amp; fewer) number of years, and may want only one average calculated rather than the 3 time periods done here.  Also, you'll want to try &amp; have it fit just right on your computer screen.</a:t>
          </a:r>
          <a:endParaRPr lang="en-US" sz="1000" b="1">
            <a:solidFill>
              <a:srgbClr val="0033CC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10</xdr:row>
      <xdr:rowOff>12700</xdr:rowOff>
    </xdr:from>
    <xdr:to>
      <xdr:col>34</xdr:col>
      <xdr:colOff>419100</xdr:colOff>
      <xdr:row>46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101600</xdr:colOff>
      <xdr:row>0</xdr:row>
      <xdr:rowOff>0</xdr:rowOff>
    </xdr:from>
    <xdr:to>
      <xdr:col>41</xdr:col>
      <xdr:colOff>101600</xdr:colOff>
      <xdr:row>10</xdr:row>
      <xdr:rowOff>101600</xdr:rowOff>
    </xdr:to>
    <xdr:sp macro="" textlink="">
      <xdr:nvSpPr>
        <xdr:cNvPr id="3" name="TextBox 2"/>
        <xdr:cNvSpPr txBox="1"/>
      </xdr:nvSpPr>
      <xdr:spPr>
        <a:xfrm>
          <a:off x="9350375" y="0"/>
          <a:ext cx="3200400" cy="815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rgbClr val="0033CC"/>
              </a:solidFill>
            </a:rPr>
            <a:t>Note:  You should consider redesigning this page to ease</a:t>
          </a:r>
          <a:r>
            <a:rPr lang="en-US" sz="1000" b="1" baseline="0">
              <a:solidFill>
                <a:srgbClr val="0033CC"/>
              </a:solidFill>
            </a:rPr>
            <a:t> using it with multiple sets of data.  You probably have a different (&amp; fewer) number of years, and may want only one average calculated rather than the 3 time periods done here.  Also, you'll want to try &amp; have it fit just right on your computer screen.</a:t>
          </a:r>
          <a:endParaRPr lang="en-US" sz="1000" b="1">
            <a:solidFill>
              <a:srgbClr val="0033CC"/>
            </a:solidFill>
          </a:endParaRPr>
        </a:p>
      </xdr:txBody>
    </xdr:sp>
    <xdr:clientData/>
  </xdr:twoCellAnchor>
  <xdr:twoCellAnchor>
    <xdr:from>
      <xdr:col>16</xdr:col>
      <xdr:colOff>0</xdr:colOff>
      <xdr:row>66</xdr:row>
      <xdr:rowOff>0</xdr:rowOff>
    </xdr:from>
    <xdr:to>
      <xdr:col>34</xdr:col>
      <xdr:colOff>406400</xdr:colOff>
      <xdr:row>96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</xdr:colOff>
      <xdr:row>10</xdr:row>
      <xdr:rowOff>12700</xdr:rowOff>
    </xdr:from>
    <xdr:to>
      <xdr:col>34</xdr:col>
      <xdr:colOff>419100</xdr:colOff>
      <xdr:row>46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101600</xdr:colOff>
      <xdr:row>0</xdr:row>
      <xdr:rowOff>0</xdr:rowOff>
    </xdr:from>
    <xdr:to>
      <xdr:col>41</xdr:col>
      <xdr:colOff>101600</xdr:colOff>
      <xdr:row>10</xdr:row>
      <xdr:rowOff>101600</xdr:rowOff>
    </xdr:to>
    <xdr:sp macro="" textlink="">
      <xdr:nvSpPr>
        <xdr:cNvPr id="3" name="TextBox 2"/>
        <xdr:cNvSpPr txBox="1"/>
      </xdr:nvSpPr>
      <xdr:spPr>
        <a:xfrm>
          <a:off x="9350375" y="0"/>
          <a:ext cx="3200400" cy="8159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rgbClr val="0033CC"/>
              </a:solidFill>
            </a:rPr>
            <a:t>Note:  You should consider redesigning this page to ease</a:t>
          </a:r>
          <a:r>
            <a:rPr lang="en-US" sz="1000" b="1" baseline="0">
              <a:solidFill>
                <a:srgbClr val="0033CC"/>
              </a:solidFill>
            </a:rPr>
            <a:t> using it with multiple sets of data.  You probably have a different (&amp; fewer) number of years, and may want only one average calculated rather than the 3 time periods done here.  Also, you'll want to try &amp; have it fit just right on your computer screen.</a:t>
          </a:r>
          <a:endParaRPr lang="en-US" sz="1000" b="1">
            <a:solidFill>
              <a:srgbClr val="0033CC"/>
            </a:solidFill>
          </a:endParaRPr>
        </a:p>
      </xdr:txBody>
    </xdr:sp>
    <xdr:clientData/>
  </xdr:twoCellAnchor>
  <xdr:twoCellAnchor>
    <xdr:from>
      <xdr:col>16</xdr:col>
      <xdr:colOff>0</xdr:colOff>
      <xdr:row>66</xdr:row>
      <xdr:rowOff>0</xdr:rowOff>
    </xdr:from>
    <xdr:to>
      <xdr:col>34</xdr:col>
      <xdr:colOff>406400</xdr:colOff>
      <xdr:row>96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10</xdr:row>
      <xdr:rowOff>0</xdr:rowOff>
    </xdr:from>
    <xdr:to>
      <xdr:col>35</xdr:col>
      <xdr:colOff>511556</xdr:colOff>
      <xdr:row>53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279400</xdr:colOff>
      <xdr:row>15</xdr:row>
      <xdr:rowOff>50800</xdr:rowOff>
    </xdr:from>
    <xdr:to>
      <xdr:col>35</xdr:col>
      <xdr:colOff>63500</xdr:colOff>
      <xdr:row>19</xdr:row>
      <xdr:rowOff>88900</xdr:rowOff>
    </xdr:to>
    <xdr:sp macro="" textlink="">
      <xdr:nvSpPr>
        <xdr:cNvPr id="4" name="TextBox 3"/>
        <xdr:cNvSpPr txBox="1"/>
      </xdr:nvSpPr>
      <xdr:spPr>
        <a:xfrm>
          <a:off x="11328400" y="1485900"/>
          <a:ext cx="138430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35</xdr:col>
      <xdr:colOff>457200</xdr:colOff>
      <xdr:row>29</xdr:row>
      <xdr:rowOff>38100</xdr:rowOff>
    </xdr:from>
    <xdr:to>
      <xdr:col>57</xdr:col>
      <xdr:colOff>228600</xdr:colOff>
      <xdr:row>38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12700</xdr:colOff>
      <xdr:row>61</xdr:row>
      <xdr:rowOff>12700</xdr:rowOff>
    </xdr:from>
    <xdr:to>
      <xdr:col>42</xdr:col>
      <xdr:colOff>6350</xdr:colOff>
      <xdr:row>104</xdr:row>
      <xdr:rowOff>63500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12700</xdr:colOff>
      <xdr:row>213</xdr:row>
      <xdr:rowOff>76200</xdr:rowOff>
    </xdr:from>
    <xdr:to>
      <xdr:col>34</xdr:col>
      <xdr:colOff>520700</xdr:colOff>
      <xdr:row>236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0.83035</cdr:x>
      <cdr:y>0.11066</cdr:y>
    </cdr:from>
    <cdr:to>
      <cdr:x>0.98841</cdr:x>
      <cdr:y>0.20697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003800" y="685800"/>
          <a:ext cx="952500" cy="596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 Period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0</xdr:colOff>
      <xdr:row>38</xdr:row>
      <xdr:rowOff>71120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419100</xdr:colOff>
      <xdr:row>5</xdr:row>
      <xdr:rowOff>139700</xdr:rowOff>
    </xdr:from>
    <xdr:to>
      <xdr:col>18</xdr:col>
      <xdr:colOff>88900</xdr:colOff>
      <xdr:row>9</xdr:row>
      <xdr:rowOff>139700</xdr:rowOff>
    </xdr:to>
    <xdr:sp macro="" textlink="">
      <xdr:nvSpPr>
        <xdr:cNvPr id="3" name="TextBox 2"/>
        <xdr:cNvSpPr txBox="1"/>
      </xdr:nvSpPr>
      <xdr:spPr>
        <a:xfrm>
          <a:off x="7454900" y="1092200"/>
          <a:ext cx="1270000" cy="660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12</xdr:col>
      <xdr:colOff>431800</xdr:colOff>
      <xdr:row>6</xdr:row>
      <xdr:rowOff>63500</xdr:rowOff>
    </xdr:from>
    <xdr:to>
      <xdr:col>14</xdr:col>
      <xdr:colOff>292100</xdr:colOff>
      <xdr:row>10</xdr:row>
      <xdr:rowOff>139700</xdr:rowOff>
    </xdr:to>
    <xdr:sp macro="" textlink="">
      <xdr:nvSpPr>
        <xdr:cNvPr id="4" name="TextBox 3"/>
        <xdr:cNvSpPr txBox="1"/>
      </xdr:nvSpPr>
      <xdr:spPr>
        <a:xfrm>
          <a:off x="5867400" y="1181100"/>
          <a:ext cx="927100" cy="7366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Jan Spike: China, world</a:t>
          </a:r>
        </a:p>
        <a:p>
          <a:pPr algn="ctr"/>
          <a:r>
            <a:rPr lang="en-US" sz="1100"/>
            <a:t>+14%</a:t>
          </a:r>
        </a:p>
      </xdr:txBody>
    </xdr:sp>
    <xdr:clientData/>
  </xdr:twoCellAnchor>
  <xdr:twoCellAnchor>
    <xdr:from>
      <xdr:col>14</xdr:col>
      <xdr:colOff>63500</xdr:colOff>
      <xdr:row>10</xdr:row>
      <xdr:rowOff>139700</xdr:rowOff>
    </xdr:from>
    <xdr:to>
      <xdr:col>14</xdr:col>
      <xdr:colOff>317500</xdr:colOff>
      <xdr:row>13</xdr:row>
      <xdr:rowOff>12700</xdr:rowOff>
    </xdr:to>
    <xdr:cxnSp macro="">
      <xdr:nvCxnSpPr>
        <xdr:cNvPr id="6" name="Straight Arrow Connector 5"/>
        <xdr:cNvCxnSpPr/>
      </xdr:nvCxnSpPr>
      <xdr:spPr>
        <a:xfrm>
          <a:off x="6565900" y="1917700"/>
          <a:ext cx="254000" cy="368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520700</xdr:colOff>
      <xdr:row>12</xdr:row>
      <xdr:rowOff>101600</xdr:rowOff>
    </xdr:from>
    <xdr:to>
      <xdr:col>12</xdr:col>
      <xdr:colOff>330200</xdr:colOff>
      <xdr:row>16</xdr:row>
      <xdr:rowOff>139700</xdr:rowOff>
    </xdr:to>
    <xdr:sp macro="" textlink="">
      <xdr:nvSpPr>
        <xdr:cNvPr id="9" name="TextBox 8"/>
        <xdr:cNvSpPr txBox="1"/>
      </xdr:nvSpPr>
      <xdr:spPr>
        <a:xfrm>
          <a:off x="4889500" y="2209800"/>
          <a:ext cx="876300" cy="69850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China fears begin 8/24</a:t>
          </a:r>
        </a:p>
        <a:p>
          <a:pPr algn="ctr"/>
          <a:r>
            <a:rPr lang="en-US" sz="1100"/>
            <a:t>+18%</a:t>
          </a:r>
        </a:p>
      </xdr:txBody>
    </xdr:sp>
    <xdr:clientData/>
  </xdr:twoCellAnchor>
  <xdr:twoCellAnchor>
    <xdr:from>
      <xdr:col>12</xdr:col>
      <xdr:colOff>101600</xdr:colOff>
      <xdr:row>16</xdr:row>
      <xdr:rowOff>139700</xdr:rowOff>
    </xdr:from>
    <xdr:to>
      <xdr:col>12</xdr:col>
      <xdr:colOff>355600</xdr:colOff>
      <xdr:row>19</xdr:row>
      <xdr:rowOff>12700</xdr:rowOff>
    </xdr:to>
    <xdr:cxnSp macro="">
      <xdr:nvCxnSpPr>
        <xdr:cNvPr id="10" name="Straight Arrow Connector 9"/>
        <xdr:cNvCxnSpPr/>
      </xdr:nvCxnSpPr>
      <xdr:spPr>
        <a:xfrm>
          <a:off x="5537200" y="2908300"/>
          <a:ext cx="254000" cy="368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0</xdr:rowOff>
    </xdr:from>
    <xdr:to>
      <xdr:col>18</xdr:col>
      <xdr:colOff>495300</xdr:colOff>
      <xdr:row>77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ok/NYSE%20Monthly%20Dat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lizing%20Data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ntData"/>
      <sheetName val="SortedData"/>
      <sheetName val="DOMs"/>
      <sheetName val="EDFs"/>
      <sheetName val="SeasFactor"/>
      <sheetName val="SP500"/>
      <sheetName val="Charts"/>
      <sheetName val="Sheet1"/>
    </sheetNames>
    <sheetDataSet>
      <sheetData sheetId="0" refreshError="1"/>
      <sheetData sheetId="1">
        <row r="11">
          <cell r="AH11">
            <v>1.058635486168473</v>
          </cell>
        </row>
        <row r="12">
          <cell r="AH12">
            <v>1.0331083284671718</v>
          </cell>
        </row>
        <row r="13">
          <cell r="AH13">
            <v>1.0000376348025648</v>
          </cell>
        </row>
        <row r="14">
          <cell r="AH14">
            <v>0.97612277725203567</v>
          </cell>
        </row>
        <row r="15">
          <cell r="AH15">
            <v>0.96475668456994579</v>
          </cell>
        </row>
        <row r="16">
          <cell r="AH16">
            <v>0.93295607948832149</v>
          </cell>
        </row>
        <row r="17">
          <cell r="AH17">
            <v>0.93392991939460834</v>
          </cell>
        </row>
        <row r="18">
          <cell r="AH18">
            <v>0.92467384866109226</v>
          </cell>
        </row>
        <row r="19">
          <cell r="AH19">
            <v>0.96908429486836234</v>
          </cell>
        </row>
        <row r="20">
          <cell r="AH20">
            <v>1.0001341906588057</v>
          </cell>
        </row>
        <row r="21">
          <cell r="AH21">
            <v>1.0519864648852775</v>
          </cell>
        </row>
        <row r="22">
          <cell r="AH22">
            <v>1.1545742907833405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lc"/>
      <sheetName val="Output"/>
      <sheetName val="with 3rdFri"/>
      <sheetName val="3rdFri"/>
    </sheetNames>
    <sheetDataSet>
      <sheetData sheetId="0"/>
      <sheetData sheetId="1"/>
      <sheetData sheetId="2">
        <row r="11">
          <cell r="C11">
            <v>21.794311319031848</v>
          </cell>
        </row>
        <row r="203">
          <cell r="C203">
            <v>21.624740660065779</v>
          </cell>
          <cell r="D203">
            <v>1.046134670074863</v>
          </cell>
        </row>
        <row r="204">
          <cell r="C204">
            <v>19.018710222637292</v>
          </cell>
          <cell r="D204">
            <v>0.92006338743058791</v>
          </cell>
        </row>
        <row r="205">
          <cell r="C205">
            <v>22.042409174078539</v>
          </cell>
          <cell r="D205">
            <v>1.0663401153089085</v>
          </cell>
        </row>
        <row r="206">
          <cell r="C206">
            <v>19.688612859650366</v>
          </cell>
          <cell r="D206">
            <v>0.95247109974355582</v>
          </cell>
        </row>
        <row r="207">
          <cell r="C207">
            <v>21.808813306534976</v>
          </cell>
          <cell r="D207">
            <v>1.0550395064523677</v>
          </cell>
        </row>
        <row r="208">
          <cell r="C208">
            <v>21.020744912528627</v>
          </cell>
          <cell r="D208">
            <v>1.0169153188692668</v>
          </cell>
        </row>
        <row r="209">
          <cell r="C209">
            <v>19.884095658686899</v>
          </cell>
          <cell r="D209">
            <v>0.96192792221787327</v>
          </cell>
        </row>
        <row r="210">
          <cell r="C210">
            <v>22.958920174036852</v>
          </cell>
          <cell r="D210">
            <v>1.1106779387137444</v>
          </cell>
        </row>
        <row r="211">
          <cell r="C211">
            <v>19.005892540805366</v>
          </cell>
          <cell r="D211">
            <v>0.91944330964259713</v>
          </cell>
        </row>
        <row r="212">
          <cell r="C212">
            <v>22.538208291013909</v>
          </cell>
          <cell r="D212">
            <v>1.0903252651783089</v>
          </cell>
        </row>
        <row r="213">
          <cell r="C213">
            <v>20.393439786249846</v>
          </cell>
          <cell r="D213">
            <v>0.98656833567849</v>
          </cell>
        </row>
        <row r="214">
          <cell r="C214">
            <v>17.877092357064207</v>
          </cell>
          <cell r="D214">
            <v>0.8648356254922287</v>
          </cell>
        </row>
        <row r="215">
          <cell r="C215">
            <v>21.214873204945835</v>
          </cell>
          <cell r="D215">
            <v>1.0263066147156539</v>
          </cell>
        </row>
        <row r="216">
          <cell r="C216">
            <v>20.039455135165912</v>
          </cell>
          <cell r="D216">
            <v>0.96944370875257668</v>
          </cell>
        </row>
        <row r="217">
          <cell r="C217">
            <v>19.717557318656084</v>
          </cell>
          <cell r="D217">
            <v>0.95387133859721107</v>
          </cell>
        </row>
        <row r="218">
          <cell r="C218">
            <v>22.023002737491019</v>
          </cell>
          <cell r="D218">
            <v>1.0654012949801033</v>
          </cell>
        </row>
        <row r="219">
          <cell r="C219">
            <v>20.806555481572584</v>
          </cell>
          <cell r="D219">
            <v>1.0065535303415314</v>
          </cell>
        </row>
        <row r="220">
          <cell r="C220">
            <v>20.934588088430434</v>
          </cell>
          <cell r="D220">
            <v>1.0127473317396405</v>
          </cell>
        </row>
        <row r="221">
          <cell r="C221">
            <v>21.783431669812924</v>
          </cell>
          <cell r="D221">
            <v>1.0538116253611869</v>
          </cell>
        </row>
        <row r="222">
          <cell r="C222">
            <v>20.918820312724055</v>
          </cell>
          <cell r="D222">
            <v>1.0119845379981707</v>
          </cell>
        </row>
        <row r="223">
          <cell r="C223">
            <v>20.945047766963942</v>
          </cell>
          <cell r="D223">
            <v>1.0132533369918535</v>
          </cell>
        </row>
        <row r="224">
          <cell r="C224">
            <v>22.641462238933872</v>
          </cell>
          <cell r="D224">
            <v>1.0953203555906832</v>
          </cell>
        </row>
        <row r="225">
          <cell r="C225">
            <v>18.251620570961062</v>
          </cell>
          <cell r="D225">
            <v>0.88295408321793278</v>
          </cell>
        </row>
        <row r="226">
          <cell r="C226">
            <v>19.612640970180422</v>
          </cell>
          <cell r="D226">
            <v>0.94879582664895767</v>
          </cell>
        </row>
        <row r="227">
          <cell r="C227">
            <v>20.194661389592405</v>
          </cell>
          <cell r="D227">
            <v>0.97695208290236957</v>
          </cell>
        </row>
        <row r="228">
          <cell r="C228">
            <v>19.018710222637285</v>
          </cell>
          <cell r="D228">
            <v>0.92006338743058758</v>
          </cell>
        </row>
        <row r="229">
          <cell r="C229">
            <v>21.939155226158572</v>
          </cell>
          <cell r="D229">
            <v>1.0613450248965339</v>
          </cell>
        </row>
        <row r="230">
          <cell r="C230">
            <v>20.794124632532732</v>
          </cell>
          <cell r="D230">
            <v>1.0059521662667672</v>
          </cell>
        </row>
        <row r="231">
          <cell r="C231">
            <v>19.784891220022672</v>
          </cell>
          <cell r="D231">
            <v>0.95712873390188957</v>
          </cell>
        </row>
        <row r="232">
          <cell r="C232">
            <v>21.939155226158572</v>
          </cell>
          <cell r="D232">
            <v>1.0613450248965339</v>
          </cell>
        </row>
        <row r="233">
          <cell r="C233">
            <v>22.015240758042793</v>
          </cell>
          <cell r="D233">
            <v>1.065025795641783</v>
          </cell>
        </row>
        <row r="234">
          <cell r="C234">
            <v>20.934588088430434</v>
          </cell>
          <cell r="D234">
            <v>1.0127473317396405</v>
          </cell>
        </row>
        <row r="235">
          <cell r="C235">
            <v>20.926970678491816</v>
          </cell>
          <cell r="D235">
            <v>1.0123788262043265</v>
          </cell>
        </row>
        <row r="236">
          <cell r="C236">
            <v>21.623026639170991</v>
          </cell>
          <cell r="D236">
            <v>1.0460517513147514</v>
          </cell>
        </row>
        <row r="237">
          <cell r="C237">
            <v>19.285618700601738</v>
          </cell>
          <cell r="D237">
            <v>0.93297555210922178</v>
          </cell>
        </row>
        <row r="238">
          <cell r="C238">
            <v>19.318210133357475</v>
          </cell>
          <cell r="D238">
            <v>0.93455221969979096</v>
          </cell>
        </row>
        <row r="239">
          <cell r="C239">
            <v>19.448004570207939</v>
          </cell>
          <cell r="D239">
            <v>0.94083125270677914</v>
          </cell>
        </row>
        <row r="240">
          <cell r="C240">
            <v>19.018710222637285</v>
          </cell>
          <cell r="D240">
            <v>0.92006338743058758</v>
          </cell>
        </row>
        <row r="241">
          <cell r="C241">
            <v>22.861966036959299</v>
          </cell>
          <cell r="D241">
            <v>1.1059876126747681</v>
          </cell>
        </row>
        <row r="242">
          <cell r="C242">
            <v>20.89205873426063</v>
          </cell>
          <cell r="D242">
            <v>1.010689899810522</v>
          </cell>
        </row>
        <row r="243">
          <cell r="C243">
            <v>19.734294024324008</v>
          </cell>
          <cell r="D243">
            <v>0.9546810060210793</v>
          </cell>
        </row>
        <row r="244">
          <cell r="C244">
            <v>21.987443109091494</v>
          </cell>
          <cell r="D244">
            <v>1.0636810357312874</v>
          </cell>
        </row>
        <row r="245">
          <cell r="C245">
            <v>21.058570683222861</v>
          </cell>
          <cell r="D245">
            <v>1.0187452067170601</v>
          </cell>
        </row>
        <row r="246">
          <cell r="C246">
            <v>21.939155226158572</v>
          </cell>
          <cell r="D246">
            <v>1.0613450248965339</v>
          </cell>
        </row>
        <row r="247">
          <cell r="C247">
            <v>20.944067802313594</v>
          </cell>
          <cell r="D247">
            <v>1.013205929487075</v>
          </cell>
        </row>
        <row r="248">
          <cell r="C248">
            <v>20.601362377621076</v>
          </cell>
          <cell r="D248">
            <v>0.99662695487510933</v>
          </cell>
        </row>
        <row r="249">
          <cell r="C249">
            <v>20.290185838329876</v>
          </cell>
          <cell r="D249">
            <v>0.98157324526611522</v>
          </cell>
        </row>
        <row r="250">
          <cell r="C250">
            <v>19.128121790615999</v>
          </cell>
          <cell r="D250">
            <v>0.92535636348838401</v>
          </cell>
        </row>
        <row r="251">
          <cell r="C251">
            <v>20.488404796244225</v>
          </cell>
          <cell r="D251">
            <v>0.99116243421408945</v>
          </cell>
        </row>
        <row r="252">
          <cell r="C252">
            <v>19.018710222637285</v>
          </cell>
          <cell r="D252">
            <v>0.92006338743058758</v>
          </cell>
        </row>
        <row r="253">
          <cell r="C253">
            <v>23.044666999040931</v>
          </cell>
          <cell r="D253">
            <v>1.114826091419745</v>
          </cell>
        </row>
        <row r="254">
          <cell r="C254">
            <v>19.774769683748556</v>
          </cell>
          <cell r="D254">
            <v>0.956639086873182</v>
          </cell>
        </row>
        <row r="255">
          <cell r="C255">
            <v>20.782097144265634</v>
          </cell>
          <cell r="D255">
            <v>1.0053703154752169</v>
          </cell>
        </row>
        <row r="256">
          <cell r="C256">
            <v>21.961304250699779</v>
          </cell>
          <cell r="D256">
            <v>1.0624165227167914</v>
          </cell>
        </row>
        <row r="257">
          <cell r="C257">
            <v>19.86787032384877</v>
          </cell>
          <cell r="D257">
            <v>0.96114299325273256</v>
          </cell>
        </row>
        <row r="258">
          <cell r="C258">
            <v>22.957590825921457</v>
          </cell>
          <cell r="D258">
            <v>1.1106136291724662</v>
          </cell>
        </row>
        <row r="259">
          <cell r="C259">
            <v>20.946377115079333</v>
          </cell>
          <cell r="D259">
            <v>1.0133176465331317</v>
          </cell>
        </row>
        <row r="260">
          <cell r="C260">
            <v>20.515205553522886</v>
          </cell>
          <cell r="D260">
            <v>0.99245896774548314</v>
          </cell>
        </row>
        <row r="261">
          <cell r="C261">
            <v>20.374033349662323</v>
          </cell>
          <cell r="D261">
            <v>0.98562951534968446</v>
          </cell>
        </row>
        <row r="262">
          <cell r="C262">
            <v>18.79701779422976</v>
          </cell>
          <cell r="D262">
            <v>0.90933862827181133</v>
          </cell>
        </row>
        <row r="263">
          <cell r="C263">
            <v>20.480269495692102</v>
          </cell>
          <cell r="D263">
            <v>0.99076887481410225</v>
          </cell>
        </row>
        <row r="264">
          <cell r="C264">
            <v>20.037145822400174</v>
          </cell>
          <cell r="D264">
            <v>0.96933199170651985</v>
          </cell>
        </row>
        <row r="265">
          <cell r="C265">
            <v>22.042409174078539</v>
          </cell>
          <cell r="D265">
            <v>1.0663401153089085</v>
          </cell>
        </row>
        <row r="266">
          <cell r="C266">
            <v>19.688612859650366</v>
          </cell>
          <cell r="D266">
            <v>0.95247109974355582</v>
          </cell>
        </row>
        <row r="267">
          <cell r="C267">
            <v>21.808813306534976</v>
          </cell>
          <cell r="D267">
            <v>1.0550395064523677</v>
          </cell>
        </row>
        <row r="268">
          <cell r="C268">
            <v>21.020744912528627</v>
          </cell>
          <cell r="D268">
            <v>1.0169153188692668</v>
          </cell>
        </row>
        <row r="269">
          <cell r="C269">
            <v>19.884095658686899</v>
          </cell>
          <cell r="D269">
            <v>0.96192792221787327</v>
          </cell>
        </row>
        <row r="270">
          <cell r="C270">
            <v>22.958920174036852</v>
          </cell>
          <cell r="D270">
            <v>1.1106779387137444</v>
          </cell>
        </row>
        <row r="271">
          <cell r="C271">
            <v>19.005892540805366</v>
          </cell>
          <cell r="D271">
            <v>0.91944330964259713</v>
          </cell>
        </row>
        <row r="272">
          <cell r="C272">
            <v>22.538208291013909</v>
          </cell>
          <cell r="D272">
            <v>1.0903252651783089</v>
          </cell>
        </row>
        <row r="273">
          <cell r="C273">
            <v>20.393439786249846</v>
          </cell>
          <cell r="D273">
            <v>0.98656833567849</v>
          </cell>
        </row>
        <row r="274">
          <cell r="C274">
            <v>17.877092357064207</v>
          </cell>
          <cell r="D274">
            <v>0.8648356254922287</v>
          </cell>
        </row>
        <row r="275">
          <cell r="C275">
            <v>21.214873204945835</v>
          </cell>
          <cell r="D275">
            <v>1.0263066147156539</v>
          </cell>
        </row>
        <row r="276">
          <cell r="C276">
            <v>19.018710222637285</v>
          </cell>
          <cell r="D276">
            <v>0.92006338743058758</v>
          </cell>
        </row>
        <row r="277">
          <cell r="C277">
            <v>19.875430752032123</v>
          </cell>
          <cell r="D277">
            <v>0.96150874219592442</v>
          </cell>
        </row>
        <row r="278">
          <cell r="C278">
            <v>21.838494157875012</v>
          </cell>
          <cell r="D278">
            <v>1.0564753695737918</v>
          </cell>
        </row>
        <row r="279">
          <cell r="C279">
            <v>21.824991081335469</v>
          </cell>
          <cell r="D279">
            <v>1.0558221346174634</v>
          </cell>
        </row>
        <row r="280">
          <cell r="C280">
            <v>19.999999999999996</v>
          </cell>
          <cell r="D280">
            <v>0.96753499754727756</v>
          </cell>
        </row>
        <row r="281">
          <cell r="C281">
            <v>21.162767809625169</v>
          </cell>
          <cell r="D281">
            <v>1.0237859250389647</v>
          </cell>
        </row>
        <row r="282">
          <cell r="C282">
            <v>21.940484574273967</v>
          </cell>
          <cell r="D282">
            <v>1.0614093344378124</v>
          </cell>
        </row>
        <row r="283">
          <cell r="C283">
            <v>19.940480629235804</v>
          </cell>
          <cell r="D283">
            <v>0.96465564383496016</v>
          </cell>
        </row>
        <row r="284">
          <cell r="C284">
            <v>22.625284464133379</v>
          </cell>
          <cell r="D284">
            <v>1.0945377274255874</v>
          </cell>
        </row>
        <row r="285">
          <cell r="C285">
            <v>19.27236548348969</v>
          </cell>
          <cell r="D285">
            <v>0.93233440453992178</v>
          </cell>
        </row>
        <row r="286">
          <cell r="C286">
            <v>18.408302864361936</v>
          </cell>
          <cell r="D286">
            <v>0.89053386333599849</v>
          </cell>
        </row>
        <row r="287">
          <cell r="C287">
            <v>21.35710247971236</v>
          </cell>
          <cell r="D287">
            <v>1.0331872047662729</v>
          </cell>
        </row>
        <row r="288">
          <cell r="C288">
            <v>19.018710222637285</v>
          </cell>
          <cell r="D288">
            <v>0.92006338743058758</v>
          </cell>
        </row>
        <row r="289">
          <cell r="C289">
            <v>20.934588088430434</v>
          </cell>
          <cell r="D289">
            <v>1.0127473317396405</v>
          </cell>
        </row>
        <row r="290">
          <cell r="C290">
            <v>20.777027508710951</v>
          </cell>
          <cell r="D290">
            <v>1.0051250629840185</v>
          </cell>
        </row>
        <row r="291">
          <cell r="C291">
            <v>20.806555481572584</v>
          </cell>
          <cell r="D291">
            <v>1.0065535303415314</v>
          </cell>
        </row>
        <row r="292">
          <cell r="C292">
            <v>20.934588088430434</v>
          </cell>
          <cell r="D292">
            <v>1.0127473317396405</v>
          </cell>
        </row>
        <row r="293">
          <cell r="C293">
            <v>21.783431669812924</v>
          </cell>
          <cell r="D293">
            <v>1.0538116253611869</v>
          </cell>
        </row>
        <row r="294">
          <cell r="C294">
            <v>20.918820312724055</v>
          </cell>
          <cell r="D294">
            <v>1.0119845379981707</v>
          </cell>
        </row>
        <row r="295">
          <cell r="C295">
            <v>20.945047766963942</v>
          </cell>
          <cell r="D295">
            <v>1.0132533369918535</v>
          </cell>
        </row>
        <row r="296">
          <cell r="C296">
            <v>22.641462238933872</v>
          </cell>
          <cell r="D296">
            <v>1.0953203555906832</v>
          </cell>
        </row>
        <row r="297">
          <cell r="C297">
            <v>18.251620570961062</v>
          </cell>
          <cell r="D297">
            <v>0.88295408321793278</v>
          </cell>
        </row>
        <row r="298">
          <cell r="C298">
            <v>19.612640970180422</v>
          </cell>
          <cell r="D298">
            <v>0.94879582664895767</v>
          </cell>
        </row>
        <row r="299">
          <cell r="C299">
            <v>20.194661389592405</v>
          </cell>
          <cell r="D299">
            <v>0.97695208290236957</v>
          </cell>
        </row>
        <row r="300">
          <cell r="C300">
            <v>19.018710222637285</v>
          </cell>
          <cell r="D300">
            <v>0.92006338743058758</v>
          </cell>
        </row>
        <row r="301">
          <cell r="C301">
            <v>21.902478934966155</v>
          </cell>
          <cell r="D301">
            <v>1.059570745131089</v>
          </cell>
        </row>
        <row r="302">
          <cell r="C302">
            <v>20.830800923725146</v>
          </cell>
          <cell r="D302">
            <v>1.007726446032212</v>
          </cell>
        </row>
        <row r="303">
          <cell r="C303">
            <v>19.784891220022672</v>
          </cell>
          <cell r="D303">
            <v>0.95712873390188957</v>
          </cell>
        </row>
        <row r="304">
          <cell r="C304">
            <v>21.939155226158572</v>
          </cell>
          <cell r="D304">
            <v>1.0613450248965339</v>
          </cell>
        </row>
        <row r="305">
          <cell r="C305">
            <v>22.015240758042793</v>
          </cell>
          <cell r="D305">
            <v>1.065025795641783</v>
          </cell>
        </row>
        <row r="306">
          <cell r="C306">
            <v>20.934588088430434</v>
          </cell>
          <cell r="D306">
            <v>1.0127473317396405</v>
          </cell>
        </row>
        <row r="307">
          <cell r="C307">
            <v>20.926970678491816</v>
          </cell>
          <cell r="D307">
            <v>1.0123788262043265</v>
          </cell>
        </row>
        <row r="308">
          <cell r="C308">
            <v>21.623026639170991</v>
          </cell>
          <cell r="D308">
            <v>1.0460517513147514</v>
          </cell>
        </row>
        <row r="309">
          <cell r="C309">
            <v>19.285618700601738</v>
          </cell>
          <cell r="D309">
            <v>0.93297555210922178</v>
          </cell>
        </row>
        <row r="310">
          <cell r="C310">
            <v>19.318210133357475</v>
          </cell>
          <cell r="D310">
            <v>0.93455221969979096</v>
          </cell>
        </row>
        <row r="311">
          <cell r="C311">
            <v>19.448004570207939</v>
          </cell>
          <cell r="D311">
            <v>0.94083125270677914</v>
          </cell>
        </row>
        <row r="312">
          <cell r="C312">
            <v>19.953298311067723</v>
          </cell>
          <cell r="D312">
            <v>0.9652757216229505</v>
          </cell>
        </row>
        <row r="313">
          <cell r="C313">
            <v>21.798691770260863</v>
          </cell>
          <cell r="D313">
            <v>1.0545498594236604</v>
          </cell>
        </row>
        <row r="314">
          <cell r="C314">
            <v>21.020744912528627</v>
          </cell>
          <cell r="D314">
            <v>1.0169153188692668</v>
          </cell>
        </row>
        <row r="315">
          <cell r="C315">
            <v>20.782097144265634</v>
          </cell>
          <cell r="D315">
            <v>1.0053703154752169</v>
          </cell>
        </row>
        <row r="316">
          <cell r="C316">
            <v>21.961304250699779</v>
          </cell>
          <cell r="D316">
            <v>1.0624165227167914</v>
          </cell>
        </row>
        <row r="317">
          <cell r="C317">
            <v>19.86787032384877</v>
          </cell>
          <cell r="D317">
            <v>0.96114299325273256</v>
          </cell>
        </row>
        <row r="318">
          <cell r="C318">
            <v>22.957590825921457</v>
          </cell>
          <cell r="D318">
            <v>1.1106136291724662</v>
          </cell>
        </row>
        <row r="319">
          <cell r="C319">
            <v>20.946377115079333</v>
          </cell>
          <cell r="D319">
            <v>1.0133176465331317</v>
          </cell>
        </row>
        <row r="320">
          <cell r="C320">
            <v>20.515205553522886</v>
          </cell>
          <cell r="D320">
            <v>0.99245896774548314</v>
          </cell>
        </row>
        <row r="321">
          <cell r="C321">
            <v>20.374033349662323</v>
          </cell>
          <cell r="D321">
            <v>0.98562951534968446</v>
          </cell>
        </row>
        <row r="322">
          <cell r="C322">
            <v>18.79701779422976</v>
          </cell>
          <cell r="D322">
            <v>0.90933862827181133</v>
          </cell>
        </row>
        <row r="323">
          <cell r="C323">
            <v>20.480269495692102</v>
          </cell>
          <cell r="D323">
            <v>0.99076887481410225</v>
          </cell>
        </row>
        <row r="324">
          <cell r="C324">
            <v>19.018710222637285</v>
          </cell>
          <cell r="D324">
            <v>0.92006338743058758</v>
          </cell>
        </row>
        <row r="325">
          <cell r="C325">
            <v>23.060844773841424</v>
          </cell>
          <cell r="D325">
            <v>1.1156087195848408</v>
          </cell>
        </row>
        <row r="326">
          <cell r="C326">
            <v>18.754024771219928</v>
          </cell>
          <cell r="D326">
            <v>0.90725876555119289</v>
          </cell>
        </row>
        <row r="327">
          <cell r="C327">
            <v>21.760363076051654</v>
          </cell>
          <cell r="D327">
            <v>1.0526956417707756</v>
          </cell>
        </row>
        <row r="328">
          <cell r="C328">
            <v>22.003783231442387</v>
          </cell>
          <cell r="D328">
            <v>1.064471517743222</v>
          </cell>
        </row>
        <row r="329">
          <cell r="C329">
            <v>19.221922786287415</v>
          </cell>
          <cell r="D329">
            <v>0.92989415079422777</v>
          </cell>
        </row>
        <row r="330">
          <cell r="C330">
            <v>23.044666999040931</v>
          </cell>
          <cell r="D330">
            <v>1.114826091419745</v>
          </cell>
        </row>
        <row r="331">
          <cell r="C331">
            <v>19.924712853529421</v>
          </cell>
          <cell r="D331">
            <v>0.96389285009349002</v>
          </cell>
        </row>
        <row r="332">
          <cell r="C332">
            <v>21.519772691251024</v>
          </cell>
          <cell r="D332">
            <v>1.0410566609023766</v>
          </cell>
        </row>
        <row r="333">
          <cell r="C333">
            <v>20.391130473484104</v>
          </cell>
          <cell r="D333">
            <v>0.98645661863243306</v>
          </cell>
        </row>
        <row r="334">
          <cell r="C334">
            <v>18.271063195755904</v>
          </cell>
          <cell r="D334">
            <v>0.88389465421459223</v>
          </cell>
        </row>
        <row r="335">
          <cell r="C335">
            <v>21.624740660065779</v>
          </cell>
          <cell r="D335">
            <v>1.046134670074863</v>
          </cell>
        </row>
        <row r="336">
          <cell r="C336">
            <v>19.018710222637292</v>
          </cell>
          <cell r="D336">
            <v>0.92006338743058791</v>
          </cell>
        </row>
        <row r="337">
          <cell r="C337">
            <v>20.897095013582035</v>
          </cell>
          <cell r="D337">
            <v>1.0109335386355662</v>
          </cell>
        </row>
        <row r="338">
          <cell r="C338">
            <v>20.833927020146874</v>
          </cell>
          <cell r="D338">
            <v>1.0078776764168984</v>
          </cell>
        </row>
        <row r="339">
          <cell r="C339">
            <v>21.808813306534976</v>
          </cell>
          <cell r="D339">
            <v>1.0550395064523677</v>
          </cell>
        </row>
        <row r="340">
          <cell r="C340">
            <v>21.020744912528627</v>
          </cell>
          <cell r="D340">
            <v>1.0169153188692668</v>
          </cell>
        </row>
        <row r="341">
          <cell r="C341">
            <v>19.884095658686899</v>
          </cell>
          <cell r="D341">
            <v>0.96192792221787327</v>
          </cell>
        </row>
        <row r="342">
          <cell r="C342">
            <v>22.958920174036852</v>
          </cell>
          <cell r="D342">
            <v>1.1106779387137444</v>
          </cell>
        </row>
        <row r="343">
          <cell r="C343">
            <v>19.005892540805366</v>
          </cell>
          <cell r="D343">
            <v>0.91944330964259713</v>
          </cell>
        </row>
        <row r="344">
          <cell r="C344">
            <v>22.538208291013909</v>
          </cell>
          <cell r="D344">
            <v>1.0903252651783089</v>
          </cell>
        </row>
        <row r="345">
          <cell r="C345">
            <v>20.393439786249846</v>
          </cell>
          <cell r="D345">
            <v>0.98656833567849</v>
          </cell>
        </row>
        <row r="346">
          <cell r="C346">
            <v>17.877092357064207</v>
          </cell>
          <cell r="D346">
            <v>0.8648356254922287</v>
          </cell>
        </row>
        <row r="347">
          <cell r="C347">
            <v>21.214873204945835</v>
          </cell>
          <cell r="D347">
            <v>1.0263066147156539</v>
          </cell>
        </row>
        <row r="348">
          <cell r="C348">
            <v>19.018710222637285</v>
          </cell>
          <cell r="D348">
            <v>0.92006338743058758</v>
          </cell>
        </row>
        <row r="349">
          <cell r="C349">
            <v>21.020744912528627</v>
          </cell>
          <cell r="D349">
            <v>1.0169153188692668</v>
          </cell>
        </row>
        <row r="350">
          <cell r="C350">
            <v>20.693179997378504</v>
          </cell>
          <cell r="D350">
            <v>1.0010687929004494</v>
          </cell>
        </row>
        <row r="351">
          <cell r="C351">
            <v>21.824991081335469</v>
          </cell>
          <cell r="D351">
            <v>1.0558221346174634</v>
          </cell>
        </row>
        <row r="352">
          <cell r="C352">
            <v>19.999999999999996</v>
          </cell>
          <cell r="D352">
            <v>0.96753499754727756</v>
          </cell>
        </row>
        <row r="353">
          <cell r="C353">
            <v>21.162767809625169</v>
          </cell>
          <cell r="D353">
            <v>1.0237859250389647</v>
          </cell>
        </row>
        <row r="354">
          <cell r="C354">
            <v>21.940484574273967</v>
          </cell>
          <cell r="D354">
            <v>1.0614093344378124</v>
          </cell>
        </row>
        <row r="355">
          <cell r="C355">
            <v>19.940480629235804</v>
          </cell>
          <cell r="D355">
            <v>0.96465564383496016</v>
          </cell>
        </row>
        <row r="356">
          <cell r="C356">
            <v>22.625284464133379</v>
          </cell>
          <cell r="D356">
            <v>1.0945377274255874</v>
          </cell>
        </row>
        <row r="357">
          <cell r="C357">
            <v>19.27236548348969</v>
          </cell>
          <cell r="D357">
            <v>0.93233440453992178</v>
          </cell>
        </row>
        <row r="358">
          <cell r="C358">
            <v>18.408302864361936</v>
          </cell>
          <cell r="D358">
            <v>0.89053386333599849</v>
          </cell>
        </row>
        <row r="359">
          <cell r="C359">
            <v>21.35710247971236</v>
          </cell>
          <cell r="D359">
            <v>1.0331872047662729</v>
          </cell>
        </row>
        <row r="360">
          <cell r="C360">
            <v>19.018710222637285</v>
          </cell>
          <cell r="D360">
            <v>0.92006338743058758</v>
          </cell>
        </row>
        <row r="361">
          <cell r="C361">
            <v>21.939155226158572</v>
          </cell>
          <cell r="D361">
            <v>1.0613450248965339</v>
          </cell>
        </row>
        <row r="362">
          <cell r="C362">
            <v>20.794124632532732</v>
          </cell>
          <cell r="D362">
            <v>1.0059521662667672</v>
          </cell>
        </row>
        <row r="363">
          <cell r="C363">
            <v>19.784891220022672</v>
          </cell>
          <cell r="D363">
            <v>0.95712873390188957</v>
          </cell>
        </row>
        <row r="364">
          <cell r="C364">
            <v>21.939155226158572</v>
          </cell>
          <cell r="D364">
            <v>1.0613450248965339</v>
          </cell>
        </row>
        <row r="365">
          <cell r="C365">
            <v>22.015240758042793</v>
          </cell>
          <cell r="D365">
            <v>1.065025795641783</v>
          </cell>
        </row>
        <row r="366">
          <cell r="C366">
            <v>20.934588088430434</v>
          </cell>
          <cell r="D366">
            <v>1.0127473317396405</v>
          </cell>
        </row>
        <row r="367">
          <cell r="C367">
            <v>20.926970678491816</v>
          </cell>
          <cell r="D367">
            <v>1.0123788262043265</v>
          </cell>
        </row>
        <row r="368">
          <cell r="C368">
            <v>21.623026639170991</v>
          </cell>
          <cell r="D368">
            <v>1.0460517513147514</v>
          </cell>
        </row>
        <row r="369">
          <cell r="C369">
            <v>19.285618700601738</v>
          </cell>
          <cell r="D369">
            <v>0.93297555210922178</v>
          </cell>
        </row>
        <row r="370">
          <cell r="C370">
            <v>19.318210133357475</v>
          </cell>
          <cell r="D370">
            <v>0.93455221969979096</v>
          </cell>
        </row>
        <row r="371">
          <cell r="C371"/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429"/>
  <sheetViews>
    <sheetView zoomScale="75" zoomScaleNormal="75" workbookViewId="0">
      <pane xSplit="1" ySplit="10" topLeftCell="AB273" activePane="bottomRight" state="frozen"/>
      <selection pane="topRight" activeCell="B1" sqref="B1"/>
      <selection pane="bottomLeft" activeCell="A11" sqref="A11"/>
      <selection pane="bottomRight" activeCell="CB323" sqref="CB323"/>
    </sheetView>
  </sheetViews>
  <sheetFormatPr defaultRowHeight="11.25" x14ac:dyDescent="0.2"/>
  <cols>
    <col min="1" max="1" width="9.33203125" style="2"/>
    <col min="2" max="2" width="17.83203125" style="1" customWidth="1"/>
    <col min="3" max="4" width="9.33203125" style="1"/>
    <col min="5" max="5" width="10.83203125" style="1" customWidth="1"/>
    <col min="6" max="6" width="1.83203125" style="1" customWidth="1"/>
    <col min="7" max="7" width="15.6640625" style="1" bestFit="1" customWidth="1"/>
    <col min="8" max="8" width="1.83203125" style="1" customWidth="1"/>
    <col min="9" max="11" width="8.83203125" style="1" customWidth="1"/>
    <col min="12" max="13" width="9.33203125" style="1"/>
    <col min="14" max="26" width="0" style="1" hidden="1" customWidth="1"/>
    <col min="27" max="27" width="1.83203125" style="1" customWidth="1"/>
    <col min="28" max="31" width="9.33203125" style="1"/>
    <col min="32" max="52" width="0" style="1" hidden="1" customWidth="1"/>
    <col min="53" max="53" width="1.83203125" style="1" customWidth="1"/>
    <col min="54" max="57" width="9.33203125" style="1"/>
    <col min="58" max="78" width="0" style="1" hidden="1" customWidth="1"/>
    <col min="79" max="79" width="1.83203125" style="1" customWidth="1"/>
    <col min="80" max="16384" width="9.33203125" style="1"/>
  </cols>
  <sheetData>
    <row r="1" spans="1:80" ht="18" x14ac:dyDescent="0.25">
      <c r="A1" s="14" t="s">
        <v>0</v>
      </c>
    </row>
    <row r="2" spans="1:80" x14ac:dyDescent="0.2">
      <c r="B2" s="13" t="s">
        <v>5</v>
      </c>
    </row>
    <row r="3" spans="1:80" hidden="1" x14ac:dyDescent="0.2"/>
    <row r="4" spans="1:80" hidden="1" x14ac:dyDescent="0.2"/>
    <row r="5" spans="1:80" hidden="1" x14ac:dyDescent="0.2"/>
    <row r="6" spans="1:80" hidden="1" x14ac:dyDescent="0.2"/>
    <row r="7" spans="1:80" hidden="1" x14ac:dyDescent="0.2"/>
    <row r="8" spans="1:80" hidden="1" x14ac:dyDescent="0.2">
      <c r="B8" s="2"/>
      <c r="C8" s="2"/>
    </row>
    <row r="9" spans="1:80" x14ac:dyDescent="0.2">
      <c r="B9" s="2"/>
      <c r="C9" s="2"/>
      <c r="I9" s="101" t="s">
        <v>10</v>
      </c>
      <c r="J9" s="102"/>
      <c r="K9" s="102"/>
      <c r="L9" s="102"/>
      <c r="M9" s="103"/>
    </row>
    <row r="10" spans="1:80" ht="22.5" x14ac:dyDescent="0.2">
      <c r="A10" s="3"/>
      <c r="B10" s="15" t="s">
        <v>114</v>
      </c>
      <c r="C10" s="16" t="s">
        <v>2</v>
      </c>
      <c r="D10" s="16" t="s">
        <v>3</v>
      </c>
      <c r="E10" s="16" t="s">
        <v>9</v>
      </c>
      <c r="G10" s="16" t="s">
        <v>61</v>
      </c>
      <c r="I10" s="16" t="s">
        <v>77</v>
      </c>
      <c r="J10" s="16" t="s">
        <v>76</v>
      </c>
      <c r="K10" s="16" t="s">
        <v>68</v>
      </c>
      <c r="L10" s="16"/>
      <c r="M10" s="16"/>
      <c r="AB10" s="15" t="s">
        <v>115</v>
      </c>
      <c r="BB10" s="15" t="s">
        <v>116</v>
      </c>
      <c r="CB10" s="15" t="s">
        <v>117</v>
      </c>
    </row>
    <row r="11" spans="1:80" hidden="1" x14ac:dyDescent="0.2">
      <c r="A11" s="4">
        <v>33239</v>
      </c>
      <c r="B11" s="80"/>
      <c r="C11" s="7"/>
      <c r="D11" s="6"/>
      <c r="E11" s="80"/>
      <c r="G11" s="16"/>
      <c r="I11" s="6">
        <v>1</v>
      </c>
      <c r="J11" s="6">
        <f>[1]SortedData!AH11</f>
        <v>1.058635486168473</v>
      </c>
      <c r="K11" s="6">
        <f>Trend!AD201</f>
        <v>0</v>
      </c>
      <c r="L11" s="6"/>
      <c r="M11" s="6"/>
    </row>
    <row r="12" spans="1:80" hidden="1" x14ac:dyDescent="0.2">
      <c r="A12" s="4">
        <v>33270</v>
      </c>
      <c r="B12" s="80"/>
      <c r="C12" s="7"/>
      <c r="D12" s="6"/>
      <c r="E12" s="80"/>
      <c r="G12" s="16"/>
      <c r="I12" s="6">
        <v>1</v>
      </c>
      <c r="J12" s="6">
        <f>[1]SortedData!AH12</f>
        <v>1.0331083284671718</v>
      </c>
      <c r="K12" s="6">
        <f>Trend!AD202</f>
        <v>0</v>
      </c>
      <c r="L12" s="6"/>
      <c r="M12" s="6"/>
    </row>
    <row r="13" spans="1:80" hidden="1" x14ac:dyDescent="0.2">
      <c r="A13" s="4">
        <v>33298</v>
      </c>
      <c r="B13" s="80"/>
      <c r="C13" s="7"/>
      <c r="D13" s="6"/>
      <c r="E13" s="80"/>
      <c r="G13" s="16"/>
      <c r="I13" s="6">
        <v>1</v>
      </c>
      <c r="J13" s="6">
        <f>[1]SortedData!AH13</f>
        <v>1.0000376348025648</v>
      </c>
      <c r="K13" s="6">
        <f>Trend!AD203</f>
        <v>0</v>
      </c>
      <c r="L13" s="6"/>
      <c r="M13" s="6"/>
    </row>
    <row r="14" spans="1:80" hidden="1" x14ac:dyDescent="0.2">
      <c r="A14" s="4">
        <v>33329</v>
      </c>
      <c r="B14" s="80"/>
      <c r="C14" s="7"/>
      <c r="D14" s="6"/>
      <c r="E14" s="80"/>
      <c r="G14" s="16"/>
      <c r="I14" s="6">
        <v>1</v>
      </c>
      <c r="J14" s="6">
        <f>[1]SortedData!AH14</f>
        <v>0.97612277725203567</v>
      </c>
      <c r="K14" s="6">
        <f>Trend!AD204</f>
        <v>0</v>
      </c>
      <c r="L14" s="6"/>
      <c r="M14" s="6"/>
    </row>
    <row r="15" spans="1:80" hidden="1" x14ac:dyDescent="0.2">
      <c r="A15" s="4">
        <v>33359</v>
      </c>
      <c r="B15" s="80"/>
      <c r="C15" s="7"/>
      <c r="D15" s="6"/>
      <c r="E15" s="80"/>
      <c r="G15" s="16"/>
      <c r="I15" s="6">
        <v>1</v>
      </c>
      <c r="J15" s="6">
        <f>[1]SortedData!AH15</f>
        <v>0.96475668456994579</v>
      </c>
      <c r="K15" s="6">
        <f>Trend!AD205</f>
        <v>0</v>
      </c>
      <c r="L15" s="6"/>
      <c r="M15" s="6"/>
    </row>
    <row r="16" spans="1:80" hidden="1" x14ac:dyDescent="0.2">
      <c r="A16" s="4">
        <v>33390</v>
      </c>
      <c r="B16" s="80"/>
      <c r="C16" s="7"/>
      <c r="D16" s="6"/>
      <c r="E16" s="80"/>
      <c r="G16" s="16"/>
      <c r="I16" s="6">
        <v>1</v>
      </c>
      <c r="J16" s="6">
        <f>[1]SortedData!AH16</f>
        <v>0.93295607948832149</v>
      </c>
      <c r="K16" s="6">
        <f>Trend!AD206</f>
        <v>0</v>
      </c>
      <c r="L16" s="6"/>
      <c r="M16" s="6"/>
    </row>
    <row r="17" spans="1:13" hidden="1" x14ac:dyDescent="0.2">
      <c r="A17" s="4">
        <v>33420</v>
      </c>
      <c r="B17" s="80"/>
      <c r="C17" s="7"/>
      <c r="D17" s="6"/>
      <c r="E17" s="80"/>
      <c r="G17" s="16"/>
      <c r="I17" s="6">
        <v>1</v>
      </c>
      <c r="J17" s="6">
        <f>[1]SortedData!AH17</f>
        <v>0.93392991939460834</v>
      </c>
      <c r="K17" s="6">
        <f>Trend!AD207</f>
        <v>0</v>
      </c>
      <c r="L17" s="6"/>
      <c r="M17" s="6"/>
    </row>
    <row r="18" spans="1:13" hidden="1" x14ac:dyDescent="0.2">
      <c r="A18" s="4">
        <v>33451</v>
      </c>
      <c r="B18" s="80"/>
      <c r="C18" s="7"/>
      <c r="D18" s="6"/>
      <c r="E18" s="80"/>
      <c r="G18" s="16"/>
      <c r="I18" s="6">
        <v>1</v>
      </c>
      <c r="J18" s="6">
        <f>[1]SortedData!AH18</f>
        <v>0.92467384866109226</v>
      </c>
      <c r="K18" s="6">
        <f>Trend!AD208</f>
        <v>0</v>
      </c>
      <c r="L18" s="6"/>
      <c r="M18" s="6"/>
    </row>
    <row r="19" spans="1:13" hidden="1" x14ac:dyDescent="0.2">
      <c r="A19" s="4">
        <v>33482</v>
      </c>
      <c r="B19" s="80"/>
      <c r="C19" s="7"/>
      <c r="D19" s="6"/>
      <c r="E19" s="80"/>
      <c r="G19" s="16"/>
      <c r="I19" s="6">
        <v>1</v>
      </c>
      <c r="J19" s="6">
        <f>[1]SortedData!AH19</f>
        <v>0.96908429486836234</v>
      </c>
      <c r="K19" s="6">
        <f>Trend!AD209</f>
        <v>0</v>
      </c>
      <c r="L19" s="6"/>
      <c r="M19" s="6"/>
    </row>
    <row r="20" spans="1:13" hidden="1" x14ac:dyDescent="0.2">
      <c r="A20" s="4">
        <v>33512</v>
      </c>
      <c r="B20" s="80"/>
      <c r="C20" s="7"/>
      <c r="D20" s="6"/>
      <c r="E20" s="80"/>
      <c r="G20" s="16"/>
      <c r="I20" s="6">
        <v>1</v>
      </c>
      <c r="J20" s="6">
        <f>[1]SortedData!AH20</f>
        <v>1.0001341906588057</v>
      </c>
      <c r="K20" s="6">
        <f>Trend!AD210</f>
        <v>0</v>
      </c>
      <c r="L20" s="6"/>
      <c r="M20" s="6"/>
    </row>
    <row r="21" spans="1:13" hidden="1" x14ac:dyDescent="0.2">
      <c r="A21" s="4">
        <v>33543</v>
      </c>
      <c r="B21" s="80"/>
      <c r="C21" s="7"/>
      <c r="D21" s="6"/>
      <c r="E21" s="80"/>
      <c r="G21" s="16"/>
      <c r="I21" s="6">
        <v>1</v>
      </c>
      <c r="J21" s="6">
        <f>[1]SortedData!AH21</f>
        <v>1.0519864648852775</v>
      </c>
      <c r="K21" s="6">
        <f>Trend!AD211</f>
        <v>0</v>
      </c>
      <c r="L21" s="6"/>
      <c r="M21" s="6"/>
    </row>
    <row r="22" spans="1:13" hidden="1" x14ac:dyDescent="0.2">
      <c r="A22" s="4">
        <v>33573</v>
      </c>
      <c r="B22" s="80"/>
      <c r="C22" s="7"/>
      <c r="D22" s="6"/>
      <c r="E22" s="80"/>
      <c r="G22" s="16"/>
      <c r="I22" s="6">
        <v>1</v>
      </c>
      <c r="J22" s="6">
        <f>[1]SortedData!AH22</f>
        <v>1.1545742907833405</v>
      </c>
      <c r="K22" s="6">
        <f>Trend!AD212</f>
        <v>0</v>
      </c>
      <c r="L22" s="6"/>
      <c r="M22" s="6"/>
    </row>
    <row r="23" spans="1:13" hidden="1" x14ac:dyDescent="0.2">
      <c r="A23" s="4">
        <v>33604</v>
      </c>
      <c r="B23" s="80"/>
      <c r="C23" s="7"/>
      <c r="D23" s="6"/>
      <c r="E23" s="80"/>
      <c r="G23" s="16"/>
      <c r="I23" s="16"/>
      <c r="J23" s="16"/>
      <c r="K23" s="16"/>
      <c r="L23" s="16"/>
      <c r="M23" s="16"/>
    </row>
    <row r="24" spans="1:13" hidden="1" x14ac:dyDescent="0.2">
      <c r="A24" s="4">
        <v>33635</v>
      </c>
      <c r="B24" s="80"/>
      <c r="C24" s="7"/>
      <c r="D24" s="6"/>
      <c r="E24" s="80"/>
      <c r="G24" s="16"/>
      <c r="I24" s="16"/>
      <c r="J24" s="16"/>
      <c r="K24" s="16"/>
      <c r="L24" s="16"/>
      <c r="M24" s="16"/>
    </row>
    <row r="25" spans="1:13" hidden="1" x14ac:dyDescent="0.2">
      <c r="A25" s="4">
        <v>33664</v>
      </c>
      <c r="B25" s="80"/>
      <c r="C25" s="7"/>
      <c r="D25" s="6"/>
      <c r="E25" s="80"/>
      <c r="G25" s="16"/>
      <c r="I25" s="16"/>
      <c r="J25" s="16"/>
      <c r="K25" s="16"/>
      <c r="L25" s="16"/>
      <c r="M25" s="16"/>
    </row>
    <row r="26" spans="1:13" hidden="1" x14ac:dyDescent="0.2">
      <c r="A26" s="4">
        <v>33695</v>
      </c>
      <c r="B26" s="80"/>
      <c r="C26" s="7"/>
      <c r="D26" s="6"/>
      <c r="E26" s="80"/>
      <c r="G26" s="16"/>
      <c r="I26" s="16"/>
      <c r="J26" s="16"/>
      <c r="K26" s="16"/>
      <c r="L26" s="16"/>
      <c r="M26" s="16"/>
    </row>
    <row r="27" spans="1:13" hidden="1" x14ac:dyDescent="0.2">
      <c r="A27" s="4">
        <v>33725</v>
      </c>
      <c r="B27" s="80"/>
      <c r="C27" s="7"/>
      <c r="D27" s="6"/>
      <c r="E27" s="80"/>
      <c r="G27" s="16"/>
      <c r="I27" s="16"/>
      <c r="J27" s="16"/>
      <c r="K27" s="16"/>
      <c r="L27" s="16"/>
      <c r="M27" s="16"/>
    </row>
    <row r="28" spans="1:13" hidden="1" x14ac:dyDescent="0.2">
      <c r="A28" s="4">
        <v>33756</v>
      </c>
      <c r="B28" s="80"/>
      <c r="C28" s="7"/>
      <c r="D28" s="6"/>
      <c r="E28" s="80"/>
      <c r="G28" s="16"/>
      <c r="I28" s="16"/>
      <c r="J28" s="16"/>
      <c r="K28" s="16"/>
      <c r="L28" s="16"/>
      <c r="M28" s="16"/>
    </row>
    <row r="29" spans="1:13" hidden="1" x14ac:dyDescent="0.2">
      <c r="A29" s="4">
        <v>33786</v>
      </c>
      <c r="B29" s="80"/>
      <c r="C29" s="7"/>
      <c r="D29" s="6"/>
      <c r="E29" s="80"/>
      <c r="G29" s="16"/>
      <c r="I29" s="16"/>
      <c r="J29" s="16"/>
      <c r="K29" s="16"/>
      <c r="L29" s="16"/>
      <c r="M29" s="16"/>
    </row>
    <row r="30" spans="1:13" hidden="1" x14ac:dyDescent="0.2">
      <c r="A30" s="4">
        <v>33817</v>
      </c>
      <c r="B30" s="80"/>
      <c r="C30" s="7"/>
      <c r="D30" s="6"/>
      <c r="E30" s="80"/>
      <c r="G30" s="16"/>
      <c r="I30" s="16"/>
      <c r="J30" s="16"/>
      <c r="K30" s="16"/>
      <c r="L30" s="16"/>
      <c r="M30" s="16"/>
    </row>
    <row r="31" spans="1:13" hidden="1" x14ac:dyDescent="0.2">
      <c r="A31" s="4">
        <v>33848</v>
      </c>
      <c r="B31" s="80"/>
      <c r="C31" s="7"/>
      <c r="D31" s="6"/>
      <c r="E31" s="80"/>
      <c r="G31" s="16"/>
      <c r="I31" s="16"/>
      <c r="J31" s="16"/>
      <c r="K31" s="16"/>
      <c r="L31" s="16"/>
      <c r="M31" s="16"/>
    </row>
    <row r="32" spans="1:13" hidden="1" x14ac:dyDescent="0.2">
      <c r="A32" s="4">
        <v>33878</v>
      </c>
      <c r="B32" s="80"/>
      <c r="C32" s="7"/>
      <c r="D32" s="6"/>
      <c r="E32" s="80"/>
      <c r="G32" s="16"/>
      <c r="I32" s="16"/>
      <c r="J32" s="16"/>
      <c r="K32" s="16"/>
      <c r="L32" s="16"/>
      <c r="M32" s="16"/>
    </row>
    <row r="33" spans="1:13" hidden="1" x14ac:dyDescent="0.2">
      <c r="A33" s="4">
        <v>33909</v>
      </c>
      <c r="B33" s="80"/>
      <c r="C33" s="7"/>
      <c r="D33" s="6"/>
      <c r="E33" s="80"/>
      <c r="G33" s="16"/>
      <c r="I33" s="16"/>
      <c r="J33" s="16"/>
      <c r="K33" s="16"/>
      <c r="L33" s="16"/>
      <c r="M33" s="16"/>
    </row>
    <row r="34" spans="1:13" hidden="1" x14ac:dyDescent="0.2">
      <c r="A34" s="4">
        <v>33939</v>
      </c>
      <c r="B34" s="80"/>
      <c r="C34" s="7"/>
      <c r="D34" s="6"/>
      <c r="E34" s="80"/>
      <c r="G34" s="16"/>
      <c r="I34" s="16"/>
      <c r="J34" s="16"/>
      <c r="K34" s="16"/>
      <c r="L34" s="16"/>
      <c r="M34" s="16"/>
    </row>
    <row r="35" spans="1:13" hidden="1" x14ac:dyDescent="0.2">
      <c r="A35" s="4">
        <v>33970</v>
      </c>
      <c r="B35" s="80"/>
      <c r="C35" s="7"/>
      <c r="D35" s="6"/>
      <c r="E35" s="80"/>
      <c r="G35" s="16"/>
      <c r="I35" s="16"/>
      <c r="J35" s="16"/>
      <c r="K35" s="16"/>
      <c r="L35" s="16"/>
      <c r="M35" s="16"/>
    </row>
    <row r="36" spans="1:13" hidden="1" x14ac:dyDescent="0.2">
      <c r="A36" s="4">
        <v>34001</v>
      </c>
      <c r="B36" s="80"/>
      <c r="C36" s="7"/>
      <c r="D36" s="6"/>
      <c r="E36" s="80"/>
      <c r="G36" s="16"/>
      <c r="I36" s="16"/>
      <c r="J36" s="16"/>
      <c r="K36" s="16"/>
      <c r="L36" s="16"/>
      <c r="M36" s="16"/>
    </row>
    <row r="37" spans="1:13" hidden="1" x14ac:dyDescent="0.2">
      <c r="A37" s="4">
        <v>34029</v>
      </c>
      <c r="B37" s="80"/>
      <c r="C37" s="7"/>
      <c r="D37" s="6"/>
      <c r="E37" s="80"/>
      <c r="G37" s="16"/>
      <c r="I37" s="16"/>
      <c r="J37" s="16"/>
      <c r="K37" s="16"/>
      <c r="L37" s="16"/>
      <c r="M37" s="16"/>
    </row>
    <row r="38" spans="1:13" hidden="1" x14ac:dyDescent="0.2">
      <c r="A38" s="4">
        <v>34060</v>
      </c>
      <c r="B38" s="80"/>
      <c r="C38" s="7"/>
      <c r="D38" s="6"/>
      <c r="E38" s="80"/>
      <c r="G38" s="16"/>
      <c r="I38" s="16"/>
      <c r="J38" s="16"/>
      <c r="K38" s="16"/>
      <c r="L38" s="16"/>
      <c r="M38" s="16"/>
    </row>
    <row r="39" spans="1:13" hidden="1" x14ac:dyDescent="0.2">
      <c r="A39" s="4">
        <v>34090</v>
      </c>
      <c r="B39" s="80"/>
      <c r="C39" s="7"/>
      <c r="D39" s="6"/>
      <c r="E39" s="80"/>
      <c r="G39" s="16"/>
      <c r="I39" s="16"/>
      <c r="J39" s="16"/>
      <c r="K39" s="16"/>
      <c r="L39" s="16"/>
      <c r="M39" s="16"/>
    </row>
    <row r="40" spans="1:13" hidden="1" x14ac:dyDescent="0.2">
      <c r="A40" s="4">
        <v>34121</v>
      </c>
      <c r="B40" s="80"/>
      <c r="C40" s="7"/>
      <c r="D40" s="6"/>
      <c r="E40" s="80"/>
      <c r="G40" s="16"/>
      <c r="I40" s="16"/>
      <c r="J40" s="16"/>
      <c r="K40" s="16"/>
      <c r="L40" s="16"/>
      <c r="M40" s="16"/>
    </row>
    <row r="41" spans="1:13" hidden="1" x14ac:dyDescent="0.2">
      <c r="A41" s="4">
        <v>34151</v>
      </c>
      <c r="B41" s="80"/>
      <c r="C41" s="7"/>
      <c r="D41" s="6"/>
      <c r="E41" s="80"/>
      <c r="G41" s="16"/>
      <c r="I41" s="16"/>
      <c r="J41" s="16"/>
      <c r="K41" s="16"/>
      <c r="L41" s="16"/>
      <c r="M41" s="16"/>
    </row>
    <row r="42" spans="1:13" hidden="1" x14ac:dyDescent="0.2">
      <c r="A42" s="4">
        <v>34182</v>
      </c>
      <c r="B42" s="80"/>
      <c r="C42" s="7"/>
      <c r="D42" s="6"/>
      <c r="E42" s="80"/>
      <c r="G42" s="16"/>
      <c r="I42" s="16"/>
      <c r="J42" s="16"/>
      <c r="K42" s="16"/>
      <c r="L42" s="16"/>
      <c r="M42" s="16"/>
    </row>
    <row r="43" spans="1:13" hidden="1" x14ac:dyDescent="0.2">
      <c r="A43" s="4">
        <v>34213</v>
      </c>
      <c r="B43" s="80"/>
      <c r="C43" s="7"/>
      <c r="D43" s="6"/>
      <c r="E43" s="80"/>
      <c r="G43" s="16"/>
      <c r="I43" s="16"/>
      <c r="J43" s="16"/>
      <c r="K43" s="16"/>
      <c r="L43" s="16"/>
      <c r="M43" s="16"/>
    </row>
    <row r="44" spans="1:13" hidden="1" x14ac:dyDescent="0.2">
      <c r="A44" s="4">
        <v>34243</v>
      </c>
      <c r="B44" s="80"/>
      <c r="C44" s="7"/>
      <c r="D44" s="6"/>
      <c r="E44" s="80"/>
      <c r="G44" s="16"/>
      <c r="I44" s="16"/>
      <c r="J44" s="16"/>
      <c r="K44" s="16"/>
      <c r="L44" s="16"/>
      <c r="M44" s="16"/>
    </row>
    <row r="45" spans="1:13" hidden="1" x14ac:dyDescent="0.2">
      <c r="A45" s="4">
        <v>34274</v>
      </c>
      <c r="B45" s="80"/>
      <c r="C45" s="7"/>
      <c r="D45" s="6"/>
      <c r="E45" s="80"/>
      <c r="G45" s="16"/>
      <c r="I45" s="16"/>
      <c r="J45" s="16"/>
      <c r="K45" s="16"/>
      <c r="L45" s="16"/>
      <c r="M45" s="16"/>
    </row>
    <row r="46" spans="1:13" hidden="1" x14ac:dyDescent="0.2">
      <c r="A46" s="4">
        <v>34304</v>
      </c>
      <c r="B46" s="80"/>
      <c r="C46" s="7"/>
      <c r="D46" s="6"/>
      <c r="E46" s="80"/>
      <c r="G46" s="16"/>
      <c r="I46" s="16"/>
      <c r="J46" s="16"/>
      <c r="K46" s="16"/>
      <c r="L46" s="16"/>
      <c r="M46" s="16"/>
    </row>
    <row r="47" spans="1:13" hidden="1" x14ac:dyDescent="0.2">
      <c r="A47" s="4">
        <v>34335</v>
      </c>
      <c r="B47" s="80"/>
      <c r="C47" s="7"/>
      <c r="D47" s="6"/>
      <c r="E47" s="80"/>
      <c r="G47" s="16"/>
      <c r="I47" s="16"/>
      <c r="J47" s="16"/>
      <c r="K47" s="16"/>
      <c r="L47" s="16"/>
      <c r="M47" s="16"/>
    </row>
    <row r="48" spans="1:13" hidden="1" x14ac:dyDescent="0.2">
      <c r="A48" s="4">
        <v>34366</v>
      </c>
      <c r="B48" s="80"/>
      <c r="C48" s="7"/>
      <c r="D48" s="6"/>
      <c r="E48" s="80"/>
      <c r="G48" s="16"/>
      <c r="I48" s="16"/>
      <c r="J48" s="16"/>
      <c r="K48" s="16"/>
      <c r="L48" s="16"/>
      <c r="M48" s="16"/>
    </row>
    <row r="49" spans="1:13" hidden="1" x14ac:dyDescent="0.2">
      <c r="A49" s="4">
        <v>34394</v>
      </c>
      <c r="B49" s="80"/>
      <c r="C49" s="7"/>
      <c r="D49" s="6"/>
      <c r="E49" s="80"/>
      <c r="G49" s="16"/>
      <c r="I49" s="16"/>
      <c r="J49" s="16"/>
      <c r="K49" s="16"/>
      <c r="L49" s="16"/>
      <c r="M49" s="16"/>
    </row>
    <row r="50" spans="1:13" hidden="1" x14ac:dyDescent="0.2">
      <c r="A50" s="4">
        <v>34425</v>
      </c>
      <c r="B50" s="80"/>
      <c r="C50" s="7"/>
      <c r="D50" s="6"/>
      <c r="E50" s="80"/>
      <c r="G50" s="16"/>
      <c r="I50" s="16"/>
      <c r="J50" s="16"/>
      <c r="K50" s="16"/>
      <c r="L50" s="16"/>
      <c r="M50" s="16"/>
    </row>
    <row r="51" spans="1:13" hidden="1" x14ac:dyDescent="0.2">
      <c r="A51" s="4">
        <v>34455</v>
      </c>
      <c r="B51" s="80"/>
      <c r="C51" s="7"/>
      <c r="D51" s="6"/>
      <c r="E51" s="80"/>
      <c r="G51" s="16"/>
      <c r="I51" s="16"/>
      <c r="J51" s="16"/>
      <c r="K51" s="16"/>
      <c r="L51" s="16"/>
      <c r="M51" s="16"/>
    </row>
    <row r="52" spans="1:13" hidden="1" x14ac:dyDescent="0.2">
      <c r="A52" s="4">
        <v>34486</v>
      </c>
      <c r="B52" s="80"/>
      <c r="C52" s="7"/>
      <c r="D52" s="6"/>
      <c r="E52" s="80"/>
      <c r="G52" s="16"/>
      <c r="I52" s="16"/>
      <c r="J52" s="16"/>
      <c r="K52" s="16"/>
      <c r="L52" s="16"/>
      <c r="M52" s="16"/>
    </row>
    <row r="53" spans="1:13" hidden="1" x14ac:dyDescent="0.2">
      <c r="A53" s="4">
        <v>34516</v>
      </c>
      <c r="B53" s="80"/>
      <c r="C53" s="7"/>
      <c r="D53" s="6"/>
      <c r="E53" s="80"/>
      <c r="G53" s="16"/>
      <c r="I53" s="16"/>
      <c r="J53" s="16"/>
      <c r="K53" s="16"/>
      <c r="L53" s="16"/>
      <c r="M53" s="16"/>
    </row>
    <row r="54" spans="1:13" hidden="1" x14ac:dyDescent="0.2">
      <c r="A54" s="4">
        <v>34547</v>
      </c>
      <c r="B54" s="80"/>
      <c r="C54" s="7"/>
      <c r="D54" s="6"/>
      <c r="E54" s="80"/>
      <c r="G54" s="16"/>
      <c r="I54" s="16"/>
      <c r="J54" s="16"/>
      <c r="K54" s="16"/>
      <c r="L54" s="16"/>
      <c r="M54" s="16"/>
    </row>
    <row r="55" spans="1:13" hidden="1" x14ac:dyDescent="0.2">
      <c r="A55" s="4">
        <v>34578</v>
      </c>
      <c r="B55" s="80"/>
      <c r="C55" s="7"/>
      <c r="D55" s="6"/>
      <c r="E55" s="80"/>
      <c r="G55" s="16"/>
      <c r="I55" s="16"/>
      <c r="J55" s="16"/>
      <c r="K55" s="16"/>
      <c r="L55" s="16"/>
      <c r="M55" s="16"/>
    </row>
    <row r="56" spans="1:13" hidden="1" x14ac:dyDescent="0.2">
      <c r="A56" s="4">
        <v>34608</v>
      </c>
      <c r="B56" s="80"/>
      <c r="C56" s="7"/>
      <c r="D56" s="6"/>
      <c r="E56" s="80"/>
      <c r="G56" s="16"/>
      <c r="I56" s="16"/>
      <c r="J56" s="16"/>
      <c r="K56" s="16"/>
      <c r="L56" s="16"/>
      <c r="M56" s="16"/>
    </row>
    <row r="57" spans="1:13" hidden="1" x14ac:dyDescent="0.2">
      <c r="A57" s="4">
        <v>34639</v>
      </c>
      <c r="B57" s="80"/>
      <c r="C57" s="7"/>
      <c r="D57" s="6"/>
      <c r="E57" s="80"/>
      <c r="G57" s="16"/>
      <c r="I57" s="16"/>
      <c r="J57" s="16"/>
      <c r="K57" s="16"/>
      <c r="L57" s="16"/>
      <c r="M57" s="16"/>
    </row>
    <row r="58" spans="1:13" hidden="1" x14ac:dyDescent="0.2">
      <c r="A58" s="4">
        <v>34669</v>
      </c>
      <c r="B58" s="80"/>
      <c r="C58" s="7"/>
      <c r="D58" s="6"/>
      <c r="E58" s="80"/>
      <c r="G58" s="16"/>
      <c r="I58" s="16"/>
      <c r="J58" s="16"/>
      <c r="K58" s="16"/>
      <c r="L58" s="16"/>
      <c r="M58" s="16"/>
    </row>
    <row r="59" spans="1:13" hidden="1" x14ac:dyDescent="0.2">
      <c r="A59" s="4">
        <v>34700</v>
      </c>
      <c r="B59" s="80"/>
      <c r="C59" s="7"/>
      <c r="D59" s="6"/>
      <c r="E59" s="80"/>
      <c r="G59" s="16"/>
      <c r="I59" s="16"/>
      <c r="J59" s="16"/>
      <c r="K59" s="16"/>
      <c r="L59" s="16"/>
      <c r="M59" s="16"/>
    </row>
    <row r="60" spans="1:13" hidden="1" x14ac:dyDescent="0.2">
      <c r="A60" s="4">
        <v>34731</v>
      </c>
      <c r="B60" s="80"/>
      <c r="C60" s="7"/>
      <c r="D60" s="6"/>
      <c r="E60" s="80"/>
      <c r="G60" s="16"/>
      <c r="I60" s="16"/>
      <c r="J60" s="16"/>
      <c r="K60" s="16"/>
      <c r="L60" s="16"/>
      <c r="M60" s="16"/>
    </row>
    <row r="61" spans="1:13" hidden="1" x14ac:dyDescent="0.2">
      <c r="A61" s="4">
        <v>34759</v>
      </c>
      <c r="B61" s="80"/>
      <c r="C61" s="7"/>
      <c r="D61" s="6"/>
      <c r="E61" s="80"/>
      <c r="G61" s="16"/>
      <c r="I61" s="16"/>
      <c r="J61" s="16"/>
      <c r="K61" s="16"/>
      <c r="L61" s="16"/>
      <c r="M61" s="16"/>
    </row>
    <row r="62" spans="1:13" hidden="1" x14ac:dyDescent="0.2">
      <c r="A62" s="4">
        <v>34790</v>
      </c>
      <c r="B62" s="80"/>
      <c r="C62" s="7"/>
      <c r="D62" s="6"/>
      <c r="E62" s="80"/>
      <c r="G62" s="16"/>
      <c r="I62" s="16"/>
      <c r="J62" s="16"/>
      <c r="K62" s="16"/>
      <c r="L62" s="16"/>
      <c r="M62" s="16"/>
    </row>
    <row r="63" spans="1:13" hidden="1" x14ac:dyDescent="0.2">
      <c r="A63" s="4">
        <v>34820</v>
      </c>
      <c r="B63" s="80"/>
      <c r="C63" s="7"/>
      <c r="D63" s="6"/>
      <c r="E63" s="80"/>
      <c r="G63" s="16"/>
      <c r="I63" s="16"/>
      <c r="J63" s="16"/>
      <c r="K63" s="16"/>
      <c r="L63" s="16"/>
      <c r="M63" s="16"/>
    </row>
    <row r="64" spans="1:13" hidden="1" x14ac:dyDescent="0.2">
      <c r="A64" s="4">
        <v>34851</v>
      </c>
      <c r="B64" s="80"/>
      <c r="C64" s="7"/>
      <c r="D64" s="6"/>
      <c r="E64" s="80"/>
      <c r="G64" s="16"/>
      <c r="I64" s="16"/>
      <c r="J64" s="16"/>
      <c r="K64" s="16"/>
      <c r="L64" s="16"/>
      <c r="M64" s="16"/>
    </row>
    <row r="65" spans="1:13" hidden="1" x14ac:dyDescent="0.2">
      <c r="A65" s="4">
        <v>34881</v>
      </c>
      <c r="B65" s="80"/>
      <c r="C65" s="7"/>
      <c r="D65" s="6"/>
      <c r="E65" s="80"/>
      <c r="G65" s="16"/>
      <c r="I65" s="16"/>
      <c r="J65" s="16"/>
      <c r="K65" s="16"/>
      <c r="L65" s="16"/>
      <c r="M65" s="16"/>
    </row>
    <row r="66" spans="1:13" hidden="1" x14ac:dyDescent="0.2">
      <c r="A66" s="4">
        <v>34912</v>
      </c>
      <c r="B66" s="80"/>
      <c r="C66" s="7"/>
      <c r="D66" s="6"/>
      <c r="E66" s="80"/>
      <c r="G66" s="16"/>
      <c r="I66" s="16"/>
      <c r="J66" s="16"/>
      <c r="K66" s="16"/>
      <c r="L66" s="16"/>
      <c r="M66" s="16"/>
    </row>
    <row r="67" spans="1:13" hidden="1" x14ac:dyDescent="0.2">
      <c r="A67" s="4">
        <v>34943</v>
      </c>
      <c r="B67" s="80"/>
      <c r="C67" s="7"/>
      <c r="D67" s="6"/>
      <c r="E67" s="80"/>
      <c r="G67" s="16"/>
      <c r="I67" s="16"/>
      <c r="J67" s="16"/>
      <c r="K67" s="16"/>
      <c r="L67" s="16"/>
      <c r="M67" s="16"/>
    </row>
    <row r="68" spans="1:13" hidden="1" x14ac:dyDescent="0.2">
      <c r="A68" s="4">
        <v>34973</v>
      </c>
      <c r="B68" s="80"/>
      <c r="C68" s="7"/>
      <c r="D68" s="6"/>
      <c r="E68" s="80"/>
      <c r="G68" s="16"/>
      <c r="I68" s="16"/>
      <c r="J68" s="16"/>
      <c r="K68" s="16"/>
      <c r="L68" s="16"/>
      <c r="M68" s="16"/>
    </row>
    <row r="69" spans="1:13" hidden="1" x14ac:dyDescent="0.2">
      <c r="A69" s="4">
        <v>35004</v>
      </c>
      <c r="B69" s="80"/>
      <c r="C69" s="7"/>
      <c r="D69" s="6"/>
      <c r="E69" s="80"/>
      <c r="G69" s="16"/>
      <c r="I69" s="16"/>
      <c r="J69" s="16"/>
      <c r="K69" s="16"/>
      <c r="L69" s="16"/>
      <c r="M69" s="16"/>
    </row>
    <row r="70" spans="1:13" hidden="1" x14ac:dyDescent="0.2">
      <c r="A70" s="4">
        <v>35034</v>
      </c>
      <c r="B70" s="80"/>
      <c r="C70" s="7"/>
      <c r="D70" s="6"/>
      <c r="E70" s="80"/>
      <c r="G70" s="16"/>
      <c r="I70" s="16"/>
      <c r="J70" s="16"/>
      <c r="K70" s="16"/>
      <c r="L70" s="16"/>
      <c r="M70" s="16"/>
    </row>
    <row r="71" spans="1:13" hidden="1" x14ac:dyDescent="0.2">
      <c r="A71" s="4">
        <v>35065</v>
      </c>
      <c r="B71" s="80"/>
      <c r="C71" s="7"/>
      <c r="D71" s="6"/>
      <c r="E71" s="80"/>
      <c r="G71" s="16"/>
      <c r="I71" s="16"/>
      <c r="J71" s="16"/>
      <c r="K71" s="16"/>
      <c r="L71" s="16"/>
      <c r="M71" s="16"/>
    </row>
    <row r="72" spans="1:13" hidden="1" x14ac:dyDescent="0.2">
      <c r="A72" s="4">
        <v>35096</v>
      </c>
      <c r="B72" s="80"/>
      <c r="C72" s="7"/>
      <c r="D72" s="6"/>
      <c r="E72" s="80"/>
      <c r="G72" s="16"/>
      <c r="I72" s="16"/>
      <c r="J72" s="16"/>
      <c r="K72" s="16"/>
      <c r="L72" s="16"/>
      <c r="M72" s="16"/>
    </row>
    <row r="73" spans="1:13" hidden="1" x14ac:dyDescent="0.2">
      <c r="A73" s="4">
        <v>35125</v>
      </c>
      <c r="B73" s="80"/>
      <c r="C73" s="7"/>
      <c r="D73" s="6"/>
      <c r="E73" s="80"/>
      <c r="G73" s="16"/>
      <c r="I73" s="16"/>
      <c r="J73" s="16"/>
      <c r="K73" s="16"/>
      <c r="L73" s="16"/>
      <c r="M73" s="16"/>
    </row>
    <row r="74" spans="1:13" hidden="1" x14ac:dyDescent="0.2">
      <c r="A74" s="4">
        <v>35156</v>
      </c>
      <c r="B74" s="80"/>
      <c r="C74" s="7"/>
      <c r="D74" s="6"/>
      <c r="E74" s="80"/>
      <c r="G74" s="16"/>
      <c r="I74" s="16"/>
      <c r="J74" s="16"/>
      <c r="K74" s="16"/>
      <c r="L74" s="16"/>
      <c r="M74" s="16"/>
    </row>
    <row r="75" spans="1:13" hidden="1" x14ac:dyDescent="0.2">
      <c r="A75" s="4">
        <v>35186</v>
      </c>
      <c r="B75" s="80"/>
      <c r="C75" s="7"/>
      <c r="D75" s="6"/>
      <c r="E75" s="80"/>
      <c r="G75" s="16"/>
      <c r="I75" s="16"/>
      <c r="J75" s="16"/>
      <c r="K75" s="16"/>
      <c r="L75" s="16"/>
      <c r="M75" s="16"/>
    </row>
    <row r="76" spans="1:13" hidden="1" x14ac:dyDescent="0.2">
      <c r="A76" s="4">
        <v>35217</v>
      </c>
      <c r="B76" s="80"/>
      <c r="C76" s="7"/>
      <c r="D76" s="6"/>
      <c r="E76" s="80"/>
      <c r="G76" s="16"/>
      <c r="I76" s="16"/>
      <c r="J76" s="16"/>
      <c r="K76" s="16"/>
      <c r="L76" s="16"/>
      <c r="M76" s="16"/>
    </row>
    <row r="77" spans="1:13" hidden="1" x14ac:dyDescent="0.2">
      <c r="A77" s="4">
        <v>35247</v>
      </c>
      <c r="B77" s="80"/>
      <c r="C77" s="7"/>
      <c r="D77" s="6"/>
      <c r="E77" s="80"/>
      <c r="G77" s="16"/>
      <c r="I77" s="16"/>
      <c r="J77" s="16"/>
      <c r="K77" s="16"/>
      <c r="L77" s="16"/>
      <c r="M77" s="16"/>
    </row>
    <row r="78" spans="1:13" hidden="1" x14ac:dyDescent="0.2">
      <c r="A78" s="4">
        <v>35278</v>
      </c>
      <c r="B78" s="80"/>
      <c r="C78" s="7"/>
      <c r="D78" s="6"/>
      <c r="E78" s="80"/>
      <c r="G78" s="16"/>
      <c r="I78" s="16"/>
      <c r="J78" s="16"/>
      <c r="K78" s="16"/>
      <c r="L78" s="16"/>
      <c r="M78" s="16"/>
    </row>
    <row r="79" spans="1:13" hidden="1" x14ac:dyDescent="0.2">
      <c r="A79" s="4">
        <v>35309</v>
      </c>
      <c r="B79" s="80"/>
      <c r="C79" s="7"/>
      <c r="D79" s="6"/>
      <c r="E79" s="80"/>
      <c r="G79" s="16"/>
      <c r="I79" s="16"/>
      <c r="J79" s="16"/>
      <c r="K79" s="16"/>
      <c r="L79" s="16"/>
      <c r="M79" s="16"/>
    </row>
    <row r="80" spans="1:13" hidden="1" x14ac:dyDescent="0.2">
      <c r="A80" s="4">
        <v>35339</v>
      </c>
      <c r="B80" s="80"/>
      <c r="C80" s="7"/>
      <c r="D80" s="6"/>
      <c r="E80" s="80"/>
      <c r="G80" s="16"/>
      <c r="I80" s="16"/>
      <c r="J80" s="16"/>
      <c r="K80" s="16"/>
      <c r="L80" s="16"/>
      <c r="M80" s="16"/>
    </row>
    <row r="81" spans="1:13" hidden="1" x14ac:dyDescent="0.2">
      <c r="A81" s="4">
        <v>35370</v>
      </c>
      <c r="B81" s="80"/>
      <c r="C81" s="7"/>
      <c r="D81" s="6"/>
      <c r="E81" s="80"/>
      <c r="G81" s="16"/>
      <c r="I81" s="16"/>
      <c r="J81" s="16"/>
      <c r="K81" s="16"/>
      <c r="L81" s="16"/>
      <c r="M81" s="16"/>
    </row>
    <row r="82" spans="1:13" hidden="1" x14ac:dyDescent="0.2">
      <c r="A82" s="4">
        <v>35400</v>
      </c>
      <c r="B82" s="80"/>
      <c r="C82" s="7"/>
      <c r="D82" s="6"/>
      <c r="E82" s="80"/>
      <c r="G82" s="16"/>
      <c r="I82" s="16"/>
      <c r="J82" s="16"/>
      <c r="K82" s="16"/>
      <c r="L82" s="16"/>
      <c r="M82" s="16"/>
    </row>
    <row r="83" spans="1:13" hidden="1" x14ac:dyDescent="0.2">
      <c r="A83" s="4">
        <v>35431</v>
      </c>
      <c r="B83" s="80"/>
      <c r="C83" s="7"/>
      <c r="D83" s="6"/>
      <c r="E83" s="80"/>
      <c r="G83" s="16"/>
      <c r="I83" s="16"/>
      <c r="J83" s="16"/>
      <c r="K83" s="16"/>
      <c r="L83" s="16"/>
      <c r="M83" s="16"/>
    </row>
    <row r="84" spans="1:13" hidden="1" x14ac:dyDescent="0.2">
      <c r="A84" s="4">
        <v>35462</v>
      </c>
      <c r="B84" s="80"/>
      <c r="C84" s="7"/>
      <c r="D84" s="6"/>
      <c r="E84" s="80"/>
      <c r="G84" s="16"/>
      <c r="I84" s="16"/>
      <c r="J84" s="16"/>
      <c r="K84" s="16"/>
      <c r="L84" s="16"/>
      <c r="M84" s="16"/>
    </row>
    <row r="85" spans="1:13" hidden="1" x14ac:dyDescent="0.2">
      <c r="A85" s="4">
        <v>35490</v>
      </c>
      <c r="B85" s="80"/>
      <c r="C85" s="7"/>
      <c r="D85" s="6"/>
      <c r="E85" s="80"/>
      <c r="G85" s="16"/>
      <c r="I85" s="16"/>
      <c r="J85" s="16"/>
      <c r="K85" s="16"/>
      <c r="L85" s="16"/>
      <c r="M85" s="16"/>
    </row>
    <row r="86" spans="1:13" hidden="1" x14ac:dyDescent="0.2">
      <c r="A86" s="4">
        <v>35521</v>
      </c>
      <c r="B86" s="80"/>
      <c r="C86" s="7"/>
      <c r="D86" s="6"/>
      <c r="E86" s="80"/>
      <c r="G86" s="16"/>
      <c r="I86" s="16"/>
      <c r="J86" s="16"/>
      <c r="K86" s="16"/>
      <c r="L86" s="16"/>
      <c r="M86" s="16"/>
    </row>
    <row r="87" spans="1:13" hidden="1" x14ac:dyDescent="0.2">
      <c r="A87" s="4">
        <v>35551</v>
      </c>
      <c r="B87" s="80"/>
      <c r="C87" s="7"/>
      <c r="D87" s="6"/>
      <c r="E87" s="80"/>
      <c r="G87" s="16"/>
      <c r="I87" s="16"/>
      <c r="J87" s="16"/>
      <c r="K87" s="16"/>
      <c r="L87" s="16"/>
      <c r="M87" s="16"/>
    </row>
    <row r="88" spans="1:13" hidden="1" x14ac:dyDescent="0.2">
      <c r="A88" s="4">
        <v>35582</v>
      </c>
      <c r="B88" s="80"/>
      <c r="C88" s="7"/>
      <c r="D88" s="6"/>
      <c r="E88" s="80"/>
      <c r="G88" s="16"/>
      <c r="I88" s="16"/>
      <c r="J88" s="16"/>
      <c r="K88" s="16"/>
      <c r="L88" s="16"/>
      <c r="M88" s="16"/>
    </row>
    <row r="89" spans="1:13" hidden="1" x14ac:dyDescent="0.2">
      <c r="A89" s="4">
        <v>35612</v>
      </c>
      <c r="B89" s="80"/>
      <c r="C89" s="7"/>
      <c r="D89" s="6"/>
      <c r="E89" s="80"/>
      <c r="G89" s="16"/>
      <c r="I89" s="16"/>
      <c r="J89" s="16"/>
      <c r="K89" s="16"/>
      <c r="L89" s="16"/>
      <c r="M89" s="16"/>
    </row>
    <row r="90" spans="1:13" hidden="1" x14ac:dyDescent="0.2">
      <c r="A90" s="4">
        <v>35643</v>
      </c>
      <c r="B90" s="80"/>
      <c r="C90" s="7"/>
      <c r="D90" s="6"/>
      <c r="E90" s="80"/>
      <c r="G90" s="16"/>
      <c r="I90" s="16"/>
      <c r="J90" s="16"/>
      <c r="K90" s="16"/>
      <c r="L90" s="16"/>
      <c r="M90" s="16"/>
    </row>
    <row r="91" spans="1:13" hidden="1" x14ac:dyDescent="0.2">
      <c r="A91" s="4">
        <v>35674</v>
      </c>
      <c r="B91" s="80"/>
      <c r="C91" s="7"/>
      <c r="D91" s="6"/>
      <c r="E91" s="80"/>
      <c r="G91" s="16"/>
      <c r="I91" s="16"/>
      <c r="J91" s="16"/>
      <c r="K91" s="16"/>
      <c r="L91" s="16"/>
      <c r="M91" s="16"/>
    </row>
    <row r="92" spans="1:13" hidden="1" x14ac:dyDescent="0.2">
      <c r="A92" s="4">
        <v>35704</v>
      </c>
      <c r="B92" s="80"/>
      <c r="C92" s="7"/>
      <c r="D92" s="6"/>
      <c r="E92" s="80"/>
      <c r="G92" s="16"/>
      <c r="I92" s="16"/>
      <c r="J92" s="16"/>
      <c r="K92" s="16"/>
      <c r="L92" s="16"/>
      <c r="M92" s="16"/>
    </row>
    <row r="93" spans="1:13" hidden="1" x14ac:dyDescent="0.2">
      <c r="A93" s="4">
        <v>35735</v>
      </c>
      <c r="B93" s="80"/>
      <c r="C93" s="7"/>
      <c r="D93" s="6"/>
      <c r="E93" s="80"/>
      <c r="G93" s="16"/>
      <c r="I93" s="16"/>
      <c r="J93" s="16"/>
      <c r="K93" s="16"/>
      <c r="L93" s="16"/>
      <c r="M93" s="16"/>
    </row>
    <row r="94" spans="1:13" hidden="1" x14ac:dyDescent="0.2">
      <c r="A94" s="4">
        <v>35765</v>
      </c>
      <c r="B94" s="80"/>
      <c r="C94" s="7"/>
      <c r="D94" s="6"/>
      <c r="E94" s="80"/>
      <c r="G94" s="16"/>
      <c r="I94" s="16"/>
      <c r="J94" s="16"/>
      <c r="K94" s="16"/>
      <c r="L94" s="16"/>
      <c r="M94" s="16"/>
    </row>
    <row r="95" spans="1:13" hidden="1" x14ac:dyDescent="0.2">
      <c r="A95" s="4">
        <v>35796</v>
      </c>
      <c r="B95" s="80"/>
      <c r="C95" s="7"/>
      <c r="D95" s="6"/>
      <c r="E95" s="80"/>
      <c r="G95" s="16"/>
      <c r="I95" s="16"/>
      <c r="J95" s="16"/>
      <c r="K95" s="16"/>
      <c r="L95" s="16"/>
      <c r="M95" s="16"/>
    </row>
    <row r="96" spans="1:13" hidden="1" x14ac:dyDescent="0.2">
      <c r="A96" s="4">
        <v>35827</v>
      </c>
      <c r="B96" s="80"/>
      <c r="C96" s="7"/>
      <c r="D96" s="6"/>
      <c r="E96" s="80"/>
      <c r="G96" s="16"/>
      <c r="I96" s="16"/>
      <c r="J96" s="16"/>
      <c r="K96" s="16"/>
      <c r="L96" s="16"/>
      <c r="M96" s="16"/>
    </row>
    <row r="97" spans="1:13" hidden="1" x14ac:dyDescent="0.2">
      <c r="A97" s="4">
        <v>35855</v>
      </c>
      <c r="B97" s="80"/>
      <c r="C97" s="7"/>
      <c r="D97" s="6"/>
      <c r="E97" s="80"/>
      <c r="G97" s="16"/>
      <c r="I97" s="16"/>
      <c r="J97" s="16"/>
      <c r="K97" s="16"/>
      <c r="L97" s="16"/>
      <c r="M97" s="16"/>
    </row>
    <row r="98" spans="1:13" hidden="1" x14ac:dyDescent="0.2">
      <c r="A98" s="4">
        <v>35886</v>
      </c>
      <c r="B98" s="80"/>
      <c r="C98" s="7"/>
      <c r="D98" s="6"/>
      <c r="E98" s="80"/>
      <c r="G98" s="16"/>
      <c r="I98" s="16"/>
      <c r="J98" s="16"/>
      <c r="K98" s="16"/>
      <c r="L98" s="16"/>
      <c r="M98" s="16"/>
    </row>
    <row r="99" spans="1:13" hidden="1" x14ac:dyDescent="0.2">
      <c r="A99" s="4">
        <v>35916</v>
      </c>
      <c r="B99" s="80"/>
      <c r="C99" s="7"/>
      <c r="D99" s="6"/>
      <c r="E99" s="80"/>
      <c r="G99" s="16"/>
      <c r="I99" s="16"/>
      <c r="J99" s="16"/>
      <c r="K99" s="16"/>
      <c r="L99" s="16"/>
      <c r="M99" s="16"/>
    </row>
    <row r="100" spans="1:13" hidden="1" x14ac:dyDescent="0.2">
      <c r="A100" s="4">
        <v>35947</v>
      </c>
      <c r="B100" s="80"/>
      <c r="C100" s="7"/>
      <c r="D100" s="6"/>
      <c r="E100" s="80"/>
      <c r="G100" s="16"/>
      <c r="I100" s="16"/>
      <c r="J100" s="16"/>
      <c r="K100" s="16"/>
      <c r="L100" s="16"/>
      <c r="M100" s="16"/>
    </row>
    <row r="101" spans="1:13" hidden="1" x14ac:dyDescent="0.2">
      <c r="A101" s="4">
        <v>35977</v>
      </c>
      <c r="B101" s="80"/>
      <c r="C101" s="7"/>
      <c r="D101" s="6"/>
      <c r="E101" s="80"/>
      <c r="G101" s="16"/>
      <c r="I101" s="16"/>
      <c r="J101" s="16"/>
      <c r="K101" s="16"/>
      <c r="L101" s="16"/>
      <c r="M101" s="16"/>
    </row>
    <row r="102" spans="1:13" hidden="1" x14ac:dyDescent="0.2">
      <c r="A102" s="4">
        <v>36008</v>
      </c>
      <c r="B102" s="80"/>
      <c r="C102" s="7"/>
      <c r="D102" s="6"/>
      <c r="E102" s="80"/>
      <c r="G102" s="16"/>
      <c r="I102" s="16"/>
      <c r="J102" s="16"/>
      <c r="K102" s="16"/>
      <c r="L102" s="16"/>
      <c r="M102" s="16"/>
    </row>
    <row r="103" spans="1:13" hidden="1" x14ac:dyDescent="0.2">
      <c r="A103" s="4">
        <v>36039</v>
      </c>
      <c r="B103" s="80"/>
      <c r="C103" s="7"/>
      <c r="D103" s="6"/>
      <c r="E103" s="80"/>
      <c r="G103" s="16"/>
      <c r="I103" s="16"/>
      <c r="J103" s="16"/>
      <c r="K103" s="16"/>
      <c r="L103" s="16"/>
      <c r="M103" s="16"/>
    </row>
    <row r="104" spans="1:13" hidden="1" x14ac:dyDescent="0.2">
      <c r="A104" s="4">
        <v>36069</v>
      </c>
      <c r="B104" s="80"/>
      <c r="C104" s="7"/>
      <c r="D104" s="6"/>
      <c r="E104" s="80"/>
      <c r="G104" s="16"/>
      <c r="I104" s="16"/>
      <c r="J104" s="16"/>
      <c r="K104" s="16"/>
      <c r="L104" s="16"/>
      <c r="M104" s="16"/>
    </row>
    <row r="105" spans="1:13" hidden="1" x14ac:dyDescent="0.2">
      <c r="A105" s="4">
        <v>36100</v>
      </c>
      <c r="B105" s="80"/>
      <c r="C105" s="7"/>
      <c r="D105" s="6"/>
      <c r="E105" s="80"/>
      <c r="G105" s="16"/>
      <c r="I105" s="16"/>
      <c r="J105" s="16"/>
      <c r="K105" s="16"/>
      <c r="L105" s="16"/>
      <c r="M105" s="16"/>
    </row>
    <row r="106" spans="1:13" hidden="1" x14ac:dyDescent="0.2">
      <c r="A106" s="4">
        <v>36130</v>
      </c>
      <c r="B106" s="80"/>
      <c r="C106" s="7"/>
      <c r="D106" s="6"/>
      <c r="E106" s="80"/>
      <c r="G106" s="16"/>
      <c r="I106" s="16"/>
      <c r="J106" s="16"/>
      <c r="K106" s="16"/>
      <c r="L106" s="16"/>
      <c r="M106" s="16"/>
    </row>
    <row r="107" spans="1:13" hidden="1" x14ac:dyDescent="0.2">
      <c r="A107" s="4">
        <v>36161</v>
      </c>
      <c r="B107" s="80"/>
      <c r="C107" s="7"/>
      <c r="D107" s="6"/>
      <c r="E107" s="80"/>
      <c r="G107" s="16"/>
      <c r="I107" s="16"/>
      <c r="J107" s="16"/>
      <c r="K107" s="16"/>
      <c r="L107" s="16"/>
      <c r="M107" s="16"/>
    </row>
    <row r="108" spans="1:13" hidden="1" x14ac:dyDescent="0.2">
      <c r="A108" s="4">
        <v>36192</v>
      </c>
      <c r="B108" s="80"/>
      <c r="C108" s="7"/>
      <c r="D108" s="6"/>
      <c r="E108" s="80"/>
      <c r="G108" s="16"/>
      <c r="I108" s="16"/>
      <c r="J108" s="16"/>
      <c r="K108" s="16"/>
      <c r="L108" s="16"/>
      <c r="M108" s="16"/>
    </row>
    <row r="109" spans="1:13" hidden="1" x14ac:dyDescent="0.2">
      <c r="A109" s="4">
        <v>36220</v>
      </c>
      <c r="B109" s="80"/>
      <c r="C109" s="7"/>
      <c r="D109" s="6"/>
      <c r="E109" s="80"/>
      <c r="G109" s="16"/>
      <c r="I109" s="16"/>
      <c r="J109" s="16"/>
      <c r="K109" s="16"/>
      <c r="L109" s="16"/>
      <c r="M109" s="16"/>
    </row>
    <row r="110" spans="1:13" hidden="1" x14ac:dyDescent="0.2">
      <c r="A110" s="4">
        <v>36251</v>
      </c>
      <c r="B110" s="80"/>
      <c r="C110" s="7"/>
      <c r="D110" s="6"/>
      <c r="E110" s="80"/>
      <c r="G110" s="16"/>
      <c r="I110" s="16"/>
      <c r="J110" s="16"/>
      <c r="K110" s="16"/>
      <c r="L110" s="16"/>
      <c r="M110" s="16"/>
    </row>
    <row r="111" spans="1:13" hidden="1" x14ac:dyDescent="0.2">
      <c r="A111" s="4">
        <v>36281</v>
      </c>
      <c r="B111" s="80"/>
      <c r="C111" s="7"/>
      <c r="D111" s="6"/>
      <c r="E111" s="80"/>
      <c r="G111" s="16"/>
      <c r="I111" s="16"/>
      <c r="J111" s="16"/>
      <c r="K111" s="16"/>
      <c r="L111" s="16"/>
      <c r="M111" s="16"/>
    </row>
    <row r="112" spans="1:13" hidden="1" x14ac:dyDescent="0.2">
      <c r="A112" s="4">
        <v>36312</v>
      </c>
      <c r="B112" s="80"/>
      <c r="C112" s="7"/>
      <c r="D112" s="6"/>
      <c r="E112" s="80"/>
      <c r="G112" s="16"/>
      <c r="I112" s="16"/>
      <c r="J112" s="16"/>
      <c r="K112" s="16"/>
      <c r="L112" s="16"/>
      <c r="M112" s="16"/>
    </row>
    <row r="113" spans="1:13" hidden="1" x14ac:dyDescent="0.2">
      <c r="A113" s="4">
        <v>36342</v>
      </c>
      <c r="B113" s="80"/>
      <c r="C113" s="7"/>
      <c r="D113" s="6"/>
      <c r="E113" s="80"/>
      <c r="G113" s="16"/>
      <c r="I113" s="16"/>
      <c r="J113" s="16"/>
      <c r="K113" s="16"/>
      <c r="L113" s="16"/>
      <c r="M113" s="16"/>
    </row>
    <row r="114" spans="1:13" hidden="1" x14ac:dyDescent="0.2">
      <c r="A114" s="4">
        <v>36373</v>
      </c>
      <c r="B114" s="80"/>
      <c r="C114" s="7"/>
      <c r="D114" s="6"/>
      <c r="E114" s="80"/>
      <c r="G114" s="16"/>
      <c r="I114" s="16"/>
      <c r="J114" s="16"/>
      <c r="K114" s="16"/>
      <c r="L114" s="16"/>
      <c r="M114" s="16"/>
    </row>
    <row r="115" spans="1:13" hidden="1" x14ac:dyDescent="0.2">
      <c r="A115" s="4">
        <v>36404</v>
      </c>
      <c r="B115" s="80"/>
      <c r="C115" s="7"/>
      <c r="D115" s="6"/>
      <c r="E115" s="80"/>
      <c r="G115" s="16"/>
      <c r="I115" s="16"/>
      <c r="J115" s="16"/>
      <c r="K115" s="16"/>
      <c r="L115" s="16"/>
      <c r="M115" s="16"/>
    </row>
    <row r="116" spans="1:13" hidden="1" x14ac:dyDescent="0.2">
      <c r="A116" s="4">
        <v>36434</v>
      </c>
      <c r="B116" s="80"/>
      <c r="C116" s="7"/>
      <c r="D116" s="6"/>
      <c r="E116" s="80"/>
      <c r="G116" s="16"/>
      <c r="I116" s="16"/>
      <c r="J116" s="16"/>
      <c r="K116" s="16"/>
      <c r="L116" s="16"/>
      <c r="M116" s="16"/>
    </row>
    <row r="117" spans="1:13" hidden="1" x14ac:dyDescent="0.2">
      <c r="A117" s="4">
        <v>36465</v>
      </c>
      <c r="B117" s="80"/>
      <c r="C117" s="7"/>
      <c r="D117" s="6"/>
      <c r="E117" s="80"/>
      <c r="G117" s="16"/>
      <c r="I117" s="16"/>
      <c r="J117" s="16"/>
      <c r="K117" s="16"/>
      <c r="L117" s="16"/>
      <c r="M117" s="16"/>
    </row>
    <row r="118" spans="1:13" hidden="1" x14ac:dyDescent="0.2">
      <c r="A118" s="4">
        <v>36495</v>
      </c>
      <c r="B118" s="80"/>
      <c r="C118" s="7"/>
      <c r="D118" s="6"/>
      <c r="E118" s="80"/>
      <c r="G118" s="16"/>
      <c r="I118" s="16"/>
      <c r="J118" s="16"/>
      <c r="K118" s="16"/>
      <c r="L118" s="16"/>
      <c r="M118" s="16"/>
    </row>
    <row r="119" spans="1:13" hidden="1" x14ac:dyDescent="0.2">
      <c r="A119" s="4">
        <v>36526</v>
      </c>
      <c r="B119" s="80"/>
      <c r="C119" s="7"/>
      <c r="D119" s="6"/>
      <c r="E119" s="80"/>
    </row>
    <row r="120" spans="1:13" hidden="1" x14ac:dyDescent="0.2">
      <c r="A120" s="4">
        <v>36557</v>
      </c>
      <c r="B120" s="80"/>
      <c r="C120" s="7"/>
      <c r="D120" s="6"/>
      <c r="E120" s="80"/>
    </row>
    <row r="121" spans="1:13" hidden="1" x14ac:dyDescent="0.2">
      <c r="A121" s="4">
        <v>36586</v>
      </c>
      <c r="B121" s="80"/>
      <c r="C121" s="7"/>
      <c r="D121" s="6"/>
      <c r="E121" s="80"/>
    </row>
    <row r="122" spans="1:13" hidden="1" x14ac:dyDescent="0.2">
      <c r="A122" s="4">
        <v>36617</v>
      </c>
      <c r="B122" s="80"/>
      <c r="C122" s="7"/>
      <c r="D122" s="6"/>
      <c r="E122" s="80"/>
    </row>
    <row r="123" spans="1:13" hidden="1" x14ac:dyDescent="0.2">
      <c r="A123" s="4">
        <v>36647</v>
      </c>
      <c r="B123" s="80"/>
      <c r="C123" s="7"/>
      <c r="D123" s="6"/>
      <c r="E123" s="80"/>
    </row>
    <row r="124" spans="1:13" hidden="1" x14ac:dyDescent="0.2">
      <c r="A124" s="4">
        <v>36678</v>
      </c>
      <c r="B124" s="80"/>
      <c r="C124" s="7"/>
      <c r="D124" s="6"/>
      <c r="E124" s="80"/>
    </row>
    <row r="125" spans="1:13" hidden="1" x14ac:dyDescent="0.2">
      <c r="A125" s="4">
        <v>36708</v>
      </c>
      <c r="B125" s="80"/>
      <c r="C125" s="7"/>
      <c r="D125" s="6"/>
      <c r="E125" s="80"/>
    </row>
    <row r="126" spans="1:13" hidden="1" x14ac:dyDescent="0.2">
      <c r="A126" s="4">
        <v>36739</v>
      </c>
      <c r="B126" s="80"/>
      <c r="C126" s="7"/>
      <c r="D126" s="6"/>
      <c r="E126" s="80"/>
    </row>
    <row r="127" spans="1:13" hidden="1" x14ac:dyDescent="0.2">
      <c r="A127" s="4">
        <v>36770</v>
      </c>
      <c r="B127" s="80"/>
      <c r="C127" s="7"/>
      <c r="D127" s="6"/>
      <c r="E127" s="80"/>
    </row>
    <row r="128" spans="1:13" hidden="1" x14ac:dyDescent="0.2">
      <c r="A128" s="4">
        <v>36800</v>
      </c>
      <c r="B128" s="80"/>
      <c r="C128" s="7"/>
      <c r="D128" s="6"/>
      <c r="E128" s="80"/>
    </row>
    <row r="129" spans="1:5" hidden="1" x14ac:dyDescent="0.2">
      <c r="A129" s="4">
        <v>36831</v>
      </c>
      <c r="B129" s="80"/>
      <c r="C129" s="7"/>
      <c r="D129" s="6"/>
      <c r="E129" s="80"/>
    </row>
    <row r="130" spans="1:5" hidden="1" x14ac:dyDescent="0.2">
      <c r="A130" s="4">
        <v>36861</v>
      </c>
      <c r="B130" s="80"/>
      <c r="C130" s="7"/>
      <c r="D130" s="6"/>
      <c r="E130" s="80"/>
    </row>
    <row r="131" spans="1:5" hidden="1" x14ac:dyDescent="0.2">
      <c r="A131" s="4">
        <v>36892</v>
      </c>
      <c r="B131" s="80"/>
      <c r="C131" s="7"/>
      <c r="D131" s="6"/>
      <c r="E131" s="80"/>
    </row>
    <row r="132" spans="1:5" hidden="1" x14ac:dyDescent="0.2">
      <c r="A132" s="4">
        <v>36923</v>
      </c>
      <c r="B132" s="80"/>
      <c r="C132" s="7"/>
      <c r="D132" s="6"/>
      <c r="E132" s="80"/>
    </row>
    <row r="133" spans="1:5" hidden="1" x14ac:dyDescent="0.2">
      <c r="A133" s="4">
        <v>36951</v>
      </c>
      <c r="B133" s="80"/>
      <c r="C133" s="7"/>
      <c r="D133" s="6"/>
      <c r="E133" s="80"/>
    </row>
    <row r="134" spans="1:5" hidden="1" x14ac:dyDescent="0.2">
      <c r="A134" s="4">
        <v>36982</v>
      </c>
      <c r="B134" s="80"/>
      <c r="C134" s="7"/>
      <c r="D134" s="6"/>
      <c r="E134" s="80"/>
    </row>
    <row r="135" spans="1:5" hidden="1" x14ac:dyDescent="0.2">
      <c r="A135" s="4">
        <v>37012</v>
      </c>
      <c r="B135" s="80"/>
      <c r="C135" s="7"/>
      <c r="D135" s="6"/>
      <c r="E135" s="80"/>
    </row>
    <row r="136" spans="1:5" hidden="1" x14ac:dyDescent="0.2">
      <c r="A136" s="4">
        <v>37043</v>
      </c>
      <c r="B136" s="80"/>
      <c r="C136" s="7"/>
      <c r="D136" s="6"/>
      <c r="E136" s="80"/>
    </row>
    <row r="137" spans="1:5" hidden="1" x14ac:dyDescent="0.2">
      <c r="A137" s="4">
        <v>37073</v>
      </c>
      <c r="B137" s="80"/>
      <c r="C137" s="7"/>
      <c r="D137" s="6"/>
      <c r="E137" s="80"/>
    </row>
    <row r="138" spans="1:5" hidden="1" x14ac:dyDescent="0.2">
      <c r="A138" s="4">
        <v>37104</v>
      </c>
      <c r="B138" s="80"/>
      <c r="C138" s="7"/>
      <c r="D138" s="6"/>
      <c r="E138" s="80"/>
    </row>
    <row r="139" spans="1:5" hidden="1" x14ac:dyDescent="0.2">
      <c r="A139" s="4">
        <v>37135</v>
      </c>
      <c r="B139" s="80"/>
      <c r="C139" s="7"/>
      <c r="D139" s="6"/>
      <c r="E139" s="80"/>
    </row>
    <row r="140" spans="1:5" hidden="1" x14ac:dyDescent="0.2">
      <c r="A140" s="4">
        <v>37165</v>
      </c>
      <c r="B140" s="80"/>
      <c r="C140" s="7"/>
      <c r="D140" s="6"/>
      <c r="E140" s="80"/>
    </row>
    <row r="141" spans="1:5" hidden="1" x14ac:dyDescent="0.2">
      <c r="A141" s="4">
        <v>37196</v>
      </c>
      <c r="B141" s="80"/>
      <c r="C141" s="7"/>
      <c r="D141" s="6"/>
      <c r="E141" s="80"/>
    </row>
    <row r="142" spans="1:5" hidden="1" x14ac:dyDescent="0.2">
      <c r="A142" s="4">
        <v>37226</v>
      </c>
      <c r="B142" s="80"/>
      <c r="C142" s="7"/>
      <c r="D142" s="6"/>
      <c r="E142" s="80"/>
    </row>
    <row r="143" spans="1:5" hidden="1" x14ac:dyDescent="0.2">
      <c r="A143" s="4">
        <v>37257</v>
      </c>
      <c r="B143" s="80"/>
      <c r="C143" s="7"/>
      <c r="D143" s="6"/>
      <c r="E143" s="80"/>
    </row>
    <row r="144" spans="1:5" hidden="1" x14ac:dyDescent="0.2">
      <c r="A144" s="4">
        <v>37288</v>
      </c>
      <c r="B144" s="80"/>
      <c r="C144" s="7"/>
      <c r="D144" s="6"/>
      <c r="E144" s="80"/>
    </row>
    <row r="145" spans="1:5" hidden="1" x14ac:dyDescent="0.2">
      <c r="A145" s="4">
        <v>37316</v>
      </c>
      <c r="B145" s="80"/>
      <c r="C145" s="7"/>
      <c r="D145" s="6"/>
      <c r="E145" s="80"/>
    </row>
    <row r="146" spans="1:5" hidden="1" x14ac:dyDescent="0.2">
      <c r="A146" s="4">
        <v>37347</v>
      </c>
      <c r="B146" s="80"/>
      <c r="C146" s="7"/>
      <c r="D146" s="6"/>
      <c r="E146" s="80"/>
    </row>
    <row r="147" spans="1:5" hidden="1" x14ac:dyDescent="0.2">
      <c r="A147" s="4">
        <v>37377</v>
      </c>
      <c r="B147" s="80"/>
      <c r="C147" s="7"/>
      <c r="D147" s="6"/>
      <c r="E147" s="80"/>
    </row>
    <row r="148" spans="1:5" hidden="1" x14ac:dyDescent="0.2">
      <c r="A148" s="4">
        <v>37408</v>
      </c>
      <c r="B148" s="80"/>
      <c r="C148" s="7"/>
      <c r="D148" s="6"/>
      <c r="E148" s="80"/>
    </row>
    <row r="149" spans="1:5" hidden="1" x14ac:dyDescent="0.2">
      <c r="A149" s="4">
        <v>37438</v>
      </c>
      <c r="B149" s="80"/>
      <c r="C149" s="7"/>
      <c r="D149" s="6"/>
      <c r="E149" s="80"/>
    </row>
    <row r="150" spans="1:5" hidden="1" x14ac:dyDescent="0.2">
      <c r="A150" s="4">
        <v>37469</v>
      </c>
      <c r="B150" s="80"/>
      <c r="C150" s="7"/>
      <c r="D150" s="6"/>
      <c r="E150" s="80"/>
    </row>
    <row r="151" spans="1:5" hidden="1" x14ac:dyDescent="0.2">
      <c r="A151" s="4">
        <v>37500</v>
      </c>
      <c r="B151" s="80"/>
      <c r="C151" s="7"/>
      <c r="D151" s="6"/>
      <c r="E151" s="80"/>
    </row>
    <row r="152" spans="1:5" hidden="1" x14ac:dyDescent="0.2">
      <c r="A152" s="4">
        <v>37530</v>
      </c>
      <c r="B152" s="80"/>
      <c r="C152" s="7"/>
      <c r="D152" s="6"/>
      <c r="E152" s="80"/>
    </row>
    <row r="153" spans="1:5" hidden="1" x14ac:dyDescent="0.2">
      <c r="A153" s="4">
        <v>37561</v>
      </c>
      <c r="B153" s="80"/>
      <c r="C153" s="7"/>
      <c r="D153" s="6"/>
      <c r="E153" s="80"/>
    </row>
    <row r="154" spans="1:5" hidden="1" x14ac:dyDescent="0.2">
      <c r="A154" s="4">
        <v>37591</v>
      </c>
      <c r="B154" s="80"/>
      <c r="C154" s="7"/>
      <c r="D154" s="6"/>
      <c r="E154" s="80"/>
    </row>
    <row r="155" spans="1:5" hidden="1" x14ac:dyDescent="0.2">
      <c r="A155" s="4">
        <v>37622</v>
      </c>
      <c r="B155" s="80"/>
      <c r="C155" s="7"/>
      <c r="D155" s="6"/>
      <c r="E155" s="80"/>
    </row>
    <row r="156" spans="1:5" hidden="1" x14ac:dyDescent="0.2">
      <c r="A156" s="4">
        <v>37653</v>
      </c>
      <c r="B156" s="80"/>
      <c r="C156" s="7"/>
      <c r="D156" s="6"/>
      <c r="E156" s="80"/>
    </row>
    <row r="157" spans="1:5" hidden="1" x14ac:dyDescent="0.2">
      <c r="A157" s="4">
        <v>37681</v>
      </c>
      <c r="B157" s="80"/>
      <c r="C157" s="7"/>
      <c r="D157" s="6"/>
      <c r="E157" s="80"/>
    </row>
    <row r="158" spans="1:5" hidden="1" x14ac:dyDescent="0.2">
      <c r="A158" s="4">
        <v>37712</v>
      </c>
      <c r="B158" s="80"/>
      <c r="C158" s="7"/>
      <c r="D158" s="6"/>
      <c r="E158" s="80"/>
    </row>
    <row r="159" spans="1:5" hidden="1" x14ac:dyDescent="0.2">
      <c r="A159" s="4">
        <v>37742</v>
      </c>
      <c r="B159" s="80"/>
      <c r="C159" s="7"/>
      <c r="D159" s="6"/>
      <c r="E159" s="80"/>
    </row>
    <row r="160" spans="1:5" hidden="1" x14ac:dyDescent="0.2">
      <c r="A160" s="4">
        <v>37773</v>
      </c>
      <c r="B160" s="80"/>
      <c r="C160" s="7"/>
      <c r="D160" s="6"/>
      <c r="E160" s="80"/>
    </row>
    <row r="161" spans="1:5" hidden="1" x14ac:dyDescent="0.2">
      <c r="A161" s="4">
        <v>37803</v>
      </c>
      <c r="B161" s="80"/>
      <c r="C161" s="7"/>
      <c r="D161" s="6"/>
      <c r="E161" s="80"/>
    </row>
    <row r="162" spans="1:5" hidden="1" x14ac:dyDescent="0.2">
      <c r="A162" s="4">
        <v>37834</v>
      </c>
      <c r="B162" s="80"/>
      <c r="C162" s="7"/>
      <c r="D162" s="6"/>
      <c r="E162" s="80"/>
    </row>
    <row r="163" spans="1:5" hidden="1" x14ac:dyDescent="0.2">
      <c r="A163" s="4">
        <v>37865</v>
      </c>
      <c r="B163" s="80"/>
      <c r="C163" s="7"/>
      <c r="D163" s="6"/>
      <c r="E163" s="80"/>
    </row>
    <row r="164" spans="1:5" hidden="1" x14ac:dyDescent="0.2">
      <c r="A164" s="4">
        <v>37895</v>
      </c>
      <c r="B164" s="80"/>
      <c r="C164" s="7"/>
      <c r="D164" s="6"/>
      <c r="E164" s="80"/>
    </row>
    <row r="165" spans="1:5" hidden="1" x14ac:dyDescent="0.2">
      <c r="A165" s="4">
        <v>37926</v>
      </c>
      <c r="B165" s="80"/>
      <c r="C165" s="7"/>
      <c r="D165" s="6"/>
      <c r="E165" s="80"/>
    </row>
    <row r="166" spans="1:5" hidden="1" x14ac:dyDescent="0.2">
      <c r="A166" s="4">
        <v>37956</v>
      </c>
      <c r="B166" s="80"/>
      <c r="C166" s="7"/>
      <c r="D166" s="6"/>
      <c r="E166" s="80"/>
    </row>
    <row r="167" spans="1:5" hidden="1" x14ac:dyDescent="0.2">
      <c r="A167" s="4">
        <v>37987</v>
      </c>
      <c r="B167" s="80"/>
      <c r="C167" s="7"/>
      <c r="D167" s="6"/>
      <c r="E167" s="80"/>
    </row>
    <row r="168" spans="1:5" hidden="1" x14ac:dyDescent="0.2">
      <c r="A168" s="4">
        <v>38018</v>
      </c>
      <c r="B168" s="80"/>
      <c r="C168" s="7"/>
      <c r="D168" s="6"/>
      <c r="E168" s="80"/>
    </row>
    <row r="169" spans="1:5" hidden="1" x14ac:dyDescent="0.2">
      <c r="A169" s="4">
        <v>38047</v>
      </c>
      <c r="B169" s="80"/>
      <c r="C169" s="7"/>
      <c r="D169" s="6"/>
      <c r="E169" s="80"/>
    </row>
    <row r="170" spans="1:5" hidden="1" x14ac:dyDescent="0.2">
      <c r="A170" s="4">
        <v>38078</v>
      </c>
      <c r="B170" s="80"/>
      <c r="C170" s="7"/>
      <c r="D170" s="6"/>
      <c r="E170" s="80"/>
    </row>
    <row r="171" spans="1:5" hidden="1" x14ac:dyDescent="0.2">
      <c r="A171" s="4">
        <v>38108</v>
      </c>
      <c r="B171" s="80"/>
      <c r="C171" s="7"/>
      <c r="D171" s="6"/>
      <c r="E171" s="80"/>
    </row>
    <row r="172" spans="1:5" hidden="1" x14ac:dyDescent="0.2">
      <c r="A172" s="4">
        <v>38139</v>
      </c>
      <c r="B172" s="80"/>
      <c r="C172" s="7"/>
      <c r="D172" s="6"/>
      <c r="E172" s="80"/>
    </row>
    <row r="173" spans="1:5" hidden="1" x14ac:dyDescent="0.2">
      <c r="A173" s="4">
        <v>38169</v>
      </c>
      <c r="B173" s="80"/>
      <c r="C173" s="7"/>
      <c r="D173" s="6"/>
      <c r="E173" s="80"/>
    </row>
    <row r="174" spans="1:5" hidden="1" x14ac:dyDescent="0.2">
      <c r="A174" s="4">
        <v>38200</v>
      </c>
      <c r="B174" s="80"/>
      <c r="C174" s="7"/>
      <c r="D174" s="6"/>
      <c r="E174" s="80"/>
    </row>
    <row r="175" spans="1:5" hidden="1" x14ac:dyDescent="0.2">
      <c r="A175" s="4">
        <v>38231</v>
      </c>
      <c r="B175" s="80"/>
      <c r="C175" s="7"/>
      <c r="D175" s="6"/>
      <c r="E175" s="80"/>
    </row>
    <row r="176" spans="1:5" hidden="1" x14ac:dyDescent="0.2">
      <c r="A176" s="4">
        <v>38261</v>
      </c>
      <c r="B176" s="80"/>
      <c r="C176" s="7"/>
      <c r="D176" s="6"/>
      <c r="E176" s="80"/>
    </row>
    <row r="177" spans="1:5" hidden="1" x14ac:dyDescent="0.2">
      <c r="A177" s="4">
        <v>38292</v>
      </c>
      <c r="B177" s="80"/>
      <c r="C177" s="7"/>
      <c r="D177" s="6"/>
      <c r="E177" s="80"/>
    </row>
    <row r="178" spans="1:5" hidden="1" x14ac:dyDescent="0.2">
      <c r="A178" s="4">
        <v>38322</v>
      </c>
      <c r="B178" s="80"/>
      <c r="C178" s="7"/>
      <c r="D178" s="6"/>
      <c r="E178" s="80"/>
    </row>
    <row r="179" spans="1:5" hidden="1" x14ac:dyDescent="0.2">
      <c r="A179" s="4">
        <v>38353</v>
      </c>
      <c r="B179" s="80"/>
      <c r="C179" s="7"/>
      <c r="D179" s="6"/>
      <c r="E179" s="80"/>
    </row>
    <row r="180" spans="1:5" hidden="1" x14ac:dyDescent="0.2">
      <c r="A180" s="4">
        <v>38384</v>
      </c>
      <c r="B180" s="80"/>
      <c r="C180" s="7"/>
      <c r="D180" s="6"/>
      <c r="E180" s="80"/>
    </row>
    <row r="181" spans="1:5" hidden="1" x14ac:dyDescent="0.2">
      <c r="A181" s="4">
        <v>38412</v>
      </c>
      <c r="B181" s="80"/>
      <c r="C181" s="7"/>
      <c r="D181" s="6"/>
      <c r="E181" s="80"/>
    </row>
    <row r="182" spans="1:5" hidden="1" x14ac:dyDescent="0.2">
      <c r="A182" s="4">
        <v>38443</v>
      </c>
      <c r="B182" s="80"/>
      <c r="C182" s="7"/>
      <c r="D182" s="6"/>
      <c r="E182" s="80"/>
    </row>
    <row r="183" spans="1:5" hidden="1" x14ac:dyDescent="0.2">
      <c r="A183" s="4">
        <v>38473</v>
      </c>
      <c r="B183" s="80"/>
      <c r="C183" s="7"/>
      <c r="D183" s="6"/>
      <c r="E183" s="80"/>
    </row>
    <row r="184" spans="1:5" hidden="1" x14ac:dyDescent="0.2">
      <c r="A184" s="4">
        <v>38504</v>
      </c>
      <c r="B184" s="80"/>
      <c r="C184" s="7"/>
      <c r="D184" s="6"/>
      <c r="E184" s="80"/>
    </row>
    <row r="185" spans="1:5" hidden="1" x14ac:dyDescent="0.2">
      <c r="A185" s="4">
        <v>38534</v>
      </c>
      <c r="B185" s="80"/>
      <c r="C185" s="7"/>
      <c r="D185" s="6"/>
      <c r="E185" s="80"/>
    </row>
    <row r="186" spans="1:5" hidden="1" x14ac:dyDescent="0.2">
      <c r="A186" s="4">
        <v>38565</v>
      </c>
      <c r="B186" s="80"/>
      <c r="C186" s="7"/>
      <c r="D186" s="6"/>
      <c r="E186" s="80"/>
    </row>
    <row r="187" spans="1:5" hidden="1" x14ac:dyDescent="0.2">
      <c r="A187" s="4">
        <v>38596</v>
      </c>
      <c r="B187" s="80"/>
      <c r="C187" s="7"/>
      <c r="D187" s="6"/>
      <c r="E187" s="80"/>
    </row>
    <row r="188" spans="1:5" hidden="1" x14ac:dyDescent="0.2">
      <c r="A188" s="4">
        <v>38626</v>
      </c>
      <c r="B188" s="80"/>
      <c r="C188" s="7"/>
      <c r="D188" s="6"/>
      <c r="E188" s="80"/>
    </row>
    <row r="189" spans="1:5" hidden="1" x14ac:dyDescent="0.2">
      <c r="A189" s="4">
        <v>38657</v>
      </c>
      <c r="B189" s="80"/>
      <c r="C189" s="7"/>
      <c r="D189" s="6"/>
      <c r="E189" s="80"/>
    </row>
    <row r="190" spans="1:5" hidden="1" x14ac:dyDescent="0.2">
      <c r="A190" s="4">
        <v>38687</v>
      </c>
      <c r="B190" s="80"/>
      <c r="C190" s="7"/>
      <c r="D190" s="6"/>
      <c r="E190" s="80"/>
    </row>
    <row r="191" spans="1:5" hidden="1" x14ac:dyDescent="0.2">
      <c r="A191" s="4">
        <v>38718</v>
      </c>
      <c r="B191" s="80"/>
      <c r="C191" s="7"/>
      <c r="D191" s="6"/>
      <c r="E191" s="80"/>
    </row>
    <row r="192" spans="1:5" hidden="1" x14ac:dyDescent="0.2">
      <c r="A192" s="4">
        <v>38749</v>
      </c>
      <c r="B192" s="80"/>
      <c r="C192" s="7"/>
      <c r="D192" s="6"/>
      <c r="E192" s="80"/>
    </row>
    <row r="193" spans="1:83" hidden="1" x14ac:dyDescent="0.2">
      <c r="A193" s="4">
        <v>38777</v>
      </c>
      <c r="B193" s="80"/>
      <c r="C193" s="7"/>
      <c r="D193" s="6"/>
      <c r="E193" s="80"/>
    </row>
    <row r="194" spans="1:83" hidden="1" x14ac:dyDescent="0.2">
      <c r="A194" s="4">
        <v>38808</v>
      </c>
      <c r="B194" s="80"/>
      <c r="C194" s="7"/>
      <c r="D194" s="6"/>
      <c r="E194" s="80"/>
    </row>
    <row r="195" spans="1:83" hidden="1" x14ac:dyDescent="0.2">
      <c r="A195" s="4">
        <v>38838</v>
      </c>
      <c r="B195" s="80"/>
      <c r="C195" s="7"/>
      <c r="D195" s="6"/>
      <c r="E195" s="80"/>
    </row>
    <row r="196" spans="1:83" hidden="1" x14ac:dyDescent="0.2">
      <c r="A196" s="4">
        <v>38869</v>
      </c>
      <c r="B196" s="80"/>
      <c r="C196" s="7"/>
      <c r="D196" s="6"/>
      <c r="E196" s="80"/>
    </row>
    <row r="197" spans="1:83" hidden="1" x14ac:dyDescent="0.2">
      <c r="A197" s="4">
        <v>38899</v>
      </c>
      <c r="B197" s="80"/>
      <c r="C197" s="7"/>
      <c r="D197" s="6"/>
      <c r="E197" s="80"/>
    </row>
    <row r="198" spans="1:83" hidden="1" x14ac:dyDescent="0.2">
      <c r="A198" s="4">
        <v>38930</v>
      </c>
      <c r="B198" s="80"/>
      <c r="C198" s="7"/>
      <c r="D198" s="6"/>
      <c r="E198" s="80"/>
    </row>
    <row r="199" spans="1:83" hidden="1" x14ac:dyDescent="0.2">
      <c r="A199" s="4">
        <v>38961</v>
      </c>
      <c r="B199" s="80"/>
      <c r="C199" s="7"/>
      <c r="D199" s="6"/>
      <c r="E199" s="80"/>
    </row>
    <row r="200" spans="1:83" hidden="1" x14ac:dyDescent="0.2">
      <c r="A200" s="4">
        <v>38991</v>
      </c>
      <c r="B200" s="80"/>
      <c r="C200" s="7"/>
      <c r="D200" s="6"/>
      <c r="E200" s="80"/>
    </row>
    <row r="201" spans="1:83" hidden="1" x14ac:dyDescent="0.2">
      <c r="A201" s="4">
        <v>39022</v>
      </c>
      <c r="B201" s="80"/>
      <c r="C201" s="7"/>
      <c r="D201" s="6"/>
      <c r="E201" s="80"/>
    </row>
    <row r="202" spans="1:83" hidden="1" x14ac:dyDescent="0.2">
      <c r="A202" s="4">
        <v>39052</v>
      </c>
      <c r="B202" s="80"/>
      <c r="C202" s="7"/>
      <c r="D202" s="6"/>
      <c r="E202" s="80"/>
    </row>
    <row r="203" spans="1:83" x14ac:dyDescent="0.2">
      <c r="A203" s="4">
        <v>39083</v>
      </c>
      <c r="B203" s="99">
        <v>756</v>
      </c>
      <c r="C203" s="7">
        <f>[2]Output!$C203</f>
        <v>21.624740660065779</v>
      </c>
      <c r="D203" s="6">
        <f>[2]Output!$D203</f>
        <v>1.046134670074863</v>
      </c>
      <c r="E203" s="99">
        <f>B203/D203</f>
        <v>722.66030524148425</v>
      </c>
      <c r="AB203" s="99">
        <v>3</v>
      </c>
      <c r="AC203" s="7">
        <f>[2]Output!$C203</f>
        <v>21.624740660065779</v>
      </c>
      <c r="AD203" s="6">
        <f>[2]Output!$D203</f>
        <v>1.046134670074863</v>
      </c>
      <c r="AE203" s="99">
        <f>AB203/AD203</f>
        <v>2.8676996239741439</v>
      </c>
      <c r="BB203" s="99">
        <v>304</v>
      </c>
      <c r="BC203" s="7">
        <f>[2]Output!$C203</f>
        <v>21.624740660065779</v>
      </c>
      <c r="BD203" s="6">
        <f>[2]Output!$D203</f>
        <v>1.046134670074863</v>
      </c>
      <c r="BE203" s="99">
        <f>BB203/BD203</f>
        <v>290.59356189604659</v>
      </c>
      <c r="CB203" s="99">
        <v>1</v>
      </c>
      <c r="CC203" s="7">
        <f>[2]Output!$C203</f>
        <v>21.624740660065779</v>
      </c>
      <c r="CD203" s="6">
        <f>[2]Output!$D203</f>
        <v>1.046134670074863</v>
      </c>
      <c r="CE203" s="99">
        <f>CB203/CD203</f>
        <v>0.95589987465804804</v>
      </c>
    </row>
    <row r="204" spans="1:83" x14ac:dyDescent="0.2">
      <c r="A204" s="4">
        <v>39114</v>
      </c>
      <c r="B204" s="99">
        <v>837</v>
      </c>
      <c r="C204" s="7">
        <f>[2]Output!$C204</f>
        <v>19.018710222637292</v>
      </c>
      <c r="D204" s="6">
        <f>[2]Output!$D204</f>
        <v>0.92006338743058791</v>
      </c>
      <c r="E204" s="99">
        <f t="shared" ref="E204:E267" si="0">B204/D204</f>
        <v>909.71992955555527</v>
      </c>
      <c r="AB204" s="99">
        <v>3</v>
      </c>
      <c r="AC204" s="7">
        <f>[2]Output!$C204</f>
        <v>19.018710222637292</v>
      </c>
      <c r="AD204" s="6">
        <f>[2]Output!$D204</f>
        <v>0.92006338743058791</v>
      </c>
      <c r="AE204" s="99">
        <f t="shared" ref="AE204:AE267" si="1">AB204/AD204</f>
        <v>3.2606449088012734</v>
      </c>
      <c r="BB204" s="99">
        <v>305</v>
      </c>
      <c r="BC204" s="7">
        <f>[2]Output!$C204</f>
        <v>19.018710222637292</v>
      </c>
      <c r="BD204" s="6">
        <f>[2]Output!$D204</f>
        <v>0.92006338743058791</v>
      </c>
      <c r="BE204" s="99">
        <f t="shared" ref="BE204:BE267" si="2">BB204/BD204</f>
        <v>331.49889906146279</v>
      </c>
      <c r="CB204" s="99">
        <v>1</v>
      </c>
      <c r="CC204" s="7">
        <f>[2]Output!$C204</f>
        <v>19.018710222637292</v>
      </c>
      <c r="CD204" s="6">
        <f>[2]Output!$D204</f>
        <v>0.92006338743058791</v>
      </c>
      <c r="CE204" s="99">
        <f t="shared" ref="CE204:CE267" si="3">CB204/CD204</f>
        <v>1.0868816362670912</v>
      </c>
    </row>
    <row r="205" spans="1:83" x14ac:dyDescent="0.2">
      <c r="A205" s="4">
        <v>39142</v>
      </c>
      <c r="B205" s="99">
        <v>1230</v>
      </c>
      <c r="C205" s="7">
        <f>[2]Output!$C205</f>
        <v>22.042409174078539</v>
      </c>
      <c r="D205" s="6">
        <f>[2]Output!$D205</f>
        <v>1.0663401153089085</v>
      </c>
      <c r="E205" s="99">
        <f t="shared" si="0"/>
        <v>1153.478127983285</v>
      </c>
      <c r="AB205" s="99">
        <v>6</v>
      </c>
      <c r="AC205" s="7">
        <f>[2]Output!$C205</f>
        <v>22.042409174078539</v>
      </c>
      <c r="AD205" s="6">
        <f>[2]Output!$D205</f>
        <v>1.0663401153089085</v>
      </c>
      <c r="AE205" s="99">
        <f t="shared" si="1"/>
        <v>5.6267225755282197</v>
      </c>
      <c r="BB205" s="99">
        <v>407</v>
      </c>
      <c r="BC205" s="7">
        <f>[2]Output!$C205</f>
        <v>22.042409174078539</v>
      </c>
      <c r="BD205" s="6">
        <f>[2]Output!$D205</f>
        <v>1.0663401153089085</v>
      </c>
      <c r="BE205" s="99">
        <f t="shared" si="2"/>
        <v>381.67934803999754</v>
      </c>
      <c r="CB205" s="99">
        <v>0</v>
      </c>
      <c r="CC205" s="7">
        <f>[2]Output!$C205</f>
        <v>22.042409174078539</v>
      </c>
      <c r="CD205" s="6">
        <f>[2]Output!$D205</f>
        <v>1.0663401153089085</v>
      </c>
      <c r="CE205" s="99">
        <f t="shared" si="3"/>
        <v>0</v>
      </c>
    </row>
    <row r="206" spans="1:83" x14ac:dyDescent="0.2">
      <c r="A206" s="4">
        <v>39173</v>
      </c>
      <c r="B206" s="99">
        <v>1407</v>
      </c>
      <c r="C206" s="7">
        <f>[2]Output!$C206</f>
        <v>19.688612859650366</v>
      </c>
      <c r="D206" s="6">
        <f>[2]Output!$D206</f>
        <v>0.95247109974355582</v>
      </c>
      <c r="E206" s="99">
        <f t="shared" si="0"/>
        <v>1477.210175068642</v>
      </c>
      <c r="AB206" s="99">
        <v>8</v>
      </c>
      <c r="AC206" s="7">
        <f>[2]Output!$C206</f>
        <v>19.688612859650366</v>
      </c>
      <c r="AD206" s="6">
        <f>[2]Output!$D206</f>
        <v>0.95247109974355582</v>
      </c>
      <c r="AE206" s="99">
        <f t="shared" si="1"/>
        <v>8.3992049755146656</v>
      </c>
      <c r="BB206" s="99">
        <v>454</v>
      </c>
      <c r="BC206" s="7">
        <f>[2]Output!$C206</f>
        <v>19.688612859650366</v>
      </c>
      <c r="BD206" s="6">
        <f>[2]Output!$D206</f>
        <v>0.95247109974355582</v>
      </c>
      <c r="BE206" s="99">
        <f t="shared" si="2"/>
        <v>476.65488236045729</v>
      </c>
      <c r="CB206" s="99">
        <v>1</v>
      </c>
      <c r="CC206" s="7">
        <f>[2]Output!$C206</f>
        <v>19.688612859650366</v>
      </c>
      <c r="CD206" s="6">
        <f>[2]Output!$D206</f>
        <v>0.95247109974355582</v>
      </c>
      <c r="CE206" s="99">
        <f t="shared" si="3"/>
        <v>1.0499006219393332</v>
      </c>
    </row>
    <row r="207" spans="1:83" x14ac:dyDescent="0.2">
      <c r="A207" s="4">
        <v>39203</v>
      </c>
      <c r="B207" s="99">
        <v>1609</v>
      </c>
      <c r="C207" s="7">
        <f>[2]Output!$C207</f>
        <v>21.808813306534976</v>
      </c>
      <c r="D207" s="6">
        <f>[2]Output!$D207</f>
        <v>1.0550395064523677</v>
      </c>
      <c r="E207" s="99">
        <f t="shared" si="0"/>
        <v>1525.061374630754</v>
      </c>
      <c r="AB207" s="99">
        <v>10</v>
      </c>
      <c r="AC207" s="7">
        <f>[2]Output!$C207</f>
        <v>21.808813306534976</v>
      </c>
      <c r="AD207" s="6">
        <f>[2]Output!$D207</f>
        <v>1.0550395064523677</v>
      </c>
      <c r="AE207" s="99">
        <f t="shared" si="1"/>
        <v>9.4783180523974764</v>
      </c>
      <c r="BB207" s="99">
        <v>662</v>
      </c>
      <c r="BC207" s="7">
        <f>[2]Output!$C207</f>
        <v>21.808813306534976</v>
      </c>
      <c r="BD207" s="6">
        <f>[2]Output!$D207</f>
        <v>1.0550395064523677</v>
      </c>
      <c r="BE207" s="99">
        <f t="shared" si="2"/>
        <v>627.46465506871289</v>
      </c>
      <c r="CB207" s="99">
        <v>1</v>
      </c>
      <c r="CC207" s="7">
        <f>[2]Output!$C207</f>
        <v>21.808813306534976</v>
      </c>
      <c r="CD207" s="6">
        <f>[2]Output!$D207</f>
        <v>1.0550395064523677</v>
      </c>
      <c r="CE207" s="99">
        <f t="shared" si="3"/>
        <v>0.94783180523974764</v>
      </c>
    </row>
    <row r="208" spans="1:83" x14ac:dyDescent="0.2">
      <c r="A208" s="4">
        <v>39234</v>
      </c>
      <c r="B208" s="99">
        <v>1815</v>
      </c>
      <c r="C208" s="7">
        <f>[2]Output!$C208</f>
        <v>21.020744912528627</v>
      </c>
      <c r="D208" s="6">
        <f>[2]Output!$D208</f>
        <v>1.0169153188692668</v>
      </c>
      <c r="E208" s="99">
        <f t="shared" si="0"/>
        <v>1784.8093802128415</v>
      </c>
      <c r="AB208" s="99">
        <v>7</v>
      </c>
      <c r="AC208" s="7">
        <f>[2]Output!$C208</f>
        <v>21.020744912528627</v>
      </c>
      <c r="AD208" s="6">
        <f>[2]Output!$D208</f>
        <v>1.0169153188692668</v>
      </c>
      <c r="AE208" s="99">
        <f t="shared" si="1"/>
        <v>6.8835623479283141</v>
      </c>
      <c r="BB208" s="99">
        <v>686</v>
      </c>
      <c r="BC208" s="7">
        <f>[2]Output!$C208</f>
        <v>21.020744912528627</v>
      </c>
      <c r="BD208" s="6">
        <f>[2]Output!$D208</f>
        <v>1.0169153188692668</v>
      </c>
      <c r="BE208" s="99">
        <f t="shared" si="2"/>
        <v>674.58911009697476</v>
      </c>
      <c r="CB208" s="99">
        <v>2</v>
      </c>
      <c r="CC208" s="7">
        <f>[2]Output!$C208</f>
        <v>21.020744912528627</v>
      </c>
      <c r="CD208" s="6">
        <f>[2]Output!$D208</f>
        <v>1.0169153188692668</v>
      </c>
      <c r="CE208" s="99">
        <f t="shared" si="3"/>
        <v>1.9667320994080897</v>
      </c>
    </row>
    <row r="209" spans="1:83" x14ac:dyDescent="0.2">
      <c r="A209" s="4">
        <v>39264</v>
      </c>
      <c r="B209" s="99">
        <v>1619</v>
      </c>
      <c r="C209" s="7">
        <f>[2]Output!$C209</f>
        <v>19.884095658686899</v>
      </c>
      <c r="D209" s="6">
        <f>[2]Output!$D209</f>
        <v>0.96192792221787327</v>
      </c>
      <c r="E209" s="99">
        <f t="shared" si="0"/>
        <v>1683.0782874741235</v>
      </c>
      <c r="AB209" s="99">
        <v>6</v>
      </c>
      <c r="AC209" s="7">
        <f>[2]Output!$C209</f>
        <v>19.884095658686899</v>
      </c>
      <c r="AD209" s="6">
        <f>[2]Output!$D209</f>
        <v>0.96192792221787327</v>
      </c>
      <c r="AE209" s="99">
        <f t="shared" si="1"/>
        <v>6.2374735792740834</v>
      </c>
      <c r="BB209" s="99">
        <v>640</v>
      </c>
      <c r="BC209" s="7">
        <f>[2]Output!$C209</f>
        <v>19.884095658686899</v>
      </c>
      <c r="BD209" s="6">
        <f>[2]Output!$D209</f>
        <v>0.96192792221787327</v>
      </c>
      <c r="BE209" s="99">
        <f t="shared" si="2"/>
        <v>665.33051512256884</v>
      </c>
      <c r="CB209" s="99">
        <v>0</v>
      </c>
      <c r="CC209" s="7">
        <f>[2]Output!$C209</f>
        <v>19.884095658686899</v>
      </c>
      <c r="CD209" s="6">
        <f>[2]Output!$D209</f>
        <v>0.96192792221787327</v>
      </c>
      <c r="CE209" s="99">
        <f t="shared" si="3"/>
        <v>0</v>
      </c>
    </row>
    <row r="210" spans="1:83" x14ac:dyDescent="0.2">
      <c r="A210" s="4">
        <v>39295</v>
      </c>
      <c r="B210" s="99">
        <v>1545</v>
      </c>
      <c r="C210" s="7">
        <f>[2]Output!$C210</f>
        <v>22.958920174036852</v>
      </c>
      <c r="D210" s="6">
        <f>[2]Output!$D210</f>
        <v>1.1106779387137444</v>
      </c>
      <c r="E210" s="99">
        <f t="shared" si="0"/>
        <v>1391.0423050170925</v>
      </c>
      <c r="AB210" s="99">
        <v>12</v>
      </c>
      <c r="AC210" s="7">
        <f>[2]Output!$C210</f>
        <v>22.958920174036852</v>
      </c>
      <c r="AD210" s="6">
        <f>[2]Output!$D210</f>
        <v>1.1106779387137444</v>
      </c>
      <c r="AE210" s="99">
        <f t="shared" si="1"/>
        <v>10.80421207780266</v>
      </c>
      <c r="BB210" s="99">
        <v>740</v>
      </c>
      <c r="BC210" s="7">
        <f>[2]Output!$C210</f>
        <v>22.958920174036852</v>
      </c>
      <c r="BD210" s="6">
        <f>[2]Output!$D210</f>
        <v>1.1106779387137444</v>
      </c>
      <c r="BE210" s="99">
        <f t="shared" si="2"/>
        <v>666.25974479783065</v>
      </c>
      <c r="CB210" s="99">
        <v>0</v>
      </c>
      <c r="CC210" s="7">
        <f>[2]Output!$C210</f>
        <v>22.958920174036852</v>
      </c>
      <c r="CD210" s="6">
        <f>[2]Output!$D210</f>
        <v>1.1106779387137444</v>
      </c>
      <c r="CE210" s="99">
        <f t="shared" si="3"/>
        <v>0</v>
      </c>
    </row>
    <row r="211" spans="1:83" x14ac:dyDescent="0.2">
      <c r="A211" s="4">
        <v>39326</v>
      </c>
      <c r="B211" s="99">
        <v>1011</v>
      </c>
      <c r="C211" s="7">
        <f>[2]Output!$C211</f>
        <v>19.005892540805366</v>
      </c>
      <c r="D211" s="6">
        <f>[2]Output!$D211</f>
        <v>0.91944330964259713</v>
      </c>
      <c r="E211" s="99">
        <f t="shared" si="0"/>
        <v>1099.5783964027021</v>
      </c>
      <c r="AB211" s="99">
        <v>5</v>
      </c>
      <c r="AC211" s="7">
        <f>[2]Output!$C211</f>
        <v>19.005892540805366</v>
      </c>
      <c r="AD211" s="6">
        <f>[2]Output!$D211</f>
        <v>0.91944330964259713</v>
      </c>
      <c r="AE211" s="99">
        <f t="shared" si="1"/>
        <v>5.4380731770657871</v>
      </c>
      <c r="BB211" s="99">
        <v>524</v>
      </c>
      <c r="BC211" s="7">
        <f>[2]Output!$C211</f>
        <v>19.005892540805366</v>
      </c>
      <c r="BD211" s="6">
        <f>[2]Output!$D211</f>
        <v>0.91944330964259713</v>
      </c>
      <c r="BE211" s="99">
        <f t="shared" si="2"/>
        <v>569.91006895649446</v>
      </c>
      <c r="CB211" s="99">
        <v>1</v>
      </c>
      <c r="CC211" s="7">
        <f>[2]Output!$C211</f>
        <v>19.005892540805366</v>
      </c>
      <c r="CD211" s="6">
        <f>[2]Output!$D211</f>
        <v>0.91944330964259713</v>
      </c>
      <c r="CE211" s="99">
        <f t="shared" si="3"/>
        <v>1.0876146354131573</v>
      </c>
    </row>
    <row r="212" spans="1:83" x14ac:dyDescent="0.2">
      <c r="A212" s="4">
        <v>39356</v>
      </c>
      <c r="B212" s="99">
        <v>981</v>
      </c>
      <c r="C212" s="7">
        <f>[2]Output!$C212</f>
        <v>22.538208291013909</v>
      </c>
      <c r="D212" s="6">
        <f>[2]Output!$D212</f>
        <v>1.0903252651783089</v>
      </c>
      <c r="E212" s="99">
        <f t="shared" si="0"/>
        <v>899.73151254049856</v>
      </c>
      <c r="AB212" s="99">
        <v>8</v>
      </c>
      <c r="AC212" s="7">
        <f>[2]Output!$C212</f>
        <v>22.538208291013909</v>
      </c>
      <c r="AD212" s="6">
        <f>[2]Output!$D212</f>
        <v>1.0903252651783089</v>
      </c>
      <c r="AE212" s="99">
        <f t="shared" si="1"/>
        <v>7.3372600411049831</v>
      </c>
      <c r="BB212" s="99">
        <v>514</v>
      </c>
      <c r="BC212" s="7">
        <f>[2]Output!$C212</f>
        <v>22.538208291013909</v>
      </c>
      <c r="BD212" s="6">
        <f>[2]Output!$D212</f>
        <v>1.0903252651783089</v>
      </c>
      <c r="BE212" s="99">
        <f t="shared" si="2"/>
        <v>471.41895764099519</v>
      </c>
      <c r="CB212" s="99">
        <v>0</v>
      </c>
      <c r="CC212" s="7">
        <f>[2]Output!$C212</f>
        <v>22.538208291013909</v>
      </c>
      <c r="CD212" s="6">
        <f>[2]Output!$D212</f>
        <v>1.0903252651783089</v>
      </c>
      <c r="CE212" s="99">
        <f t="shared" si="3"/>
        <v>0</v>
      </c>
    </row>
    <row r="213" spans="1:83" x14ac:dyDescent="0.2">
      <c r="A213" s="4">
        <v>39387</v>
      </c>
      <c r="B213" s="99">
        <v>818</v>
      </c>
      <c r="C213" s="7">
        <f>[2]Output!$C213</f>
        <v>20.393439786249846</v>
      </c>
      <c r="D213" s="6">
        <f>[2]Output!$D213</f>
        <v>0.98656833567849</v>
      </c>
      <c r="E213" s="99">
        <f t="shared" si="0"/>
        <v>829.13668563814088</v>
      </c>
      <c r="AB213" s="99">
        <v>3</v>
      </c>
      <c r="AC213" s="7">
        <f>[2]Output!$C213</f>
        <v>20.393439786249846</v>
      </c>
      <c r="AD213" s="6">
        <f>[2]Output!$D213</f>
        <v>0.98656833567849</v>
      </c>
      <c r="AE213" s="99">
        <f t="shared" si="1"/>
        <v>3.04084359035993</v>
      </c>
      <c r="BB213" s="99">
        <v>410</v>
      </c>
      <c r="BC213" s="7">
        <f>[2]Output!$C213</f>
        <v>20.393439786249846</v>
      </c>
      <c r="BD213" s="6">
        <f>[2]Output!$D213</f>
        <v>0.98656833567849</v>
      </c>
      <c r="BE213" s="99">
        <f t="shared" si="2"/>
        <v>415.58195734919042</v>
      </c>
      <c r="CB213" s="99">
        <v>0</v>
      </c>
      <c r="CC213" s="7">
        <f>[2]Output!$C213</f>
        <v>20.393439786249846</v>
      </c>
      <c r="CD213" s="6">
        <f>[2]Output!$D213</f>
        <v>0.98656833567849</v>
      </c>
      <c r="CE213" s="99">
        <f t="shared" si="3"/>
        <v>0</v>
      </c>
    </row>
    <row r="214" spans="1:83" x14ac:dyDescent="0.2">
      <c r="A214" s="4">
        <v>39417</v>
      </c>
      <c r="B214" s="99">
        <v>744</v>
      </c>
      <c r="C214" s="7">
        <f>[2]Output!$C214</f>
        <v>17.877092357064207</v>
      </c>
      <c r="D214" s="6">
        <f>[2]Output!$D214</f>
        <v>0.8648356254922287</v>
      </c>
      <c r="E214" s="99">
        <f t="shared" si="0"/>
        <v>860.27908433645518</v>
      </c>
      <c r="AB214" s="99">
        <v>6</v>
      </c>
      <c r="AC214" s="7">
        <f>[2]Output!$C214</f>
        <v>17.877092357064207</v>
      </c>
      <c r="AD214" s="6">
        <f>[2]Output!$D214</f>
        <v>0.8648356254922287</v>
      </c>
      <c r="AE214" s="99">
        <f t="shared" si="1"/>
        <v>6.9377345511004451</v>
      </c>
      <c r="BB214" s="99">
        <v>304</v>
      </c>
      <c r="BC214" s="7">
        <f>[2]Output!$C214</f>
        <v>17.877092357064207</v>
      </c>
      <c r="BD214" s="6">
        <f>[2]Output!$D214</f>
        <v>0.8648356254922287</v>
      </c>
      <c r="BE214" s="99">
        <f t="shared" si="2"/>
        <v>351.51188392242256</v>
      </c>
      <c r="CB214" s="99">
        <v>1</v>
      </c>
      <c r="CC214" s="7">
        <f>[2]Output!$C214</f>
        <v>17.877092357064207</v>
      </c>
      <c r="CD214" s="6">
        <f>[2]Output!$D214</f>
        <v>0.8648356254922287</v>
      </c>
      <c r="CE214" s="99">
        <f t="shared" si="3"/>
        <v>1.1562890918500741</v>
      </c>
    </row>
    <row r="215" spans="1:83" x14ac:dyDescent="0.2">
      <c r="A215" s="4">
        <v>39448</v>
      </c>
      <c r="B215" s="99">
        <v>503</v>
      </c>
      <c r="C215" s="7">
        <f>[2]Output!$C215</f>
        <v>21.214873204945835</v>
      </c>
      <c r="D215" s="6">
        <f>[2]Output!$D215</f>
        <v>1.0263066147156539</v>
      </c>
      <c r="E215" s="99">
        <f t="shared" si="0"/>
        <v>490.10694541743749</v>
      </c>
      <c r="AB215" s="99">
        <v>3</v>
      </c>
      <c r="AC215" s="7">
        <f>[2]Output!$C215</f>
        <v>21.214873204945835</v>
      </c>
      <c r="AD215" s="6">
        <f>[2]Output!$D215</f>
        <v>1.0263066147156539</v>
      </c>
      <c r="AE215" s="99">
        <f t="shared" si="1"/>
        <v>2.9231030541795477</v>
      </c>
      <c r="BB215" s="99">
        <v>220</v>
      </c>
      <c r="BC215" s="7">
        <f>[2]Output!$C215</f>
        <v>21.214873204945835</v>
      </c>
      <c r="BD215" s="6">
        <f>[2]Output!$D215</f>
        <v>1.0263066147156539</v>
      </c>
      <c r="BE215" s="99">
        <f t="shared" si="2"/>
        <v>214.36089063983349</v>
      </c>
      <c r="CB215" s="99">
        <v>0</v>
      </c>
      <c r="CC215" s="7">
        <f>[2]Output!$C215</f>
        <v>21.214873204945835</v>
      </c>
      <c r="CD215" s="6">
        <f>[2]Output!$D215</f>
        <v>1.0263066147156539</v>
      </c>
      <c r="CE215" s="99">
        <f t="shared" si="3"/>
        <v>0</v>
      </c>
    </row>
    <row r="216" spans="1:83" x14ac:dyDescent="0.2">
      <c r="A216" s="4">
        <v>39479</v>
      </c>
      <c r="B216" s="99">
        <v>722</v>
      </c>
      <c r="C216" s="7">
        <f>[2]Output!$C216</f>
        <v>20.039455135165912</v>
      </c>
      <c r="D216" s="6">
        <f>[2]Output!$D216</f>
        <v>0.96944370875257668</v>
      </c>
      <c r="E216" s="99">
        <f t="shared" si="0"/>
        <v>744.75701217250378</v>
      </c>
      <c r="AB216" s="99">
        <v>3</v>
      </c>
      <c r="AC216" s="7">
        <f>[2]Output!$C216</f>
        <v>20.039455135165912</v>
      </c>
      <c r="AD216" s="6">
        <f>[2]Output!$D216</f>
        <v>0.96944370875257668</v>
      </c>
      <c r="AE216" s="99">
        <f t="shared" si="1"/>
        <v>3.0945582223234229</v>
      </c>
      <c r="BB216" s="99">
        <v>236</v>
      </c>
      <c r="BC216" s="7">
        <f>[2]Output!$C216</f>
        <v>20.039455135165912</v>
      </c>
      <c r="BD216" s="6">
        <f>[2]Output!$D216</f>
        <v>0.96944370875257668</v>
      </c>
      <c r="BE216" s="99">
        <f t="shared" si="2"/>
        <v>243.43858015610928</v>
      </c>
      <c r="CB216" s="99">
        <v>0</v>
      </c>
      <c r="CC216" s="7">
        <f>[2]Output!$C216</f>
        <v>20.039455135165912</v>
      </c>
      <c r="CD216" s="6">
        <f>[2]Output!$D216</f>
        <v>0.96944370875257668</v>
      </c>
      <c r="CE216" s="99">
        <f t="shared" si="3"/>
        <v>0</v>
      </c>
    </row>
    <row r="217" spans="1:83" x14ac:dyDescent="0.2">
      <c r="A217" s="4">
        <v>39508</v>
      </c>
      <c r="B217" s="99">
        <v>830</v>
      </c>
      <c r="C217" s="7">
        <f>[2]Output!$C217</f>
        <v>19.717557318656084</v>
      </c>
      <c r="D217" s="6">
        <f>[2]Output!$D217</f>
        <v>0.95387133859721107</v>
      </c>
      <c r="E217" s="99">
        <f t="shared" si="0"/>
        <v>870.13831574038113</v>
      </c>
      <c r="AB217" s="99">
        <v>3</v>
      </c>
      <c r="AC217" s="7">
        <f>[2]Output!$C217</f>
        <v>19.717557318656084</v>
      </c>
      <c r="AD217" s="6">
        <f>[2]Output!$D217</f>
        <v>0.95387133859721107</v>
      </c>
      <c r="AE217" s="99">
        <f t="shared" si="1"/>
        <v>3.1450782496640279</v>
      </c>
      <c r="BB217" s="99">
        <v>289</v>
      </c>
      <c r="BC217" s="7">
        <f>[2]Output!$C217</f>
        <v>19.717557318656084</v>
      </c>
      <c r="BD217" s="6">
        <f>[2]Output!$D217</f>
        <v>0.95387133859721107</v>
      </c>
      <c r="BE217" s="99">
        <f t="shared" si="2"/>
        <v>302.97587138430134</v>
      </c>
      <c r="CB217" s="99">
        <v>0</v>
      </c>
      <c r="CC217" s="7">
        <f>[2]Output!$C217</f>
        <v>19.717557318656084</v>
      </c>
      <c r="CD217" s="6">
        <f>[2]Output!$D217</f>
        <v>0.95387133859721107</v>
      </c>
      <c r="CE217" s="99">
        <f t="shared" si="3"/>
        <v>0</v>
      </c>
    </row>
    <row r="218" spans="1:83" x14ac:dyDescent="0.2">
      <c r="A218" s="4">
        <v>39539</v>
      </c>
      <c r="B218" s="99">
        <v>1031</v>
      </c>
      <c r="C218" s="7">
        <f>[2]Output!$C218</f>
        <v>22.023002737491019</v>
      </c>
      <c r="D218" s="6">
        <f>[2]Output!$D218</f>
        <v>1.0654012949801033</v>
      </c>
      <c r="E218" s="99">
        <f t="shared" si="0"/>
        <v>967.71048135365209</v>
      </c>
      <c r="AB218" s="99">
        <v>6</v>
      </c>
      <c r="AC218" s="7">
        <f>[2]Output!$C218</f>
        <v>22.023002737491019</v>
      </c>
      <c r="AD218" s="6">
        <f>[2]Output!$D218</f>
        <v>1.0654012949801033</v>
      </c>
      <c r="AE218" s="99">
        <f t="shared" si="1"/>
        <v>5.6316807838233878</v>
      </c>
      <c r="BB218" s="99">
        <v>337</v>
      </c>
      <c r="BC218" s="7">
        <f>[2]Output!$C218</f>
        <v>22.023002737491019</v>
      </c>
      <c r="BD218" s="6">
        <f>[2]Output!$D218</f>
        <v>1.0654012949801033</v>
      </c>
      <c r="BE218" s="99">
        <f t="shared" si="2"/>
        <v>316.31273735808026</v>
      </c>
      <c r="CB218" s="99">
        <v>0</v>
      </c>
      <c r="CC218" s="7">
        <f>[2]Output!$C218</f>
        <v>22.023002737491019</v>
      </c>
      <c r="CD218" s="6">
        <f>[2]Output!$D218</f>
        <v>1.0654012949801033</v>
      </c>
      <c r="CE218" s="99">
        <f t="shared" si="3"/>
        <v>0</v>
      </c>
    </row>
    <row r="219" spans="1:83" x14ac:dyDescent="0.2">
      <c r="A219" s="4">
        <v>39569</v>
      </c>
      <c r="B219" s="99">
        <v>1293</v>
      </c>
      <c r="C219" s="7">
        <f>[2]Output!$C219</f>
        <v>20.806555481572584</v>
      </c>
      <c r="D219" s="6">
        <f>[2]Output!$D219</f>
        <v>1.0065535303415314</v>
      </c>
      <c r="E219" s="99">
        <f t="shared" si="0"/>
        <v>1284.5814564489929</v>
      </c>
      <c r="AB219" s="99">
        <v>8</v>
      </c>
      <c r="AC219" s="7">
        <f>[2]Output!$C219</f>
        <v>20.806555481572584</v>
      </c>
      <c r="AD219" s="6">
        <f>[2]Output!$D219</f>
        <v>1.0065535303415314</v>
      </c>
      <c r="AE219" s="99">
        <f t="shared" si="1"/>
        <v>7.9479131102799254</v>
      </c>
      <c r="BB219" s="99">
        <v>507</v>
      </c>
      <c r="BC219" s="7">
        <f>[2]Output!$C219</f>
        <v>20.806555481572584</v>
      </c>
      <c r="BD219" s="6">
        <f>[2]Output!$D219</f>
        <v>1.0065535303415314</v>
      </c>
      <c r="BE219" s="99">
        <f t="shared" si="2"/>
        <v>503.69899336399027</v>
      </c>
      <c r="CB219" s="99">
        <v>1</v>
      </c>
      <c r="CC219" s="7">
        <f>[2]Output!$C219</f>
        <v>20.806555481572584</v>
      </c>
      <c r="CD219" s="6">
        <f>[2]Output!$D219</f>
        <v>1.0065535303415314</v>
      </c>
      <c r="CE219" s="99">
        <f t="shared" si="3"/>
        <v>0.99348913878499068</v>
      </c>
    </row>
    <row r="220" spans="1:83" x14ac:dyDescent="0.2">
      <c r="A220" s="4">
        <v>39600</v>
      </c>
      <c r="B220" s="99">
        <v>1330</v>
      </c>
      <c r="C220" s="7">
        <f>[2]Output!$C220</f>
        <v>20.934588088430434</v>
      </c>
      <c r="D220" s="6">
        <f>[2]Output!$D220</f>
        <v>1.0127473317396405</v>
      </c>
      <c r="E220" s="99">
        <f t="shared" si="0"/>
        <v>1313.2594461793356</v>
      </c>
      <c r="AB220" s="99">
        <v>10</v>
      </c>
      <c r="AC220" s="7">
        <f>[2]Output!$C220</f>
        <v>20.934588088430434</v>
      </c>
      <c r="AD220" s="6">
        <f>[2]Output!$D220</f>
        <v>1.0127473317396405</v>
      </c>
      <c r="AE220" s="99">
        <f t="shared" si="1"/>
        <v>9.8741311742807181</v>
      </c>
      <c r="BB220" s="99">
        <v>516</v>
      </c>
      <c r="BC220" s="7">
        <f>[2]Output!$C220</f>
        <v>20.934588088430434</v>
      </c>
      <c r="BD220" s="6">
        <f>[2]Output!$D220</f>
        <v>1.0127473317396405</v>
      </c>
      <c r="BE220" s="99">
        <f t="shared" si="2"/>
        <v>509.50516859288501</v>
      </c>
      <c r="CB220" s="99">
        <v>0</v>
      </c>
      <c r="CC220" s="7">
        <f>[2]Output!$C220</f>
        <v>20.934588088430434</v>
      </c>
      <c r="CD220" s="6">
        <f>[2]Output!$D220</f>
        <v>1.0127473317396405</v>
      </c>
      <c r="CE220" s="99">
        <f t="shared" si="3"/>
        <v>0</v>
      </c>
    </row>
    <row r="221" spans="1:83" x14ac:dyDescent="0.2">
      <c r="A221" s="4">
        <v>39630</v>
      </c>
      <c r="B221" s="99">
        <v>1246</v>
      </c>
      <c r="C221" s="7">
        <f>[2]Output!$C221</f>
        <v>21.783431669812924</v>
      </c>
      <c r="D221" s="6">
        <f>[2]Output!$D221</f>
        <v>1.0538116253611869</v>
      </c>
      <c r="E221" s="99">
        <f t="shared" si="0"/>
        <v>1182.3745060441347</v>
      </c>
      <c r="AB221" s="99">
        <v>8</v>
      </c>
      <c r="AC221" s="7">
        <f>[2]Output!$C221</f>
        <v>21.783431669812924</v>
      </c>
      <c r="AD221" s="6">
        <f>[2]Output!$D221</f>
        <v>1.0538116253611869</v>
      </c>
      <c r="AE221" s="99">
        <f t="shared" si="1"/>
        <v>7.5914896054198051</v>
      </c>
      <c r="BB221" s="99">
        <v>518</v>
      </c>
      <c r="BC221" s="7">
        <f>[2]Output!$C221</f>
        <v>21.783431669812924</v>
      </c>
      <c r="BD221" s="6">
        <f>[2]Output!$D221</f>
        <v>1.0538116253611869</v>
      </c>
      <c r="BE221" s="99">
        <f t="shared" si="2"/>
        <v>491.54895195093235</v>
      </c>
      <c r="CB221" s="99">
        <v>0</v>
      </c>
      <c r="CC221" s="7">
        <f>[2]Output!$C221</f>
        <v>21.783431669812924</v>
      </c>
      <c r="CD221" s="6">
        <f>[2]Output!$D221</f>
        <v>1.0538116253611869</v>
      </c>
      <c r="CE221" s="99">
        <f t="shared" si="3"/>
        <v>0</v>
      </c>
    </row>
    <row r="222" spans="1:83" x14ac:dyDescent="0.2">
      <c r="A222" s="4">
        <v>39661</v>
      </c>
      <c r="B222" s="99">
        <v>1137</v>
      </c>
      <c r="C222" s="7">
        <f>[2]Output!$C222</f>
        <v>20.918820312724055</v>
      </c>
      <c r="D222" s="6">
        <f>[2]Output!$D222</f>
        <v>1.0119845379981707</v>
      </c>
      <c r="E222" s="99">
        <f t="shared" si="0"/>
        <v>1123.5349526674836</v>
      </c>
      <c r="AB222" s="99">
        <v>5</v>
      </c>
      <c r="AC222" s="7">
        <f>[2]Output!$C222</f>
        <v>20.918820312724055</v>
      </c>
      <c r="AD222" s="6">
        <f>[2]Output!$D222</f>
        <v>1.0119845379981707</v>
      </c>
      <c r="AE222" s="99">
        <f t="shared" si="1"/>
        <v>4.940786951044343</v>
      </c>
      <c r="BB222" s="99">
        <v>556</v>
      </c>
      <c r="BC222" s="7">
        <f>[2]Output!$C222</f>
        <v>20.918820312724055</v>
      </c>
      <c r="BD222" s="6">
        <f>[2]Output!$D222</f>
        <v>1.0119845379981707</v>
      </c>
      <c r="BE222" s="99">
        <f t="shared" si="2"/>
        <v>549.41550895613102</v>
      </c>
      <c r="CB222" s="99">
        <v>3</v>
      </c>
      <c r="CC222" s="7">
        <f>[2]Output!$C222</f>
        <v>20.918820312724055</v>
      </c>
      <c r="CD222" s="6">
        <f>[2]Output!$D222</f>
        <v>1.0119845379981707</v>
      </c>
      <c r="CE222" s="99">
        <f t="shared" si="3"/>
        <v>2.964472170626606</v>
      </c>
    </row>
    <row r="223" spans="1:83" x14ac:dyDescent="0.2">
      <c r="A223" s="4">
        <v>39692</v>
      </c>
      <c r="B223" s="99">
        <v>860</v>
      </c>
      <c r="C223" s="7">
        <f>[2]Output!$C223</f>
        <v>20.945047766963942</v>
      </c>
      <c r="D223" s="6">
        <f>[2]Output!$D223</f>
        <v>1.0132533369918535</v>
      </c>
      <c r="E223" s="99">
        <f t="shared" si="0"/>
        <v>848.75121413680017</v>
      </c>
      <c r="AB223" s="99">
        <v>4</v>
      </c>
      <c r="AC223" s="7">
        <f>[2]Output!$C223</f>
        <v>20.945047766963942</v>
      </c>
      <c r="AD223" s="6">
        <f>[2]Output!$D223</f>
        <v>1.0132533369918535</v>
      </c>
      <c r="AE223" s="99">
        <f t="shared" si="1"/>
        <v>3.947680065752559</v>
      </c>
      <c r="BB223" s="99">
        <v>521</v>
      </c>
      <c r="BC223" s="7">
        <f>[2]Output!$C223</f>
        <v>20.945047766963942</v>
      </c>
      <c r="BD223" s="6">
        <f>[2]Output!$D223</f>
        <v>1.0132533369918535</v>
      </c>
      <c r="BE223" s="99">
        <f t="shared" si="2"/>
        <v>514.18532856427078</v>
      </c>
      <c r="CB223" s="99">
        <v>0</v>
      </c>
      <c r="CC223" s="7">
        <f>[2]Output!$C223</f>
        <v>20.945047766963942</v>
      </c>
      <c r="CD223" s="6">
        <f>[2]Output!$D223</f>
        <v>1.0132533369918535</v>
      </c>
      <c r="CE223" s="99">
        <f t="shared" si="3"/>
        <v>0</v>
      </c>
    </row>
    <row r="224" spans="1:83" x14ac:dyDescent="0.2">
      <c r="A224" s="4">
        <v>39722</v>
      </c>
      <c r="B224" s="99">
        <v>857</v>
      </c>
      <c r="C224" s="7">
        <f>[2]Output!$C224</f>
        <v>22.641462238933872</v>
      </c>
      <c r="D224" s="6">
        <f>[2]Output!$D224</f>
        <v>1.0953203555906832</v>
      </c>
      <c r="E224" s="99">
        <f t="shared" si="0"/>
        <v>782.41949547065428</v>
      </c>
      <c r="AB224" s="99">
        <v>6</v>
      </c>
      <c r="AC224" s="7">
        <f>[2]Output!$C224</f>
        <v>22.641462238933872</v>
      </c>
      <c r="AD224" s="6">
        <f>[2]Output!$D224</f>
        <v>1.0953203555906832</v>
      </c>
      <c r="AE224" s="99">
        <f t="shared" si="1"/>
        <v>5.4778494432017801</v>
      </c>
      <c r="BB224" s="99">
        <v>497</v>
      </c>
      <c r="BC224" s="7">
        <f>[2]Output!$C224</f>
        <v>22.641462238933872</v>
      </c>
      <c r="BD224" s="6">
        <f>[2]Output!$D224</f>
        <v>1.0953203555906832</v>
      </c>
      <c r="BE224" s="99">
        <f t="shared" si="2"/>
        <v>453.74852887854746</v>
      </c>
      <c r="CB224" s="99">
        <v>0</v>
      </c>
      <c r="CC224" s="7">
        <f>[2]Output!$C224</f>
        <v>22.641462238933872</v>
      </c>
      <c r="CD224" s="6">
        <f>[2]Output!$D224</f>
        <v>1.0953203555906832</v>
      </c>
      <c r="CE224" s="99">
        <f t="shared" si="3"/>
        <v>0</v>
      </c>
    </row>
    <row r="225" spans="1:83" x14ac:dyDescent="0.2">
      <c r="A225" s="4">
        <v>39753</v>
      </c>
      <c r="B225" s="99">
        <v>556</v>
      </c>
      <c r="C225" s="7">
        <f>[2]Output!$C225</f>
        <v>18.251620570961062</v>
      </c>
      <c r="D225" s="6">
        <f>[2]Output!$D225</f>
        <v>0.88295408321793278</v>
      </c>
      <c r="E225" s="99">
        <f t="shared" si="0"/>
        <v>629.70431936126715</v>
      </c>
      <c r="AB225" s="99">
        <v>4</v>
      </c>
      <c r="AC225" s="7">
        <f>[2]Output!$C225</f>
        <v>18.251620570961062</v>
      </c>
      <c r="AD225" s="6">
        <f>[2]Output!$D225</f>
        <v>0.88295408321793278</v>
      </c>
      <c r="AE225" s="99">
        <f t="shared" si="1"/>
        <v>4.5302469018796199</v>
      </c>
      <c r="BB225" s="99">
        <v>291</v>
      </c>
      <c r="BC225" s="7">
        <f>[2]Output!$C225</f>
        <v>18.251620570961062</v>
      </c>
      <c r="BD225" s="6">
        <f>[2]Output!$D225</f>
        <v>0.88295408321793278</v>
      </c>
      <c r="BE225" s="99">
        <f t="shared" si="2"/>
        <v>329.57546211174235</v>
      </c>
      <c r="CB225" s="99">
        <v>2</v>
      </c>
      <c r="CC225" s="7">
        <f>[2]Output!$C225</f>
        <v>18.251620570961062</v>
      </c>
      <c r="CD225" s="6">
        <f>[2]Output!$D225</f>
        <v>0.88295408321793278</v>
      </c>
      <c r="CE225" s="99">
        <f t="shared" si="3"/>
        <v>2.2651234509398099</v>
      </c>
    </row>
    <row r="226" spans="1:83" x14ac:dyDescent="0.2">
      <c r="A226" s="4">
        <v>39783</v>
      </c>
      <c r="B226" s="99">
        <v>647</v>
      </c>
      <c r="C226" s="7">
        <f>[2]Output!$C226</f>
        <v>19.612640970180422</v>
      </c>
      <c r="D226" s="6">
        <f>[2]Output!$D226</f>
        <v>0.94879582664895767</v>
      </c>
      <c r="E226" s="99">
        <f t="shared" si="0"/>
        <v>681.91699607821079</v>
      </c>
      <c r="AB226" s="99">
        <v>2</v>
      </c>
      <c r="AC226" s="7">
        <f>[2]Output!$C226</f>
        <v>19.612640970180422</v>
      </c>
      <c r="AD226" s="6">
        <f>[2]Output!$D226</f>
        <v>0.94879582664895767</v>
      </c>
      <c r="AE226" s="99">
        <f t="shared" si="1"/>
        <v>2.1079350728847319</v>
      </c>
      <c r="BB226" s="99">
        <v>284</v>
      </c>
      <c r="BC226" s="7">
        <f>[2]Output!$C226</f>
        <v>19.612640970180422</v>
      </c>
      <c r="BD226" s="6">
        <f>[2]Output!$D226</f>
        <v>0.94879582664895767</v>
      </c>
      <c r="BE226" s="99">
        <f t="shared" si="2"/>
        <v>299.32678034963192</v>
      </c>
      <c r="CB226" s="99">
        <v>0</v>
      </c>
      <c r="CC226" s="7">
        <f>[2]Output!$C226</f>
        <v>19.612640970180422</v>
      </c>
      <c r="CD226" s="6">
        <f>[2]Output!$D226</f>
        <v>0.94879582664895767</v>
      </c>
      <c r="CE226" s="99">
        <f t="shared" si="3"/>
        <v>0</v>
      </c>
    </row>
    <row r="227" spans="1:83" x14ac:dyDescent="0.2">
      <c r="A227" s="4">
        <v>39814</v>
      </c>
      <c r="B227" s="99">
        <v>337</v>
      </c>
      <c r="C227" s="7">
        <f>[2]Output!$C227</f>
        <v>20.194661389592405</v>
      </c>
      <c r="D227" s="6">
        <f>[2]Output!$D227</f>
        <v>0.97695208290236957</v>
      </c>
      <c r="E227" s="99">
        <f t="shared" si="0"/>
        <v>344.95038794413182</v>
      </c>
      <c r="AB227" s="99">
        <v>2</v>
      </c>
      <c r="AC227" s="7">
        <f>[2]Output!$C227</f>
        <v>20.194661389592405</v>
      </c>
      <c r="AD227" s="6">
        <f>[2]Output!$D227</f>
        <v>0.97695208290236957</v>
      </c>
      <c r="AE227" s="99">
        <f t="shared" si="1"/>
        <v>2.0471833112411382</v>
      </c>
      <c r="BB227" s="99">
        <v>192</v>
      </c>
      <c r="BC227" s="7">
        <f>[2]Output!$C227</f>
        <v>20.194661389592405</v>
      </c>
      <c r="BD227" s="6">
        <f>[2]Output!$D227</f>
        <v>0.97695208290236957</v>
      </c>
      <c r="BE227" s="99">
        <f t="shared" si="2"/>
        <v>196.52959787914926</v>
      </c>
      <c r="CB227" s="99">
        <v>0</v>
      </c>
      <c r="CC227" s="7">
        <f>[2]Output!$C227</f>
        <v>20.194661389592405</v>
      </c>
      <c r="CD227" s="6">
        <f>[2]Output!$D227</f>
        <v>0.97695208290236957</v>
      </c>
      <c r="CE227" s="99">
        <f t="shared" si="3"/>
        <v>0</v>
      </c>
    </row>
    <row r="228" spans="1:83" x14ac:dyDescent="0.2">
      <c r="A228" s="4">
        <v>39845</v>
      </c>
      <c r="B228" s="99">
        <v>528</v>
      </c>
      <c r="C228" s="7">
        <f>[2]Output!$C228</f>
        <v>19.018710222637285</v>
      </c>
      <c r="D228" s="6">
        <f>[2]Output!$D228</f>
        <v>0.92006338743058758</v>
      </c>
      <c r="E228" s="99">
        <f t="shared" si="0"/>
        <v>573.87350394902433</v>
      </c>
      <c r="AB228" s="99">
        <v>8</v>
      </c>
      <c r="AC228" s="7">
        <f>[2]Output!$C228</f>
        <v>19.018710222637285</v>
      </c>
      <c r="AD228" s="6">
        <f>[2]Output!$D228</f>
        <v>0.92006338743058758</v>
      </c>
      <c r="AE228" s="99">
        <f t="shared" si="1"/>
        <v>8.6950530901367316</v>
      </c>
      <c r="BB228" s="99">
        <v>205</v>
      </c>
      <c r="BC228" s="7">
        <f>[2]Output!$C228</f>
        <v>19.018710222637285</v>
      </c>
      <c r="BD228" s="6">
        <f>[2]Output!$D228</f>
        <v>0.92006338743058758</v>
      </c>
      <c r="BE228" s="99">
        <f t="shared" si="2"/>
        <v>222.81073543475375</v>
      </c>
      <c r="CB228" s="99">
        <v>0</v>
      </c>
      <c r="CC228" s="7">
        <f>[2]Output!$C228</f>
        <v>19.018710222637285</v>
      </c>
      <c r="CD228" s="6">
        <f>[2]Output!$D228</f>
        <v>0.92006338743058758</v>
      </c>
      <c r="CE228" s="99">
        <f t="shared" si="3"/>
        <v>0</v>
      </c>
    </row>
    <row r="229" spans="1:83" x14ac:dyDescent="0.2">
      <c r="A229" s="4">
        <v>39873</v>
      </c>
      <c r="B229" s="99">
        <v>729</v>
      </c>
      <c r="C229" s="7">
        <f>[2]Output!$C229</f>
        <v>21.939155226158572</v>
      </c>
      <c r="D229" s="6">
        <f>[2]Output!$D229</f>
        <v>1.0613450248965339</v>
      </c>
      <c r="E229" s="99">
        <f t="shared" si="0"/>
        <v>686.86429285431211</v>
      </c>
      <c r="AB229" s="99">
        <v>5</v>
      </c>
      <c r="AC229" s="7">
        <f>[2]Output!$C229</f>
        <v>21.939155226158572</v>
      </c>
      <c r="AD229" s="6">
        <f>[2]Output!$D229</f>
        <v>1.0613450248965339</v>
      </c>
      <c r="AE229" s="99">
        <f t="shared" si="1"/>
        <v>4.7110033803450762</v>
      </c>
      <c r="BB229" s="99">
        <v>269</v>
      </c>
      <c r="BC229" s="7">
        <f>[2]Output!$C229</f>
        <v>21.939155226158572</v>
      </c>
      <c r="BD229" s="6">
        <f>[2]Output!$D229</f>
        <v>1.0613450248965339</v>
      </c>
      <c r="BE229" s="99">
        <f t="shared" si="2"/>
        <v>253.45198186256508</v>
      </c>
      <c r="CB229" s="99">
        <v>0</v>
      </c>
      <c r="CC229" s="7">
        <f>[2]Output!$C229</f>
        <v>21.939155226158572</v>
      </c>
      <c r="CD229" s="6">
        <f>[2]Output!$D229</f>
        <v>1.0613450248965339</v>
      </c>
      <c r="CE229" s="99">
        <f t="shared" si="3"/>
        <v>0</v>
      </c>
    </row>
    <row r="230" spans="1:83" x14ac:dyDescent="0.2">
      <c r="A230" s="4">
        <v>39904</v>
      </c>
      <c r="B230" s="99">
        <v>860</v>
      </c>
      <c r="C230" s="7">
        <f>[2]Output!$C230</f>
        <v>20.794124632532732</v>
      </c>
      <c r="D230" s="6">
        <f>[2]Output!$D230</f>
        <v>1.0059521662667672</v>
      </c>
      <c r="E230" s="99">
        <f t="shared" si="0"/>
        <v>854.91142505471544</v>
      </c>
      <c r="AB230" s="99">
        <v>5</v>
      </c>
      <c r="AC230" s="7">
        <f>[2]Output!$C230</f>
        <v>20.794124632532732</v>
      </c>
      <c r="AD230" s="6">
        <f>[2]Output!$D230</f>
        <v>1.0059521662667672</v>
      </c>
      <c r="AE230" s="99">
        <f t="shared" si="1"/>
        <v>4.9704152619460205</v>
      </c>
      <c r="BB230" s="99">
        <v>304</v>
      </c>
      <c r="BC230" s="7">
        <f>[2]Output!$C230</f>
        <v>20.794124632532732</v>
      </c>
      <c r="BD230" s="6">
        <f>[2]Output!$D230</f>
        <v>1.0059521662667672</v>
      </c>
      <c r="BE230" s="99">
        <f t="shared" si="2"/>
        <v>302.20124792631805</v>
      </c>
      <c r="CB230" s="99">
        <v>1</v>
      </c>
      <c r="CC230" s="7">
        <f>[2]Output!$C230</f>
        <v>20.794124632532732</v>
      </c>
      <c r="CD230" s="6">
        <f>[2]Output!$D230</f>
        <v>1.0059521662667672</v>
      </c>
      <c r="CE230" s="99">
        <f t="shared" si="3"/>
        <v>0.99408305238920402</v>
      </c>
    </row>
    <row r="231" spans="1:83" x14ac:dyDescent="0.2">
      <c r="A231" s="4">
        <v>39934</v>
      </c>
      <c r="B231" s="99">
        <v>1135</v>
      </c>
      <c r="C231" s="7">
        <f>[2]Output!$C231</f>
        <v>19.784891220022672</v>
      </c>
      <c r="D231" s="6">
        <f>[2]Output!$D231</f>
        <v>0.95712873390188957</v>
      </c>
      <c r="E231" s="99">
        <f t="shared" si="0"/>
        <v>1185.8383933089017</v>
      </c>
      <c r="AB231" s="99">
        <v>2</v>
      </c>
      <c r="AC231" s="7">
        <f>[2]Output!$C231</f>
        <v>19.784891220022672</v>
      </c>
      <c r="AD231" s="6">
        <f>[2]Output!$D231</f>
        <v>0.95712873390188957</v>
      </c>
      <c r="AE231" s="99">
        <f t="shared" si="1"/>
        <v>2.0895830719099591</v>
      </c>
      <c r="BB231" s="99">
        <v>427</v>
      </c>
      <c r="BC231" s="7">
        <f>[2]Output!$C231</f>
        <v>19.784891220022672</v>
      </c>
      <c r="BD231" s="6">
        <f>[2]Output!$D231</f>
        <v>0.95712873390188957</v>
      </c>
      <c r="BE231" s="99">
        <f t="shared" si="2"/>
        <v>446.12598585277624</v>
      </c>
      <c r="CB231" s="99">
        <v>1</v>
      </c>
      <c r="CC231" s="7">
        <f>[2]Output!$C231</f>
        <v>19.784891220022672</v>
      </c>
      <c r="CD231" s="6">
        <f>[2]Output!$D231</f>
        <v>0.95712873390188957</v>
      </c>
      <c r="CE231" s="99">
        <f t="shared" si="3"/>
        <v>1.0447915359549795</v>
      </c>
    </row>
    <row r="232" spans="1:83" x14ac:dyDescent="0.2">
      <c r="A232" s="4">
        <v>39965</v>
      </c>
      <c r="B232" s="99">
        <v>1308</v>
      </c>
      <c r="C232" s="7">
        <f>[2]Output!$C232</f>
        <v>21.939155226158572</v>
      </c>
      <c r="D232" s="6">
        <f>[2]Output!$D232</f>
        <v>1.0613450248965339</v>
      </c>
      <c r="E232" s="99">
        <f t="shared" si="0"/>
        <v>1232.3984842982718</v>
      </c>
      <c r="AB232" s="99">
        <v>8</v>
      </c>
      <c r="AC232" s="7">
        <f>[2]Output!$C232</f>
        <v>21.939155226158572</v>
      </c>
      <c r="AD232" s="6">
        <f>[2]Output!$D232</f>
        <v>1.0613450248965339</v>
      </c>
      <c r="AE232" s="99">
        <f t="shared" si="1"/>
        <v>7.5376054085521211</v>
      </c>
      <c r="BB232" s="99">
        <v>482</v>
      </c>
      <c r="BC232" s="7">
        <f>[2]Output!$C232</f>
        <v>21.939155226158572</v>
      </c>
      <c r="BD232" s="6">
        <f>[2]Output!$D232</f>
        <v>1.0613450248965339</v>
      </c>
      <c r="BE232" s="99">
        <f t="shared" si="2"/>
        <v>454.14072586526532</v>
      </c>
      <c r="CB232" s="99">
        <v>0</v>
      </c>
      <c r="CC232" s="7">
        <f>[2]Output!$C232</f>
        <v>21.939155226158572</v>
      </c>
      <c r="CD232" s="6">
        <f>[2]Output!$D232</f>
        <v>1.0613450248965339</v>
      </c>
      <c r="CE232" s="99">
        <f t="shared" si="3"/>
        <v>0</v>
      </c>
    </row>
    <row r="233" spans="1:83" x14ac:dyDescent="0.2">
      <c r="A233" s="4">
        <v>39995</v>
      </c>
      <c r="B233" s="99">
        <v>1389</v>
      </c>
      <c r="C233" s="7">
        <f>[2]Output!$C233</f>
        <v>22.015240758042793</v>
      </c>
      <c r="D233" s="6">
        <f>[2]Output!$D233</f>
        <v>1.065025795641783</v>
      </c>
      <c r="E233" s="99">
        <f t="shared" si="0"/>
        <v>1304.1937628965977</v>
      </c>
      <c r="AB233" s="99">
        <v>7</v>
      </c>
      <c r="AC233" s="7">
        <f>[2]Output!$C233</f>
        <v>22.015240758042793</v>
      </c>
      <c r="AD233" s="6">
        <f>[2]Output!$D233</f>
        <v>1.065025795641783</v>
      </c>
      <c r="AE233" s="99">
        <f t="shared" si="1"/>
        <v>6.5726107561383618</v>
      </c>
      <c r="BB233" s="99">
        <v>514</v>
      </c>
      <c r="BC233" s="7">
        <f>[2]Output!$C233</f>
        <v>22.015240758042793</v>
      </c>
      <c r="BD233" s="6">
        <f>[2]Output!$D233</f>
        <v>1.065025795641783</v>
      </c>
      <c r="BE233" s="99">
        <f t="shared" si="2"/>
        <v>482.61741837930259</v>
      </c>
      <c r="CB233" s="99">
        <v>4</v>
      </c>
      <c r="CC233" s="7">
        <f>[2]Output!$C233</f>
        <v>22.015240758042793</v>
      </c>
      <c r="CD233" s="6">
        <f>[2]Output!$D233</f>
        <v>1.065025795641783</v>
      </c>
      <c r="CE233" s="99">
        <f t="shared" si="3"/>
        <v>3.7557775749362068</v>
      </c>
    </row>
    <row r="234" spans="1:83" x14ac:dyDescent="0.2">
      <c r="A234" s="4">
        <v>40026</v>
      </c>
      <c r="B234" s="99">
        <v>1144</v>
      </c>
      <c r="C234" s="7">
        <f>[2]Output!$C234</f>
        <v>20.934588088430434</v>
      </c>
      <c r="D234" s="6">
        <f>[2]Output!$D234</f>
        <v>1.0127473317396405</v>
      </c>
      <c r="E234" s="99">
        <f t="shared" si="0"/>
        <v>1129.6006063377142</v>
      </c>
      <c r="AB234" s="99">
        <v>8</v>
      </c>
      <c r="AC234" s="7">
        <f>[2]Output!$C234</f>
        <v>20.934588088430434</v>
      </c>
      <c r="AD234" s="6">
        <f>[2]Output!$D234</f>
        <v>1.0127473317396405</v>
      </c>
      <c r="AE234" s="99">
        <f t="shared" si="1"/>
        <v>7.8993049394245745</v>
      </c>
      <c r="BB234" s="99">
        <v>486</v>
      </c>
      <c r="BC234" s="7">
        <f>[2]Output!$C234</f>
        <v>20.934588088430434</v>
      </c>
      <c r="BD234" s="6">
        <f>[2]Output!$D234</f>
        <v>1.0127473317396405</v>
      </c>
      <c r="BE234" s="99">
        <f t="shared" si="2"/>
        <v>479.8827750700429</v>
      </c>
      <c r="CB234" s="99">
        <v>2</v>
      </c>
      <c r="CC234" s="7">
        <f>[2]Output!$C234</f>
        <v>20.934588088430434</v>
      </c>
      <c r="CD234" s="6">
        <f>[2]Output!$D234</f>
        <v>1.0127473317396405</v>
      </c>
      <c r="CE234" s="99">
        <f t="shared" si="3"/>
        <v>1.9748262348561436</v>
      </c>
    </row>
    <row r="235" spans="1:83" x14ac:dyDescent="0.2">
      <c r="A235" s="4">
        <v>40057</v>
      </c>
      <c r="B235" s="99">
        <v>1022</v>
      </c>
      <c r="C235" s="7">
        <f>[2]Output!$C235</f>
        <v>20.926970678491816</v>
      </c>
      <c r="D235" s="6">
        <f>[2]Output!$D235</f>
        <v>1.0123788262043265</v>
      </c>
      <c r="E235" s="99">
        <f t="shared" si="0"/>
        <v>1009.503531234198</v>
      </c>
      <c r="AB235" s="99">
        <v>4</v>
      </c>
      <c r="AC235" s="7">
        <f>[2]Output!$C235</f>
        <v>20.926970678491816</v>
      </c>
      <c r="AD235" s="6">
        <f>[2]Output!$D235</f>
        <v>1.0123788262043265</v>
      </c>
      <c r="AE235" s="99">
        <f t="shared" si="1"/>
        <v>3.9510901418168216</v>
      </c>
      <c r="BB235" s="99">
        <v>500</v>
      </c>
      <c r="BC235" s="7">
        <f>[2]Output!$C235</f>
        <v>20.926970678491816</v>
      </c>
      <c r="BD235" s="6">
        <f>[2]Output!$D235</f>
        <v>1.0123788262043265</v>
      </c>
      <c r="BE235" s="99">
        <f t="shared" si="2"/>
        <v>493.88626772710273</v>
      </c>
      <c r="CB235" s="99">
        <v>1</v>
      </c>
      <c r="CC235" s="7">
        <f>[2]Output!$C235</f>
        <v>20.926970678491816</v>
      </c>
      <c r="CD235" s="6">
        <f>[2]Output!$D235</f>
        <v>1.0123788262043265</v>
      </c>
      <c r="CE235" s="99">
        <f t="shared" si="3"/>
        <v>0.9877725354542054</v>
      </c>
    </row>
    <row r="236" spans="1:83" x14ac:dyDescent="0.2">
      <c r="A236" s="4">
        <v>40087</v>
      </c>
      <c r="B236" s="99">
        <v>1086</v>
      </c>
      <c r="C236" s="7">
        <f>[2]Output!$C236</f>
        <v>21.623026639170991</v>
      </c>
      <c r="D236" s="6">
        <f>[2]Output!$D236</f>
        <v>1.0460517513147514</v>
      </c>
      <c r="E236" s="99">
        <f t="shared" si="0"/>
        <v>1038.1895528926163</v>
      </c>
      <c r="AB236" s="99">
        <v>7</v>
      </c>
      <c r="AC236" s="7">
        <f>[2]Output!$C236</f>
        <v>21.623026639170991</v>
      </c>
      <c r="AD236" s="6">
        <f>[2]Output!$D236</f>
        <v>1.0460517513147514</v>
      </c>
      <c r="AE236" s="99">
        <f t="shared" si="1"/>
        <v>6.691829530615391</v>
      </c>
      <c r="BB236" s="99">
        <v>553</v>
      </c>
      <c r="BC236" s="7">
        <f>[2]Output!$C236</f>
        <v>21.623026639170991</v>
      </c>
      <c r="BD236" s="6">
        <f>[2]Output!$D236</f>
        <v>1.0460517513147514</v>
      </c>
      <c r="BE236" s="99">
        <f t="shared" si="2"/>
        <v>528.65453291861581</v>
      </c>
      <c r="CB236" s="99">
        <v>2</v>
      </c>
      <c r="CC236" s="7">
        <f>[2]Output!$C236</f>
        <v>21.623026639170991</v>
      </c>
      <c r="CD236" s="6">
        <f>[2]Output!$D236</f>
        <v>1.0460517513147514</v>
      </c>
      <c r="CE236" s="99">
        <f t="shared" si="3"/>
        <v>1.9119512944615402</v>
      </c>
    </row>
    <row r="237" spans="1:83" x14ac:dyDescent="0.2">
      <c r="A237" s="4">
        <v>40118</v>
      </c>
      <c r="B237" s="99">
        <v>1043</v>
      </c>
      <c r="C237" s="7">
        <f>[2]Output!$C237</f>
        <v>19.285618700601738</v>
      </c>
      <c r="D237" s="6">
        <f>[2]Output!$D237</f>
        <v>0.93297555210922178</v>
      </c>
      <c r="E237" s="99">
        <f t="shared" si="0"/>
        <v>1117.9285434029227</v>
      </c>
      <c r="AB237" s="99">
        <v>3</v>
      </c>
      <c r="AC237" s="7">
        <f>[2]Output!$C237</f>
        <v>19.285618700601738</v>
      </c>
      <c r="AD237" s="6">
        <f>[2]Output!$D237</f>
        <v>0.93297555210922178</v>
      </c>
      <c r="AE237" s="99">
        <f t="shared" si="1"/>
        <v>3.2155183415232678</v>
      </c>
      <c r="BB237" s="99">
        <v>443</v>
      </c>
      <c r="BC237" s="7">
        <f>[2]Output!$C237</f>
        <v>19.285618700601738</v>
      </c>
      <c r="BD237" s="6">
        <f>[2]Output!$D237</f>
        <v>0.93297555210922178</v>
      </c>
      <c r="BE237" s="99">
        <f t="shared" si="2"/>
        <v>474.82487509826922</v>
      </c>
      <c r="CB237" s="99">
        <v>0</v>
      </c>
      <c r="CC237" s="7">
        <f>[2]Output!$C237</f>
        <v>19.285618700601738</v>
      </c>
      <c r="CD237" s="6">
        <f>[2]Output!$D237</f>
        <v>0.93297555210922178</v>
      </c>
      <c r="CE237" s="99">
        <f t="shared" si="3"/>
        <v>0</v>
      </c>
    </row>
    <row r="238" spans="1:83" x14ac:dyDescent="0.2">
      <c r="A238" s="4">
        <v>40148</v>
      </c>
      <c r="B238" s="99">
        <v>638</v>
      </c>
      <c r="C238" s="7">
        <f>[2]Output!$C238</f>
        <v>19.318210133357475</v>
      </c>
      <c r="D238" s="6">
        <f>[2]Output!$D238</f>
        <v>0.93455221969979096</v>
      </c>
      <c r="E238" s="99">
        <f t="shared" si="0"/>
        <v>682.67988299781325</v>
      </c>
      <c r="AB238" s="99">
        <v>0</v>
      </c>
      <c r="AC238" s="7">
        <f>[2]Output!$C238</f>
        <v>19.318210133357475</v>
      </c>
      <c r="AD238" s="6">
        <f>[2]Output!$D238</f>
        <v>0.93455221969979096</v>
      </c>
      <c r="AE238" s="99">
        <f t="shared" si="1"/>
        <v>0</v>
      </c>
      <c r="BB238" s="99">
        <v>336</v>
      </c>
      <c r="BC238" s="7">
        <f>[2]Output!$C238</f>
        <v>19.318210133357475</v>
      </c>
      <c r="BD238" s="6">
        <f>[2]Output!$D238</f>
        <v>0.93455221969979096</v>
      </c>
      <c r="BE238" s="99">
        <f t="shared" si="2"/>
        <v>359.53047129665401</v>
      </c>
      <c r="CB238" s="99">
        <v>0</v>
      </c>
      <c r="CC238" s="7">
        <f>[2]Output!$C238</f>
        <v>19.318210133357475</v>
      </c>
      <c r="CD238" s="6">
        <f>[2]Output!$D238</f>
        <v>0.93455221969979096</v>
      </c>
      <c r="CE238" s="99">
        <f t="shared" si="3"/>
        <v>0</v>
      </c>
    </row>
    <row r="239" spans="1:83" x14ac:dyDescent="0.2">
      <c r="A239" s="4">
        <v>40179</v>
      </c>
      <c r="B239" s="99">
        <v>439</v>
      </c>
      <c r="C239" s="7">
        <f>[2]Output!$C239</f>
        <v>19.448004570207939</v>
      </c>
      <c r="D239" s="6">
        <f>[2]Output!$D239</f>
        <v>0.94083125270677914</v>
      </c>
      <c r="E239" s="99">
        <f t="shared" si="0"/>
        <v>466.60864925244931</v>
      </c>
      <c r="AB239" s="99">
        <v>4</v>
      </c>
      <c r="AC239" s="7">
        <f>[2]Output!$C239</f>
        <v>19.448004570207939</v>
      </c>
      <c r="AD239" s="6">
        <f>[2]Output!$D239</f>
        <v>0.94083125270677914</v>
      </c>
      <c r="AE239" s="99">
        <f t="shared" si="1"/>
        <v>4.2515594464915658</v>
      </c>
      <c r="BB239" s="99">
        <v>191</v>
      </c>
      <c r="BC239" s="7">
        <f>[2]Output!$C239</f>
        <v>19.448004570207939</v>
      </c>
      <c r="BD239" s="6">
        <f>[2]Output!$D239</f>
        <v>0.94083125270677914</v>
      </c>
      <c r="BE239" s="99">
        <f t="shared" si="2"/>
        <v>203.01196356997224</v>
      </c>
      <c r="CB239" s="99">
        <v>0</v>
      </c>
      <c r="CC239" s="7">
        <f>[2]Output!$C239</f>
        <v>19.448004570207939</v>
      </c>
      <c r="CD239" s="6">
        <f>[2]Output!$D239</f>
        <v>0.94083125270677914</v>
      </c>
      <c r="CE239" s="99">
        <f t="shared" si="3"/>
        <v>0</v>
      </c>
    </row>
    <row r="240" spans="1:83" x14ac:dyDescent="0.2">
      <c r="A240" s="4">
        <v>40210</v>
      </c>
      <c r="B240" s="99">
        <v>580</v>
      </c>
      <c r="C240" s="7">
        <f>[2]Output!$C240</f>
        <v>19.018710222637285</v>
      </c>
      <c r="D240" s="6">
        <f>[2]Output!$D240</f>
        <v>0.92006338743058758</v>
      </c>
      <c r="E240" s="99">
        <f t="shared" si="0"/>
        <v>630.39134903491311</v>
      </c>
      <c r="AB240" s="99">
        <v>4</v>
      </c>
      <c r="AC240" s="7">
        <f>[2]Output!$C240</f>
        <v>19.018710222637285</v>
      </c>
      <c r="AD240" s="6">
        <f>[2]Output!$D240</f>
        <v>0.92006338743058758</v>
      </c>
      <c r="AE240" s="99">
        <f t="shared" si="1"/>
        <v>4.3475265450683658</v>
      </c>
      <c r="BB240" s="99">
        <v>200</v>
      </c>
      <c r="BC240" s="7">
        <f>[2]Output!$C240</f>
        <v>19.018710222637285</v>
      </c>
      <c r="BD240" s="6">
        <f>[2]Output!$D240</f>
        <v>0.92006338743058758</v>
      </c>
      <c r="BE240" s="99">
        <f t="shared" si="2"/>
        <v>217.37632725341831</v>
      </c>
      <c r="CB240" s="99">
        <v>0</v>
      </c>
      <c r="CC240" s="7">
        <f>[2]Output!$C240</f>
        <v>19.018710222637285</v>
      </c>
      <c r="CD240" s="6">
        <f>[2]Output!$D240</f>
        <v>0.92006338743058758</v>
      </c>
      <c r="CE240" s="99">
        <f t="shared" si="3"/>
        <v>0</v>
      </c>
    </row>
    <row r="241" spans="1:83" x14ac:dyDescent="0.2">
      <c r="A241" s="4">
        <v>40238</v>
      </c>
      <c r="B241" s="99">
        <v>854</v>
      </c>
      <c r="C241" s="7">
        <f>[2]Output!$C241</f>
        <v>22.861966036959299</v>
      </c>
      <c r="D241" s="6">
        <f>[2]Output!$D241</f>
        <v>1.1059876126747681</v>
      </c>
      <c r="E241" s="99">
        <f t="shared" si="0"/>
        <v>772.1605470197353</v>
      </c>
      <c r="AB241" s="99">
        <v>8</v>
      </c>
      <c r="AC241" s="7">
        <f>[2]Output!$C241</f>
        <v>22.861966036959299</v>
      </c>
      <c r="AD241" s="6">
        <f>[2]Output!$D241</f>
        <v>1.1059876126747681</v>
      </c>
      <c r="AE241" s="99">
        <f t="shared" si="1"/>
        <v>7.233354070442485</v>
      </c>
      <c r="BB241" s="99">
        <v>390</v>
      </c>
      <c r="BC241" s="7">
        <f>[2]Output!$C241</f>
        <v>22.861966036959299</v>
      </c>
      <c r="BD241" s="6">
        <f>[2]Output!$D241</f>
        <v>1.1059876126747681</v>
      </c>
      <c r="BE241" s="99">
        <f t="shared" si="2"/>
        <v>352.62601093407113</v>
      </c>
      <c r="CB241" s="99">
        <v>1</v>
      </c>
      <c r="CC241" s="7">
        <f>[2]Output!$C241</f>
        <v>22.861966036959299</v>
      </c>
      <c r="CD241" s="6">
        <f>[2]Output!$D241</f>
        <v>1.1059876126747681</v>
      </c>
      <c r="CE241" s="99">
        <f t="shared" si="3"/>
        <v>0.90416925880531063</v>
      </c>
    </row>
    <row r="242" spans="1:83" x14ac:dyDescent="0.2">
      <c r="A242" s="4">
        <v>40269</v>
      </c>
      <c r="B242" s="99">
        <v>1336</v>
      </c>
      <c r="C242" s="7">
        <f>[2]Output!$C242</f>
        <v>20.89205873426063</v>
      </c>
      <c r="D242" s="6">
        <f>[2]Output!$D242</f>
        <v>1.010689899810522</v>
      </c>
      <c r="E242" s="99">
        <f t="shared" si="0"/>
        <v>1321.8693490955684</v>
      </c>
      <c r="AB242" s="99">
        <v>10</v>
      </c>
      <c r="AC242" s="7">
        <f>[2]Output!$C242</f>
        <v>20.89205873426063</v>
      </c>
      <c r="AD242" s="6">
        <f>[2]Output!$D242</f>
        <v>1.010689899810522</v>
      </c>
      <c r="AE242" s="99">
        <f t="shared" si="1"/>
        <v>9.8942316549069496</v>
      </c>
      <c r="BB242" s="99">
        <v>541</v>
      </c>
      <c r="BC242" s="7">
        <f>[2]Output!$C242</f>
        <v>20.89205873426063</v>
      </c>
      <c r="BD242" s="6">
        <f>[2]Output!$D242</f>
        <v>1.010689899810522</v>
      </c>
      <c r="BE242" s="99">
        <f t="shared" si="2"/>
        <v>535.27793253046593</v>
      </c>
      <c r="CB242" s="99">
        <v>0</v>
      </c>
      <c r="CC242" s="7">
        <f>[2]Output!$C242</f>
        <v>20.89205873426063</v>
      </c>
      <c r="CD242" s="6">
        <f>[2]Output!$D242</f>
        <v>1.010689899810522</v>
      </c>
      <c r="CE242" s="99">
        <f t="shared" si="3"/>
        <v>0</v>
      </c>
    </row>
    <row r="243" spans="1:83" x14ac:dyDescent="0.2">
      <c r="A243" s="4">
        <v>40299</v>
      </c>
      <c r="B243" s="99">
        <v>1365</v>
      </c>
      <c r="C243" s="7">
        <f>[2]Output!$C243</f>
        <v>19.734294024324008</v>
      </c>
      <c r="D243" s="6">
        <f>[2]Output!$D243</f>
        <v>0.9546810060210793</v>
      </c>
      <c r="E243" s="99">
        <f t="shared" si="0"/>
        <v>1429.796959812837</v>
      </c>
      <c r="AB243" s="99">
        <v>6</v>
      </c>
      <c r="AC243" s="7">
        <f>[2]Output!$C243</f>
        <v>19.734294024324008</v>
      </c>
      <c r="AD243" s="6">
        <f>[2]Output!$D243</f>
        <v>0.9546810060210793</v>
      </c>
      <c r="AE243" s="99">
        <f t="shared" si="1"/>
        <v>6.2848218013751085</v>
      </c>
      <c r="BB243" s="99">
        <v>515</v>
      </c>
      <c r="BC243" s="7">
        <f>[2]Output!$C243</f>
        <v>19.734294024324008</v>
      </c>
      <c r="BD243" s="6">
        <f>[2]Output!$D243</f>
        <v>0.9546810060210793</v>
      </c>
      <c r="BE243" s="99">
        <f t="shared" si="2"/>
        <v>539.44720461803013</v>
      </c>
      <c r="CB243" s="99">
        <v>2</v>
      </c>
      <c r="CC243" s="7">
        <f>[2]Output!$C243</f>
        <v>19.734294024324008</v>
      </c>
      <c r="CD243" s="6">
        <f>[2]Output!$D243</f>
        <v>0.9546810060210793</v>
      </c>
      <c r="CE243" s="99">
        <f t="shared" si="3"/>
        <v>2.0949406004583695</v>
      </c>
    </row>
    <row r="244" spans="1:83" x14ac:dyDescent="0.2">
      <c r="A244" s="4">
        <v>40330</v>
      </c>
      <c r="B244" s="99">
        <v>1508</v>
      </c>
      <c r="C244" s="7">
        <f>[2]Output!$C244</f>
        <v>21.987443109091494</v>
      </c>
      <c r="D244" s="6">
        <f>[2]Output!$D244</f>
        <v>1.0636810357312874</v>
      </c>
      <c r="E244" s="99">
        <f t="shared" si="0"/>
        <v>1417.7182344547871</v>
      </c>
      <c r="AB244" s="99">
        <v>13</v>
      </c>
      <c r="AC244" s="7">
        <f>[2]Output!$C244</f>
        <v>21.987443109091494</v>
      </c>
      <c r="AD244" s="6">
        <f>[2]Output!$D244</f>
        <v>1.0636810357312874</v>
      </c>
      <c r="AE244" s="99">
        <f t="shared" si="1"/>
        <v>12.221708917713682</v>
      </c>
      <c r="BB244" s="99">
        <v>606</v>
      </c>
      <c r="BC244" s="7">
        <f>[2]Output!$C244</f>
        <v>21.987443109091494</v>
      </c>
      <c r="BD244" s="6">
        <f>[2]Output!$D244</f>
        <v>1.0636810357312874</v>
      </c>
      <c r="BE244" s="99">
        <f t="shared" si="2"/>
        <v>569.71966185649933</v>
      </c>
      <c r="CB244" s="99">
        <v>1</v>
      </c>
      <c r="CC244" s="7">
        <f>[2]Output!$C244</f>
        <v>21.987443109091494</v>
      </c>
      <c r="CD244" s="6">
        <f>[2]Output!$D244</f>
        <v>1.0636810357312874</v>
      </c>
      <c r="CE244" s="99">
        <f t="shared" si="3"/>
        <v>0.94013145520874475</v>
      </c>
    </row>
    <row r="245" spans="1:83" x14ac:dyDescent="0.2">
      <c r="A245" s="4">
        <v>40360</v>
      </c>
      <c r="B245" s="99">
        <v>781</v>
      </c>
      <c r="C245" s="7">
        <f>[2]Output!$C245</f>
        <v>21.058570683222861</v>
      </c>
      <c r="D245" s="6">
        <f>[2]Output!$D245</f>
        <v>1.0187452067170601</v>
      </c>
      <c r="E245" s="99">
        <f t="shared" si="0"/>
        <v>766.62937391067396</v>
      </c>
      <c r="AB245" s="99">
        <v>10</v>
      </c>
      <c r="AC245" s="7">
        <f>[2]Output!$C245</f>
        <v>21.058570683222861</v>
      </c>
      <c r="AD245" s="6">
        <f>[2]Output!$D245</f>
        <v>1.0187452067170601</v>
      </c>
      <c r="AE245" s="99">
        <f t="shared" si="1"/>
        <v>9.8159971051302684</v>
      </c>
      <c r="BB245" s="99">
        <v>398</v>
      </c>
      <c r="BC245" s="7">
        <f>[2]Output!$C245</f>
        <v>21.058570683222861</v>
      </c>
      <c r="BD245" s="6">
        <f>[2]Output!$D245</f>
        <v>1.0187452067170601</v>
      </c>
      <c r="BE245" s="99">
        <f t="shared" si="2"/>
        <v>390.67668478418472</v>
      </c>
      <c r="CB245" s="99">
        <v>0</v>
      </c>
      <c r="CC245" s="7">
        <f>[2]Output!$C245</f>
        <v>21.058570683222861</v>
      </c>
      <c r="CD245" s="6">
        <f>[2]Output!$D245</f>
        <v>1.0187452067170601</v>
      </c>
      <c r="CE245" s="99">
        <f t="shared" si="3"/>
        <v>0</v>
      </c>
    </row>
    <row r="246" spans="1:83" x14ac:dyDescent="0.2">
      <c r="A246" s="4">
        <v>40391</v>
      </c>
      <c r="B246" s="99">
        <v>801</v>
      </c>
      <c r="C246" s="7">
        <f>[2]Output!$C246</f>
        <v>21.939155226158572</v>
      </c>
      <c r="D246" s="6">
        <f>[2]Output!$D246</f>
        <v>1.0613450248965339</v>
      </c>
      <c r="E246" s="99">
        <f t="shared" si="0"/>
        <v>754.70274153128116</v>
      </c>
      <c r="AB246" s="99">
        <v>7</v>
      </c>
      <c r="AC246" s="7">
        <f>[2]Output!$C246</f>
        <v>21.939155226158572</v>
      </c>
      <c r="AD246" s="6">
        <f>[2]Output!$D246</f>
        <v>1.0613450248965339</v>
      </c>
      <c r="AE246" s="99">
        <f t="shared" si="1"/>
        <v>6.5954047324831064</v>
      </c>
      <c r="BB246" s="99">
        <v>459</v>
      </c>
      <c r="BC246" s="7">
        <f>[2]Output!$C246</f>
        <v>21.939155226158572</v>
      </c>
      <c r="BD246" s="6">
        <f>[2]Output!$D246</f>
        <v>1.0613450248965339</v>
      </c>
      <c r="BE246" s="99">
        <f t="shared" si="2"/>
        <v>432.47011031567797</v>
      </c>
      <c r="CB246" s="99">
        <v>0</v>
      </c>
      <c r="CC246" s="7">
        <f>[2]Output!$C246</f>
        <v>21.939155226158572</v>
      </c>
      <c r="CD246" s="6">
        <f>[2]Output!$D246</f>
        <v>1.0613450248965339</v>
      </c>
      <c r="CE246" s="99">
        <f t="shared" si="3"/>
        <v>0</v>
      </c>
    </row>
    <row r="247" spans="1:83" x14ac:dyDescent="0.2">
      <c r="A247" s="4">
        <v>40422</v>
      </c>
      <c r="B247" s="99">
        <v>719</v>
      </c>
      <c r="C247" s="7">
        <f>[2]Output!$C247</f>
        <v>20.944067802313594</v>
      </c>
      <c r="D247" s="6">
        <f>[2]Output!$D247</f>
        <v>1.013205929487075</v>
      </c>
      <c r="E247" s="99">
        <f t="shared" si="0"/>
        <v>709.6286935114822</v>
      </c>
      <c r="AB247" s="99">
        <v>9</v>
      </c>
      <c r="AC247" s="7">
        <f>[2]Output!$C247</f>
        <v>20.944067802313594</v>
      </c>
      <c r="AD247" s="6">
        <f>[2]Output!$D247</f>
        <v>1.013205929487075</v>
      </c>
      <c r="AE247" s="99">
        <f t="shared" si="1"/>
        <v>8.8826957463189711</v>
      </c>
      <c r="BB247" s="99">
        <v>485</v>
      </c>
      <c r="BC247" s="7">
        <f>[2]Output!$C247</f>
        <v>20.944067802313594</v>
      </c>
      <c r="BD247" s="6">
        <f>[2]Output!$D247</f>
        <v>1.013205929487075</v>
      </c>
      <c r="BE247" s="99">
        <f t="shared" si="2"/>
        <v>478.67860410718896</v>
      </c>
      <c r="CB247" s="99">
        <v>2</v>
      </c>
      <c r="CC247" s="7">
        <f>[2]Output!$C247</f>
        <v>20.944067802313594</v>
      </c>
      <c r="CD247" s="6">
        <f>[2]Output!$D247</f>
        <v>1.013205929487075</v>
      </c>
      <c r="CE247" s="99">
        <f t="shared" si="3"/>
        <v>1.9739323880708823</v>
      </c>
    </row>
    <row r="248" spans="1:83" x14ac:dyDescent="0.2">
      <c r="A248" s="4">
        <v>40452</v>
      </c>
      <c r="B248" s="99">
        <v>693</v>
      </c>
      <c r="C248" s="7">
        <f>[2]Output!$C248</f>
        <v>20.601362377621076</v>
      </c>
      <c r="D248" s="6">
        <f>[2]Output!$D248</f>
        <v>0.99662695487510933</v>
      </c>
      <c r="E248" s="99">
        <f t="shared" si="0"/>
        <v>695.34543151789649</v>
      </c>
      <c r="AB248" s="99">
        <v>4</v>
      </c>
      <c r="AC248" s="7">
        <f>[2]Output!$C248</f>
        <v>20.601362377621076</v>
      </c>
      <c r="AD248" s="6">
        <f>[2]Output!$D248</f>
        <v>0.99662695487510933</v>
      </c>
      <c r="AE248" s="99">
        <f t="shared" si="1"/>
        <v>4.013537844259143</v>
      </c>
      <c r="BB248" s="99">
        <v>457</v>
      </c>
      <c r="BC248" s="7">
        <f>[2]Output!$C248</f>
        <v>20.601362377621076</v>
      </c>
      <c r="BD248" s="6">
        <f>[2]Output!$D248</f>
        <v>0.99662695487510933</v>
      </c>
      <c r="BE248" s="99">
        <f t="shared" si="2"/>
        <v>458.54669870660706</v>
      </c>
      <c r="CB248" s="99">
        <v>1</v>
      </c>
      <c r="CC248" s="7">
        <f>[2]Output!$C248</f>
        <v>20.601362377621076</v>
      </c>
      <c r="CD248" s="6">
        <f>[2]Output!$D248</f>
        <v>0.99662695487510933</v>
      </c>
      <c r="CE248" s="99">
        <f t="shared" si="3"/>
        <v>1.0033844610647857</v>
      </c>
    </row>
    <row r="249" spans="1:83" x14ac:dyDescent="0.2">
      <c r="A249" s="4">
        <v>40483</v>
      </c>
      <c r="B249" s="99">
        <v>602</v>
      </c>
      <c r="C249" s="7">
        <f>[2]Output!$C249</f>
        <v>20.290185838329876</v>
      </c>
      <c r="D249" s="6">
        <f>[2]Output!$D249</f>
        <v>0.98157324526611522</v>
      </c>
      <c r="E249" s="99">
        <f t="shared" si="0"/>
        <v>613.30114986660135</v>
      </c>
      <c r="AB249" s="99">
        <v>6</v>
      </c>
      <c r="AC249" s="7">
        <f>[2]Output!$C249</f>
        <v>20.290185838329876</v>
      </c>
      <c r="AD249" s="6">
        <f>[2]Output!$D249</f>
        <v>0.98157324526611522</v>
      </c>
      <c r="AE249" s="99">
        <f t="shared" si="1"/>
        <v>6.1126360451820734</v>
      </c>
      <c r="BB249" s="99">
        <v>337</v>
      </c>
      <c r="BC249" s="7">
        <f>[2]Output!$C249</f>
        <v>20.290185838329876</v>
      </c>
      <c r="BD249" s="6">
        <f>[2]Output!$D249</f>
        <v>0.98157324526611522</v>
      </c>
      <c r="BE249" s="99">
        <f t="shared" si="2"/>
        <v>343.32639120439313</v>
      </c>
      <c r="CB249" s="99">
        <v>1</v>
      </c>
      <c r="CC249" s="7">
        <f>[2]Output!$C249</f>
        <v>20.290185838329876</v>
      </c>
      <c r="CD249" s="6">
        <f>[2]Output!$D249</f>
        <v>0.98157324526611522</v>
      </c>
      <c r="CE249" s="99">
        <f t="shared" si="3"/>
        <v>1.0187726741970122</v>
      </c>
    </row>
    <row r="250" spans="1:83" x14ac:dyDescent="0.2">
      <c r="A250" s="4">
        <v>40513</v>
      </c>
      <c r="B250" s="99">
        <v>643</v>
      </c>
      <c r="C250" s="7">
        <f>[2]Output!$C250</f>
        <v>19.128121790615999</v>
      </c>
      <c r="D250" s="6">
        <f>[2]Output!$D250</f>
        <v>0.92535636348838401</v>
      </c>
      <c r="E250" s="99">
        <f t="shared" si="0"/>
        <v>694.86743201941738</v>
      </c>
      <c r="AB250" s="99">
        <v>6</v>
      </c>
      <c r="AC250" s="7">
        <f>[2]Output!$C250</f>
        <v>19.128121790615999</v>
      </c>
      <c r="AD250" s="6">
        <f>[2]Output!$D250</f>
        <v>0.92535636348838401</v>
      </c>
      <c r="AE250" s="99">
        <f t="shared" si="1"/>
        <v>6.4839884791858546</v>
      </c>
      <c r="BB250" s="99">
        <v>345</v>
      </c>
      <c r="BC250" s="7">
        <f>[2]Output!$C250</f>
        <v>19.128121790615999</v>
      </c>
      <c r="BD250" s="6">
        <f>[2]Output!$D250</f>
        <v>0.92535636348838401</v>
      </c>
      <c r="BE250" s="99">
        <f t="shared" si="2"/>
        <v>372.82933755318663</v>
      </c>
      <c r="CB250" s="99">
        <v>0</v>
      </c>
      <c r="CC250" s="7">
        <f>[2]Output!$C250</f>
        <v>19.128121790615999</v>
      </c>
      <c r="CD250" s="6">
        <f>[2]Output!$D250</f>
        <v>0.92535636348838401</v>
      </c>
      <c r="CE250" s="99">
        <f t="shared" si="3"/>
        <v>0</v>
      </c>
    </row>
    <row r="251" spans="1:83" x14ac:dyDescent="0.2">
      <c r="A251" s="4">
        <v>40544</v>
      </c>
      <c r="B251" s="99">
        <v>516</v>
      </c>
      <c r="C251" s="7">
        <f>[2]Output!$C251</f>
        <v>20.488404796244225</v>
      </c>
      <c r="D251" s="6">
        <f>[2]Output!$D251</f>
        <v>0.99116243421408945</v>
      </c>
      <c r="E251" s="99">
        <f t="shared" si="0"/>
        <v>520.60084420889666</v>
      </c>
      <c r="AB251" s="99">
        <v>8</v>
      </c>
      <c r="AC251" s="7">
        <f>[2]Output!$C251</f>
        <v>20.488404796244225</v>
      </c>
      <c r="AD251" s="6">
        <f>[2]Output!$D251</f>
        <v>0.99116243421408945</v>
      </c>
      <c r="AE251" s="99">
        <f t="shared" si="1"/>
        <v>8.0713309179673907</v>
      </c>
      <c r="BB251" s="99">
        <v>254</v>
      </c>
      <c r="BC251" s="7">
        <f>[2]Output!$C251</f>
        <v>20.488404796244225</v>
      </c>
      <c r="BD251" s="6">
        <f>[2]Output!$D251</f>
        <v>0.99116243421408945</v>
      </c>
      <c r="BE251" s="99">
        <f t="shared" si="2"/>
        <v>256.26475664546467</v>
      </c>
      <c r="CB251" s="99">
        <v>1</v>
      </c>
      <c r="CC251" s="7">
        <f>[2]Output!$C251</f>
        <v>20.488404796244225</v>
      </c>
      <c r="CD251" s="6">
        <f>[2]Output!$D251</f>
        <v>0.99116243421408945</v>
      </c>
      <c r="CE251" s="99">
        <f t="shared" si="3"/>
        <v>1.0089163647459238</v>
      </c>
    </row>
    <row r="252" spans="1:83" x14ac:dyDescent="0.2">
      <c r="A252" s="4">
        <v>40575</v>
      </c>
      <c r="B252" s="99">
        <v>498</v>
      </c>
      <c r="C252" s="7">
        <f>[2]Output!$C252</f>
        <v>19.018710222637285</v>
      </c>
      <c r="D252" s="6">
        <f>[2]Output!$D252</f>
        <v>0.92006338743058758</v>
      </c>
      <c r="E252" s="99">
        <f t="shared" si="0"/>
        <v>541.26705486101162</v>
      </c>
      <c r="AB252" s="99">
        <v>5</v>
      </c>
      <c r="AC252" s="7">
        <f>[2]Output!$C252</f>
        <v>19.018710222637285</v>
      </c>
      <c r="AD252" s="6">
        <f>[2]Output!$D252</f>
        <v>0.92006338743058758</v>
      </c>
      <c r="AE252" s="99">
        <f t="shared" si="1"/>
        <v>5.4344081813354572</v>
      </c>
      <c r="BB252" s="99">
        <v>280</v>
      </c>
      <c r="BC252" s="7">
        <f>[2]Output!$C252</f>
        <v>19.018710222637285</v>
      </c>
      <c r="BD252" s="6">
        <f>[2]Output!$D252</f>
        <v>0.92006338743058758</v>
      </c>
      <c r="BE252" s="99">
        <f t="shared" si="2"/>
        <v>304.32685815478561</v>
      </c>
      <c r="CB252" s="99">
        <v>0</v>
      </c>
      <c r="CC252" s="7">
        <f>[2]Output!$C252</f>
        <v>19.018710222637285</v>
      </c>
      <c r="CD252" s="6">
        <f>[2]Output!$D252</f>
        <v>0.92006338743058758</v>
      </c>
      <c r="CE252" s="99">
        <f t="shared" si="3"/>
        <v>0</v>
      </c>
    </row>
    <row r="253" spans="1:83" x14ac:dyDescent="0.2">
      <c r="A253" s="4">
        <v>40603</v>
      </c>
      <c r="B253" s="99">
        <v>749</v>
      </c>
      <c r="C253" s="7">
        <f>[2]Output!$C253</f>
        <v>23.044666999040931</v>
      </c>
      <c r="D253" s="6">
        <f>[2]Output!$D253</f>
        <v>1.114826091419745</v>
      </c>
      <c r="E253" s="99">
        <f t="shared" si="0"/>
        <v>671.85366916389546</v>
      </c>
      <c r="AB253" s="99">
        <v>12</v>
      </c>
      <c r="AC253" s="7">
        <f>[2]Output!$C253</f>
        <v>23.044666999040931</v>
      </c>
      <c r="AD253" s="6">
        <f>[2]Output!$D253</f>
        <v>1.114826091419745</v>
      </c>
      <c r="AE253" s="99">
        <f t="shared" si="1"/>
        <v>10.764010720916882</v>
      </c>
      <c r="BB253" s="99">
        <v>323</v>
      </c>
      <c r="BC253" s="7">
        <f>[2]Output!$C253</f>
        <v>23.044666999040931</v>
      </c>
      <c r="BD253" s="6">
        <f>[2]Output!$D253</f>
        <v>1.114826091419745</v>
      </c>
      <c r="BE253" s="99">
        <f t="shared" si="2"/>
        <v>289.73128857134611</v>
      </c>
      <c r="CB253" s="99">
        <v>3</v>
      </c>
      <c r="CC253" s="7">
        <f>[2]Output!$C253</f>
        <v>23.044666999040931</v>
      </c>
      <c r="CD253" s="6">
        <f>[2]Output!$D253</f>
        <v>1.114826091419745</v>
      </c>
      <c r="CE253" s="99">
        <f t="shared" si="3"/>
        <v>2.6910026802292206</v>
      </c>
    </row>
    <row r="254" spans="1:83" x14ac:dyDescent="0.2">
      <c r="A254" s="4">
        <v>40634</v>
      </c>
      <c r="B254" s="99">
        <v>940</v>
      </c>
      <c r="C254" s="7">
        <f>[2]Output!$C254</f>
        <v>19.774769683748556</v>
      </c>
      <c r="D254" s="6">
        <f>[2]Output!$D254</f>
        <v>0.956639086873182</v>
      </c>
      <c r="E254" s="99">
        <f t="shared" si="0"/>
        <v>982.60672483332496</v>
      </c>
      <c r="AB254" s="99">
        <v>7</v>
      </c>
      <c r="AC254" s="7">
        <f>[2]Output!$C254</f>
        <v>19.774769683748556</v>
      </c>
      <c r="AD254" s="6">
        <f>[2]Output!$D254</f>
        <v>0.956639086873182</v>
      </c>
      <c r="AE254" s="99">
        <f t="shared" si="1"/>
        <v>7.3172841210992283</v>
      </c>
      <c r="BB254" s="99">
        <v>371</v>
      </c>
      <c r="BC254" s="7">
        <f>[2]Output!$C254</f>
        <v>19.774769683748556</v>
      </c>
      <c r="BD254" s="6">
        <f>[2]Output!$D254</f>
        <v>0.956639086873182</v>
      </c>
      <c r="BE254" s="99">
        <f t="shared" si="2"/>
        <v>387.8160584182591</v>
      </c>
      <c r="CB254" s="99">
        <v>0</v>
      </c>
      <c r="CC254" s="7">
        <f>[2]Output!$C254</f>
        <v>19.774769683748556</v>
      </c>
      <c r="CD254" s="6">
        <f>[2]Output!$D254</f>
        <v>0.956639086873182</v>
      </c>
      <c r="CE254" s="99">
        <f t="shared" si="3"/>
        <v>0</v>
      </c>
    </row>
    <row r="255" spans="1:83" x14ac:dyDescent="0.2">
      <c r="A255" s="4">
        <v>40664</v>
      </c>
      <c r="B255" s="99">
        <v>1040</v>
      </c>
      <c r="C255" s="7">
        <f>[2]Output!$C255</f>
        <v>20.782097144265634</v>
      </c>
      <c r="D255" s="6">
        <f>[2]Output!$D255</f>
        <v>1.0053703154752169</v>
      </c>
      <c r="E255" s="99">
        <f t="shared" si="0"/>
        <v>1034.4447055893174</v>
      </c>
      <c r="AB255" s="99">
        <v>13</v>
      </c>
      <c r="AC255" s="7">
        <f>[2]Output!$C255</f>
        <v>20.782097144265634</v>
      </c>
      <c r="AD255" s="6">
        <f>[2]Output!$D255</f>
        <v>1.0053703154752169</v>
      </c>
      <c r="AE255" s="99">
        <f t="shared" si="1"/>
        <v>12.930558819866468</v>
      </c>
      <c r="BB255" s="99">
        <v>468</v>
      </c>
      <c r="BC255" s="7">
        <f>[2]Output!$C255</f>
        <v>20.782097144265634</v>
      </c>
      <c r="BD255" s="6">
        <f>[2]Output!$D255</f>
        <v>1.0053703154752169</v>
      </c>
      <c r="BE255" s="99">
        <f t="shared" si="2"/>
        <v>465.50011751519287</v>
      </c>
      <c r="CB255" s="99">
        <v>0</v>
      </c>
      <c r="CC255" s="7">
        <f>[2]Output!$C255</f>
        <v>20.782097144265634</v>
      </c>
      <c r="CD255" s="6">
        <f>[2]Output!$D255</f>
        <v>1.0053703154752169</v>
      </c>
      <c r="CE255" s="99">
        <f t="shared" si="3"/>
        <v>0</v>
      </c>
    </row>
    <row r="256" spans="1:83" x14ac:dyDescent="0.2">
      <c r="A256" s="4">
        <v>40695</v>
      </c>
      <c r="B256" s="99">
        <v>1192</v>
      </c>
      <c r="C256" s="7">
        <f>[2]Output!$C256</f>
        <v>21.961304250699779</v>
      </c>
      <c r="D256" s="6">
        <f>[2]Output!$D256</f>
        <v>1.0624165227167914</v>
      </c>
      <c r="E256" s="99">
        <f t="shared" si="0"/>
        <v>1121.9705026347294</v>
      </c>
      <c r="AB256" s="99">
        <v>12</v>
      </c>
      <c r="AC256" s="7">
        <f>[2]Output!$C256</f>
        <v>21.961304250699779</v>
      </c>
      <c r="AD256" s="6">
        <f>[2]Output!$D256</f>
        <v>1.0624165227167914</v>
      </c>
      <c r="AE256" s="99">
        <f t="shared" si="1"/>
        <v>11.29500506008117</v>
      </c>
      <c r="BB256" s="99">
        <v>505</v>
      </c>
      <c r="BC256" s="7">
        <f>[2]Output!$C256</f>
        <v>21.961304250699779</v>
      </c>
      <c r="BD256" s="6">
        <f>[2]Output!$D256</f>
        <v>1.0624165227167914</v>
      </c>
      <c r="BE256" s="99">
        <f t="shared" si="2"/>
        <v>475.33146294508254</v>
      </c>
      <c r="CB256" s="99">
        <v>1</v>
      </c>
      <c r="CC256" s="7">
        <f>[2]Output!$C256</f>
        <v>21.961304250699779</v>
      </c>
      <c r="CD256" s="6">
        <f>[2]Output!$D256</f>
        <v>1.0624165227167914</v>
      </c>
      <c r="CE256" s="99">
        <f t="shared" si="3"/>
        <v>0.94125042167343076</v>
      </c>
    </row>
    <row r="257" spans="1:83" x14ac:dyDescent="0.2">
      <c r="A257" s="4">
        <v>40725</v>
      </c>
      <c r="B257" s="99">
        <v>1081</v>
      </c>
      <c r="C257" s="7">
        <f>[2]Output!$C257</f>
        <v>19.86787032384877</v>
      </c>
      <c r="D257" s="6">
        <f>[2]Output!$D257</f>
        <v>0.96114299325273256</v>
      </c>
      <c r="E257" s="99">
        <f t="shared" si="0"/>
        <v>1124.7025755674952</v>
      </c>
      <c r="AB257" s="99">
        <v>11</v>
      </c>
      <c r="AC257" s="7">
        <f>[2]Output!$C257</f>
        <v>19.86787032384877</v>
      </c>
      <c r="AD257" s="6">
        <f>[2]Output!$D257</f>
        <v>0.96114299325273256</v>
      </c>
      <c r="AE257" s="99">
        <f t="shared" si="1"/>
        <v>11.444707059428721</v>
      </c>
      <c r="BB257" s="99">
        <v>518</v>
      </c>
      <c r="BC257" s="7">
        <f>[2]Output!$C257</f>
        <v>19.86787032384877</v>
      </c>
      <c r="BD257" s="6">
        <f>[2]Output!$D257</f>
        <v>0.96114299325273256</v>
      </c>
      <c r="BE257" s="99">
        <f t="shared" si="2"/>
        <v>538.94165970764345</v>
      </c>
      <c r="CB257" s="99">
        <v>1</v>
      </c>
      <c r="CC257" s="7">
        <f>[2]Output!$C257</f>
        <v>19.86787032384877</v>
      </c>
      <c r="CD257" s="6">
        <f>[2]Output!$D257</f>
        <v>0.96114299325273256</v>
      </c>
      <c r="CE257" s="99">
        <f t="shared" si="3"/>
        <v>1.04042791449352</v>
      </c>
    </row>
    <row r="258" spans="1:83" x14ac:dyDescent="0.2">
      <c r="A258" s="4">
        <v>40756</v>
      </c>
      <c r="B258" s="99">
        <v>1053</v>
      </c>
      <c r="C258" s="7">
        <f>[2]Output!$C258</f>
        <v>22.957590825921457</v>
      </c>
      <c r="D258" s="6">
        <f>[2]Output!$D258</f>
        <v>1.1106136291724662</v>
      </c>
      <c r="E258" s="99">
        <f t="shared" si="0"/>
        <v>948.12450733618778</v>
      </c>
      <c r="AB258" s="99">
        <v>9</v>
      </c>
      <c r="AC258" s="7">
        <f>[2]Output!$C258</f>
        <v>22.957590825921457</v>
      </c>
      <c r="AD258" s="6">
        <f>[2]Output!$D258</f>
        <v>1.1106136291724662</v>
      </c>
      <c r="AE258" s="99">
        <f t="shared" si="1"/>
        <v>8.1036282678306648</v>
      </c>
      <c r="BB258" s="99">
        <v>501</v>
      </c>
      <c r="BC258" s="7">
        <f>[2]Output!$C258</f>
        <v>22.957590825921457</v>
      </c>
      <c r="BD258" s="6">
        <f>[2]Output!$D258</f>
        <v>1.1106136291724662</v>
      </c>
      <c r="BE258" s="99">
        <f t="shared" si="2"/>
        <v>451.10197357590698</v>
      </c>
      <c r="CB258" s="99">
        <v>1</v>
      </c>
      <c r="CC258" s="7">
        <f>[2]Output!$C258</f>
        <v>22.957590825921457</v>
      </c>
      <c r="CD258" s="6">
        <f>[2]Output!$D258</f>
        <v>1.1106136291724662</v>
      </c>
      <c r="CE258" s="99">
        <f t="shared" si="3"/>
        <v>0.90040314087007378</v>
      </c>
    </row>
    <row r="259" spans="1:83" x14ac:dyDescent="0.2">
      <c r="A259" s="4">
        <v>40787</v>
      </c>
      <c r="B259" s="99">
        <v>912</v>
      </c>
      <c r="C259" s="7">
        <f>[2]Output!$C259</f>
        <v>20.946377115079333</v>
      </c>
      <c r="D259" s="6">
        <f>[2]Output!$D259</f>
        <v>1.0133176465331317</v>
      </c>
      <c r="E259" s="99">
        <f t="shared" si="0"/>
        <v>900.01393257112397</v>
      </c>
      <c r="AB259" s="99">
        <v>8</v>
      </c>
      <c r="AC259" s="7">
        <f>[2]Output!$C259</f>
        <v>20.946377115079333</v>
      </c>
      <c r="AD259" s="6">
        <f>[2]Output!$D259</f>
        <v>1.0133176465331317</v>
      </c>
      <c r="AE259" s="99">
        <f t="shared" si="1"/>
        <v>7.8948590576414377</v>
      </c>
      <c r="BB259" s="99">
        <v>523</v>
      </c>
      <c r="BC259" s="7">
        <f>[2]Output!$C259</f>
        <v>20.946377115079333</v>
      </c>
      <c r="BD259" s="6">
        <f>[2]Output!$D259</f>
        <v>1.0133176465331317</v>
      </c>
      <c r="BE259" s="99">
        <f t="shared" si="2"/>
        <v>516.12641089330896</v>
      </c>
      <c r="CB259" s="99">
        <v>2</v>
      </c>
      <c r="CC259" s="7">
        <f>[2]Output!$C259</f>
        <v>20.946377115079333</v>
      </c>
      <c r="CD259" s="6">
        <f>[2]Output!$D259</f>
        <v>1.0133176465331317</v>
      </c>
      <c r="CE259" s="99">
        <f t="shared" si="3"/>
        <v>1.9737147644103594</v>
      </c>
    </row>
    <row r="260" spans="1:83" x14ac:dyDescent="0.2">
      <c r="A260" s="4">
        <v>40817</v>
      </c>
      <c r="B260" s="99">
        <v>769</v>
      </c>
      <c r="C260" s="7">
        <f>[2]Output!$C260</f>
        <v>20.515205553522886</v>
      </c>
      <c r="D260" s="6">
        <f>[2]Output!$D260</f>
        <v>0.99245896774548314</v>
      </c>
      <c r="E260" s="99">
        <f t="shared" si="0"/>
        <v>774.84311693701238</v>
      </c>
      <c r="AB260" s="99">
        <v>13</v>
      </c>
      <c r="AC260" s="7">
        <f>[2]Output!$C260</f>
        <v>20.515205553522886</v>
      </c>
      <c r="AD260" s="6">
        <f>[2]Output!$D260</f>
        <v>0.99245896774548314</v>
      </c>
      <c r="AE260" s="99">
        <f t="shared" si="1"/>
        <v>13.098778309728427</v>
      </c>
      <c r="BB260" s="99">
        <v>477</v>
      </c>
      <c r="BC260" s="7">
        <f>[2]Output!$C260</f>
        <v>20.515205553522886</v>
      </c>
      <c r="BD260" s="6">
        <f>[2]Output!$D260</f>
        <v>0.99245896774548314</v>
      </c>
      <c r="BE260" s="99">
        <f t="shared" si="2"/>
        <v>480.62440413388157</v>
      </c>
      <c r="CB260" s="99">
        <v>0</v>
      </c>
      <c r="CC260" s="7">
        <f>[2]Output!$C260</f>
        <v>20.515205553522886</v>
      </c>
      <c r="CD260" s="6">
        <f>[2]Output!$D260</f>
        <v>0.99245896774548314</v>
      </c>
      <c r="CE260" s="99">
        <f t="shared" si="3"/>
        <v>0</v>
      </c>
    </row>
    <row r="261" spans="1:83" x14ac:dyDescent="0.2">
      <c r="A261" s="4">
        <v>40848</v>
      </c>
      <c r="B261" s="99">
        <v>770</v>
      </c>
      <c r="C261" s="7">
        <f>[2]Output!$C261</f>
        <v>20.374033349662323</v>
      </c>
      <c r="D261" s="6">
        <f>[2]Output!$D261</f>
        <v>0.98562951534968446</v>
      </c>
      <c r="E261" s="99">
        <f t="shared" si="0"/>
        <v>781.22660493463127</v>
      </c>
      <c r="AB261" s="99">
        <v>6</v>
      </c>
      <c r="AC261" s="7">
        <f>[2]Output!$C261</f>
        <v>20.374033349662323</v>
      </c>
      <c r="AD261" s="6">
        <f>[2]Output!$D261</f>
        <v>0.98562951534968446</v>
      </c>
      <c r="AE261" s="99">
        <f t="shared" si="1"/>
        <v>6.0874800384516723</v>
      </c>
      <c r="BB261" s="99">
        <v>438</v>
      </c>
      <c r="BC261" s="7">
        <f>[2]Output!$C261</f>
        <v>20.374033349662323</v>
      </c>
      <c r="BD261" s="6">
        <f>[2]Output!$D261</f>
        <v>0.98562951534968446</v>
      </c>
      <c r="BE261" s="99">
        <f t="shared" si="2"/>
        <v>444.38604280697206</v>
      </c>
      <c r="CB261" s="99">
        <v>0</v>
      </c>
      <c r="CC261" s="7">
        <f>[2]Output!$C261</f>
        <v>20.374033349662323</v>
      </c>
      <c r="CD261" s="6">
        <f>[2]Output!$D261</f>
        <v>0.98562951534968446</v>
      </c>
      <c r="CE261" s="99">
        <f t="shared" si="3"/>
        <v>0</v>
      </c>
    </row>
    <row r="262" spans="1:83" x14ac:dyDescent="0.2">
      <c r="A262" s="4">
        <v>40878</v>
      </c>
      <c r="B262" s="99">
        <v>715</v>
      </c>
      <c r="C262" s="7">
        <f>[2]Output!$C262</f>
        <v>18.79701779422976</v>
      </c>
      <c r="D262" s="6">
        <f>[2]Output!$D262</f>
        <v>0.90933862827181133</v>
      </c>
      <c r="E262" s="99">
        <f t="shared" si="0"/>
        <v>786.28574413345893</v>
      </c>
      <c r="AB262" s="99">
        <v>10</v>
      </c>
      <c r="AC262" s="7">
        <f>[2]Output!$C262</f>
        <v>18.79701779422976</v>
      </c>
      <c r="AD262" s="6">
        <f>[2]Output!$D262</f>
        <v>0.90933862827181133</v>
      </c>
      <c r="AE262" s="99">
        <f t="shared" si="1"/>
        <v>10.997003414453971</v>
      </c>
      <c r="BB262" s="99">
        <v>367</v>
      </c>
      <c r="BC262" s="7">
        <f>[2]Output!$C262</f>
        <v>18.79701779422976</v>
      </c>
      <c r="BD262" s="6">
        <f>[2]Output!$D262</f>
        <v>0.90933862827181133</v>
      </c>
      <c r="BE262" s="99">
        <f t="shared" si="2"/>
        <v>403.59002531046076</v>
      </c>
      <c r="CB262" s="99">
        <v>3</v>
      </c>
      <c r="CC262" s="7">
        <f>[2]Output!$C262</f>
        <v>18.79701779422976</v>
      </c>
      <c r="CD262" s="6">
        <f>[2]Output!$D262</f>
        <v>0.90933862827181133</v>
      </c>
      <c r="CE262" s="99">
        <f t="shared" si="3"/>
        <v>3.2991010243361916</v>
      </c>
    </row>
    <row r="263" spans="1:83" x14ac:dyDescent="0.2">
      <c r="A263" s="4">
        <v>40909</v>
      </c>
      <c r="B263" s="99">
        <v>585</v>
      </c>
      <c r="C263" s="7">
        <f>[2]Output!$C263</f>
        <v>20.480269495692102</v>
      </c>
      <c r="D263" s="6">
        <f>[2]Output!$D263</f>
        <v>0.99076887481410225</v>
      </c>
      <c r="E263" s="99">
        <f t="shared" si="0"/>
        <v>590.45052269103974</v>
      </c>
      <c r="AB263" s="99">
        <v>6</v>
      </c>
      <c r="AC263" s="7">
        <f>[2]Output!$C263</f>
        <v>20.480269495692102</v>
      </c>
      <c r="AD263" s="6">
        <f>[2]Output!$D263</f>
        <v>0.99076887481410225</v>
      </c>
      <c r="AE263" s="99">
        <f t="shared" si="1"/>
        <v>6.0559027968311767</v>
      </c>
      <c r="BB263" s="99">
        <v>253</v>
      </c>
      <c r="BC263" s="7">
        <f>[2]Output!$C263</f>
        <v>20.480269495692102</v>
      </c>
      <c r="BD263" s="6">
        <f>[2]Output!$D263</f>
        <v>0.99076887481410225</v>
      </c>
      <c r="BE263" s="99">
        <f t="shared" si="2"/>
        <v>255.35723459971462</v>
      </c>
      <c r="CB263" s="99">
        <v>0</v>
      </c>
      <c r="CC263" s="7">
        <f>[2]Output!$C263</f>
        <v>20.480269495692102</v>
      </c>
      <c r="CD263" s="6">
        <f>[2]Output!$D263</f>
        <v>0.99076887481410225</v>
      </c>
      <c r="CE263" s="99">
        <f t="shared" si="3"/>
        <v>0</v>
      </c>
    </row>
    <row r="264" spans="1:83" x14ac:dyDescent="0.2">
      <c r="A264" s="4">
        <v>40940</v>
      </c>
      <c r="B264" s="99">
        <v>597</v>
      </c>
      <c r="C264" s="7">
        <f>[2]Output!$C264</f>
        <v>20.037145822400174</v>
      </c>
      <c r="D264" s="6">
        <f>[2]Output!$D264</f>
        <v>0.96933199170651985</v>
      </c>
      <c r="E264" s="99">
        <f t="shared" si="0"/>
        <v>615.88806013610963</v>
      </c>
      <c r="AB264" s="99">
        <v>5</v>
      </c>
      <c r="AC264" s="7">
        <f>[2]Output!$C264</f>
        <v>20.037145822400174</v>
      </c>
      <c r="AD264" s="6">
        <f>[2]Output!$D264</f>
        <v>0.96933199170651985</v>
      </c>
      <c r="AE264" s="99">
        <f t="shared" si="1"/>
        <v>5.1581914584263791</v>
      </c>
      <c r="BB264" s="99">
        <v>299</v>
      </c>
      <c r="BC264" s="7">
        <f>[2]Output!$C264</f>
        <v>20.037145822400174</v>
      </c>
      <c r="BD264" s="6">
        <f>[2]Output!$D264</f>
        <v>0.96933199170651985</v>
      </c>
      <c r="BE264" s="99">
        <f t="shared" si="2"/>
        <v>308.45984921389743</v>
      </c>
      <c r="CB264" s="99">
        <v>0</v>
      </c>
      <c r="CC264" s="7">
        <f>[2]Output!$C264</f>
        <v>20.037145822400174</v>
      </c>
      <c r="CD264" s="6">
        <f>[2]Output!$D264</f>
        <v>0.96933199170651985</v>
      </c>
      <c r="CE264" s="99">
        <f t="shared" si="3"/>
        <v>0</v>
      </c>
    </row>
    <row r="265" spans="1:83" x14ac:dyDescent="0.2">
      <c r="A265" s="4">
        <v>40969</v>
      </c>
      <c r="B265" s="99">
        <v>964</v>
      </c>
      <c r="C265" s="7">
        <f>[2]Output!$C265</f>
        <v>22.042409174078539</v>
      </c>
      <c r="D265" s="6">
        <f>[2]Output!$D265</f>
        <v>1.0663401153089085</v>
      </c>
      <c r="E265" s="99">
        <f t="shared" si="0"/>
        <v>904.02676046820056</v>
      </c>
      <c r="AB265" s="99">
        <v>12</v>
      </c>
      <c r="AC265" s="7">
        <f>[2]Output!$C265</f>
        <v>22.042409174078539</v>
      </c>
      <c r="AD265" s="6">
        <f>[2]Output!$D265</f>
        <v>1.0663401153089085</v>
      </c>
      <c r="AE265" s="99">
        <f t="shared" si="1"/>
        <v>11.253445151056439</v>
      </c>
      <c r="BB265" s="99">
        <v>420</v>
      </c>
      <c r="BC265" s="7">
        <f>[2]Output!$C265</f>
        <v>22.042409174078539</v>
      </c>
      <c r="BD265" s="6">
        <f>[2]Output!$D265</f>
        <v>1.0663401153089085</v>
      </c>
      <c r="BE265" s="99">
        <f t="shared" si="2"/>
        <v>393.87058028697538</v>
      </c>
      <c r="CB265" s="99">
        <v>0</v>
      </c>
      <c r="CC265" s="7">
        <f>[2]Output!$C265</f>
        <v>22.042409174078539</v>
      </c>
      <c r="CD265" s="6">
        <f>[2]Output!$D265</f>
        <v>1.0663401153089085</v>
      </c>
      <c r="CE265" s="99">
        <f t="shared" si="3"/>
        <v>0</v>
      </c>
    </row>
    <row r="266" spans="1:83" x14ac:dyDescent="0.2">
      <c r="A266" s="4">
        <v>41000</v>
      </c>
      <c r="B266" s="99">
        <v>1072</v>
      </c>
      <c r="C266" s="7">
        <f>[2]Output!$C266</f>
        <v>19.688612859650366</v>
      </c>
      <c r="D266" s="6">
        <f>[2]Output!$D266</f>
        <v>0.95247109974355582</v>
      </c>
      <c r="E266" s="99">
        <f t="shared" si="0"/>
        <v>1125.4934667189652</v>
      </c>
      <c r="AB266" s="99">
        <v>10</v>
      </c>
      <c r="AC266" s="7">
        <f>[2]Output!$C266</f>
        <v>19.688612859650366</v>
      </c>
      <c r="AD266" s="6">
        <f>[2]Output!$D266</f>
        <v>0.95247109974355582</v>
      </c>
      <c r="AE266" s="99">
        <f t="shared" si="1"/>
        <v>10.499006219393333</v>
      </c>
      <c r="BB266" s="99">
        <v>438</v>
      </c>
      <c r="BC266" s="7">
        <f>[2]Output!$C266</f>
        <v>19.688612859650366</v>
      </c>
      <c r="BD266" s="6">
        <f>[2]Output!$D266</f>
        <v>0.95247109974355582</v>
      </c>
      <c r="BE266" s="99">
        <f t="shared" si="2"/>
        <v>459.85647240942797</v>
      </c>
      <c r="CB266" s="99">
        <v>0</v>
      </c>
      <c r="CC266" s="7">
        <f>[2]Output!$C266</f>
        <v>19.688612859650366</v>
      </c>
      <c r="CD266" s="6">
        <f>[2]Output!$D266</f>
        <v>0.95247109974355582</v>
      </c>
      <c r="CE266" s="99">
        <f t="shared" si="3"/>
        <v>0</v>
      </c>
    </row>
    <row r="267" spans="1:83" x14ac:dyDescent="0.2">
      <c r="A267" s="4">
        <v>41030</v>
      </c>
      <c r="B267" s="99">
        <v>1282</v>
      </c>
      <c r="C267" s="7">
        <f>[2]Output!$C267</f>
        <v>21.808813306534976</v>
      </c>
      <c r="D267" s="6">
        <f>[2]Output!$D267</f>
        <v>1.0550395064523677</v>
      </c>
      <c r="E267" s="99">
        <f t="shared" si="0"/>
        <v>1215.1203743173564</v>
      </c>
      <c r="AB267" s="99">
        <v>11</v>
      </c>
      <c r="AC267" s="7">
        <f>[2]Output!$C267</f>
        <v>21.808813306534976</v>
      </c>
      <c r="AD267" s="6">
        <f>[2]Output!$D267</f>
        <v>1.0550395064523677</v>
      </c>
      <c r="AE267" s="99">
        <f t="shared" si="1"/>
        <v>10.426149857637224</v>
      </c>
      <c r="BB267" s="99">
        <v>513</v>
      </c>
      <c r="BC267" s="7">
        <f>[2]Output!$C267</f>
        <v>21.808813306534976</v>
      </c>
      <c r="BD267" s="6">
        <f>[2]Output!$D267</f>
        <v>1.0550395064523677</v>
      </c>
      <c r="BE267" s="99">
        <f t="shared" si="2"/>
        <v>486.23771608799052</v>
      </c>
      <c r="CB267" s="99">
        <v>3</v>
      </c>
      <c r="CC267" s="7">
        <f>[2]Output!$C267</f>
        <v>21.808813306534976</v>
      </c>
      <c r="CD267" s="6">
        <f>[2]Output!$D267</f>
        <v>1.0550395064523677</v>
      </c>
      <c r="CE267" s="99">
        <f t="shared" si="3"/>
        <v>2.8434954157192429</v>
      </c>
    </row>
    <row r="268" spans="1:83" x14ac:dyDescent="0.2">
      <c r="A268" s="4">
        <v>41061</v>
      </c>
      <c r="B268" s="99">
        <v>1521</v>
      </c>
      <c r="C268" s="7">
        <f>[2]Output!$C268</f>
        <v>21.020744912528627</v>
      </c>
      <c r="D268" s="6">
        <f>[2]Output!$D268</f>
        <v>1.0169153188692668</v>
      </c>
      <c r="E268" s="99">
        <f t="shared" ref="E268:E322" si="4">B268/D268</f>
        <v>1495.6997615998521</v>
      </c>
      <c r="AB268" s="99">
        <v>9</v>
      </c>
      <c r="AC268" s="7">
        <f>[2]Output!$C268</f>
        <v>21.020744912528627</v>
      </c>
      <c r="AD268" s="6">
        <f>[2]Output!$D268</f>
        <v>1.0169153188692668</v>
      </c>
      <c r="AE268" s="99">
        <f t="shared" ref="AE268:AE322" si="5">AB268/AD268</f>
        <v>8.8502944473364042</v>
      </c>
      <c r="BB268" s="99">
        <v>598</v>
      </c>
      <c r="BC268" s="7">
        <f>[2]Output!$C268</f>
        <v>21.020744912528627</v>
      </c>
      <c r="BD268" s="6">
        <f>[2]Output!$D268</f>
        <v>1.0169153188692668</v>
      </c>
      <c r="BE268" s="99">
        <f t="shared" ref="BE268:BE322" si="6">BB268/BD268</f>
        <v>588.05289772301876</v>
      </c>
      <c r="CB268" s="99">
        <v>0</v>
      </c>
      <c r="CC268" s="7">
        <f>[2]Output!$C268</f>
        <v>21.020744912528627</v>
      </c>
      <c r="CD268" s="6">
        <f>[2]Output!$D268</f>
        <v>1.0169153188692668</v>
      </c>
      <c r="CE268" s="99">
        <f t="shared" ref="CE268:CE322" si="7">CB268/CD268</f>
        <v>0</v>
      </c>
    </row>
    <row r="269" spans="1:83" x14ac:dyDescent="0.2">
      <c r="A269" s="4">
        <v>41091</v>
      </c>
      <c r="B269" s="99">
        <v>1358</v>
      </c>
      <c r="C269" s="7">
        <f>[2]Output!$C269</f>
        <v>19.884095658686899</v>
      </c>
      <c r="D269" s="6">
        <f>[2]Output!$D269</f>
        <v>0.96192792221787327</v>
      </c>
      <c r="E269" s="99">
        <f t="shared" si="4"/>
        <v>1411.7481867757008</v>
      </c>
      <c r="AB269" s="99">
        <v>12</v>
      </c>
      <c r="AC269" s="7">
        <f>[2]Output!$C269</f>
        <v>19.884095658686899</v>
      </c>
      <c r="AD269" s="6">
        <f>[2]Output!$D269</f>
        <v>0.96192792221787327</v>
      </c>
      <c r="AE269" s="99">
        <f t="shared" si="5"/>
        <v>12.474947158548167</v>
      </c>
      <c r="BB269" s="99">
        <v>547</v>
      </c>
      <c r="BC269" s="7">
        <f>[2]Output!$C269</f>
        <v>19.884095658686899</v>
      </c>
      <c r="BD269" s="6">
        <f>[2]Output!$D269</f>
        <v>0.96192792221787327</v>
      </c>
      <c r="BE269" s="99">
        <f t="shared" si="6"/>
        <v>568.64967464382062</v>
      </c>
      <c r="CB269" s="99">
        <v>0</v>
      </c>
      <c r="CC269" s="7">
        <f>[2]Output!$C269</f>
        <v>19.884095658686899</v>
      </c>
      <c r="CD269" s="6">
        <f>[2]Output!$D269</f>
        <v>0.96192792221787327</v>
      </c>
      <c r="CE269" s="99">
        <f t="shared" si="7"/>
        <v>0</v>
      </c>
    </row>
    <row r="270" spans="1:83" x14ac:dyDescent="0.2">
      <c r="A270" s="4">
        <v>41122</v>
      </c>
      <c r="B270" s="99">
        <v>1360</v>
      </c>
      <c r="C270" s="7">
        <f>[2]Output!$C270</f>
        <v>22.958920174036852</v>
      </c>
      <c r="D270" s="6">
        <f>[2]Output!$D270</f>
        <v>1.1106779387137444</v>
      </c>
      <c r="E270" s="99">
        <f t="shared" si="4"/>
        <v>1224.4773688176349</v>
      </c>
      <c r="AB270" s="99">
        <v>19</v>
      </c>
      <c r="AC270" s="7">
        <f>[2]Output!$C270</f>
        <v>22.958920174036852</v>
      </c>
      <c r="AD270" s="6">
        <f>[2]Output!$D270</f>
        <v>1.1106779387137444</v>
      </c>
      <c r="AE270" s="99">
        <f t="shared" si="5"/>
        <v>17.106669123187544</v>
      </c>
      <c r="BB270" s="99">
        <v>691</v>
      </c>
      <c r="BC270" s="7">
        <f>[2]Output!$C270</f>
        <v>22.958920174036852</v>
      </c>
      <c r="BD270" s="6">
        <f>[2]Output!$D270</f>
        <v>1.1106779387137444</v>
      </c>
      <c r="BE270" s="99">
        <f t="shared" si="6"/>
        <v>622.1425454801365</v>
      </c>
      <c r="CB270" s="99">
        <v>0</v>
      </c>
      <c r="CC270" s="7">
        <f>[2]Output!$C270</f>
        <v>22.958920174036852</v>
      </c>
      <c r="CD270" s="6">
        <f>[2]Output!$D270</f>
        <v>1.1106779387137444</v>
      </c>
      <c r="CE270" s="99">
        <f t="shared" si="7"/>
        <v>0</v>
      </c>
    </row>
    <row r="271" spans="1:83" x14ac:dyDescent="0.2">
      <c r="A271" s="4">
        <v>41153</v>
      </c>
      <c r="B271" s="99">
        <v>987</v>
      </c>
      <c r="C271" s="7">
        <f>[2]Output!$C271</f>
        <v>19.005892540805366</v>
      </c>
      <c r="D271" s="6">
        <f>[2]Output!$D271</f>
        <v>0.91944330964259713</v>
      </c>
      <c r="E271" s="99">
        <f t="shared" si="4"/>
        <v>1073.4756451527862</v>
      </c>
      <c r="AB271" s="99">
        <v>11</v>
      </c>
      <c r="AC271" s="7">
        <f>[2]Output!$C271</f>
        <v>19.005892540805366</v>
      </c>
      <c r="AD271" s="6">
        <f>[2]Output!$D271</f>
        <v>0.91944330964259713</v>
      </c>
      <c r="AE271" s="99">
        <f t="shared" si="5"/>
        <v>11.963760989544731</v>
      </c>
      <c r="BB271" s="99">
        <v>548</v>
      </c>
      <c r="BC271" s="7">
        <f>[2]Output!$C271</f>
        <v>19.005892540805366</v>
      </c>
      <c r="BD271" s="6">
        <f>[2]Output!$D271</f>
        <v>0.91944330964259713</v>
      </c>
      <c r="BE271" s="99">
        <f t="shared" si="6"/>
        <v>596.0128202064102</v>
      </c>
      <c r="CB271" s="99">
        <v>0</v>
      </c>
      <c r="CC271" s="7">
        <f>[2]Output!$C271</f>
        <v>19.005892540805366</v>
      </c>
      <c r="CD271" s="6">
        <f>[2]Output!$D271</f>
        <v>0.91944330964259713</v>
      </c>
      <c r="CE271" s="99">
        <f t="shared" si="7"/>
        <v>0</v>
      </c>
    </row>
    <row r="272" spans="1:83" x14ac:dyDescent="0.2">
      <c r="A272" s="4">
        <v>41183</v>
      </c>
      <c r="B272" s="99">
        <v>1040</v>
      </c>
      <c r="C272" s="7">
        <f>[2]Output!$C272</f>
        <v>22.538208291013909</v>
      </c>
      <c r="D272" s="6">
        <f>[2]Output!$D272</f>
        <v>1.0903252651783089</v>
      </c>
      <c r="E272" s="99">
        <f t="shared" si="4"/>
        <v>953.84380534364777</v>
      </c>
      <c r="AB272" s="99">
        <v>14</v>
      </c>
      <c r="AC272" s="7">
        <f>[2]Output!$C272</f>
        <v>22.538208291013909</v>
      </c>
      <c r="AD272" s="6">
        <f>[2]Output!$D272</f>
        <v>1.0903252651783089</v>
      </c>
      <c r="AE272" s="99">
        <f t="shared" si="5"/>
        <v>12.84020507193372</v>
      </c>
      <c r="BB272" s="99">
        <v>617</v>
      </c>
      <c r="BC272" s="7">
        <f>[2]Output!$C272</f>
        <v>22.538208291013909</v>
      </c>
      <c r="BD272" s="6">
        <f>[2]Output!$D272</f>
        <v>1.0903252651783089</v>
      </c>
      <c r="BE272" s="99">
        <f t="shared" si="6"/>
        <v>565.88618067022185</v>
      </c>
      <c r="CB272" s="99">
        <v>0</v>
      </c>
      <c r="CC272" s="7">
        <f>[2]Output!$C272</f>
        <v>22.538208291013909</v>
      </c>
      <c r="CD272" s="6">
        <f>[2]Output!$D272</f>
        <v>1.0903252651783089</v>
      </c>
      <c r="CE272" s="99">
        <f t="shared" si="7"/>
        <v>0</v>
      </c>
    </row>
    <row r="273" spans="1:83" x14ac:dyDescent="0.2">
      <c r="A273" s="4">
        <v>41214</v>
      </c>
      <c r="B273" s="99">
        <v>921</v>
      </c>
      <c r="C273" s="7">
        <f>[2]Output!$C273</f>
        <v>20.393439786249846</v>
      </c>
      <c r="D273" s="6">
        <f>[2]Output!$D273</f>
        <v>0.98656833567849</v>
      </c>
      <c r="E273" s="99">
        <f t="shared" si="4"/>
        <v>933.53898224049851</v>
      </c>
      <c r="AB273" s="99">
        <v>17</v>
      </c>
      <c r="AC273" s="7">
        <f>[2]Output!$C273</f>
        <v>20.393439786249846</v>
      </c>
      <c r="AD273" s="6">
        <f>[2]Output!$D273</f>
        <v>0.98656833567849</v>
      </c>
      <c r="AE273" s="99">
        <f t="shared" si="5"/>
        <v>17.231447012039602</v>
      </c>
      <c r="BB273" s="99">
        <v>524</v>
      </c>
      <c r="BC273" s="7">
        <f>[2]Output!$C273</f>
        <v>20.393439786249846</v>
      </c>
      <c r="BD273" s="6">
        <f>[2]Output!$D273</f>
        <v>0.98656833567849</v>
      </c>
      <c r="BE273" s="99">
        <f t="shared" si="6"/>
        <v>531.13401378286778</v>
      </c>
      <c r="CB273" s="99">
        <v>1</v>
      </c>
      <c r="CC273" s="7">
        <f>[2]Output!$C273</f>
        <v>20.393439786249846</v>
      </c>
      <c r="CD273" s="6">
        <f>[2]Output!$D273</f>
        <v>0.98656833567849</v>
      </c>
      <c r="CE273" s="99">
        <f t="shared" si="7"/>
        <v>1.0136145301199766</v>
      </c>
    </row>
    <row r="274" spans="1:83" x14ac:dyDescent="0.2">
      <c r="A274" s="4">
        <v>41244</v>
      </c>
      <c r="B274" s="99">
        <v>822</v>
      </c>
      <c r="C274" s="7">
        <f>[2]Output!$C274</f>
        <v>17.877092357064207</v>
      </c>
      <c r="D274" s="6">
        <f>[2]Output!$D274</f>
        <v>0.8648356254922287</v>
      </c>
      <c r="E274" s="99">
        <f t="shared" si="4"/>
        <v>950.46963350076101</v>
      </c>
      <c r="AB274" s="99">
        <v>10</v>
      </c>
      <c r="AC274" s="7">
        <f>[2]Output!$C274</f>
        <v>17.877092357064207</v>
      </c>
      <c r="AD274" s="6">
        <f>[2]Output!$D274</f>
        <v>0.8648356254922287</v>
      </c>
      <c r="AE274" s="99">
        <f t="shared" si="5"/>
        <v>11.562890918500742</v>
      </c>
      <c r="BB274" s="99">
        <v>463</v>
      </c>
      <c r="BC274" s="7">
        <f>[2]Output!$C274</f>
        <v>17.877092357064207</v>
      </c>
      <c r="BD274" s="6">
        <f>[2]Output!$D274</f>
        <v>0.8648356254922287</v>
      </c>
      <c r="BE274" s="99">
        <f t="shared" si="6"/>
        <v>535.36184952658436</v>
      </c>
      <c r="CB274" s="99">
        <v>2</v>
      </c>
      <c r="CC274" s="7">
        <f>[2]Output!$C274</f>
        <v>17.877092357064207</v>
      </c>
      <c r="CD274" s="6">
        <f>[2]Output!$D274</f>
        <v>0.8648356254922287</v>
      </c>
      <c r="CE274" s="99">
        <f t="shared" si="7"/>
        <v>2.3125781837001482</v>
      </c>
    </row>
    <row r="275" spans="1:83" x14ac:dyDescent="0.2">
      <c r="A275" s="4">
        <v>41275</v>
      </c>
      <c r="B275" s="99">
        <v>709</v>
      </c>
      <c r="C275" s="7">
        <f>[2]Output!$C275</f>
        <v>21.214873204945835</v>
      </c>
      <c r="D275" s="6">
        <f>[2]Output!$D275</f>
        <v>1.0263066147156539</v>
      </c>
      <c r="E275" s="99">
        <f t="shared" si="4"/>
        <v>690.82668847109971</v>
      </c>
      <c r="AB275" s="99">
        <v>5</v>
      </c>
      <c r="AC275" s="7">
        <f>[2]Output!$C275</f>
        <v>21.214873204945835</v>
      </c>
      <c r="AD275" s="6">
        <f>[2]Output!$D275</f>
        <v>1.0263066147156539</v>
      </c>
      <c r="AE275" s="99">
        <f t="shared" si="5"/>
        <v>4.8718384236325791</v>
      </c>
      <c r="BB275" s="99">
        <v>331</v>
      </c>
      <c r="BC275" s="7">
        <f>[2]Output!$C275</f>
        <v>21.214873204945835</v>
      </c>
      <c r="BD275" s="6">
        <f>[2]Output!$D275</f>
        <v>1.0263066147156539</v>
      </c>
      <c r="BE275" s="99">
        <f t="shared" si="6"/>
        <v>322.51570364447673</v>
      </c>
      <c r="CB275" s="99">
        <v>0</v>
      </c>
      <c r="CC275" s="7">
        <f>[2]Output!$C275</f>
        <v>21.214873204945835</v>
      </c>
      <c r="CD275" s="6">
        <f>[2]Output!$D275</f>
        <v>1.0263066147156539</v>
      </c>
      <c r="CE275" s="99">
        <f t="shared" si="7"/>
        <v>0</v>
      </c>
    </row>
    <row r="276" spans="1:83" x14ac:dyDescent="0.2">
      <c r="A276" s="4">
        <v>41306</v>
      </c>
      <c r="B276" s="99">
        <v>695</v>
      </c>
      <c r="C276" s="7">
        <f>[2]Output!$C276</f>
        <v>19.018710222637285</v>
      </c>
      <c r="D276" s="6">
        <f>[2]Output!$D276</f>
        <v>0.92006338743058758</v>
      </c>
      <c r="E276" s="99">
        <f t="shared" si="4"/>
        <v>755.38273720562859</v>
      </c>
      <c r="AB276" s="99">
        <v>10</v>
      </c>
      <c r="AC276" s="7">
        <f>[2]Output!$C276</f>
        <v>19.018710222637285</v>
      </c>
      <c r="AD276" s="6">
        <f>[2]Output!$D276</f>
        <v>0.92006338743058758</v>
      </c>
      <c r="AE276" s="99">
        <f t="shared" si="5"/>
        <v>10.868816362670914</v>
      </c>
      <c r="BB276" s="99">
        <v>294</v>
      </c>
      <c r="BC276" s="7">
        <f>[2]Output!$C276</f>
        <v>19.018710222637285</v>
      </c>
      <c r="BD276" s="6">
        <f>[2]Output!$D276</f>
        <v>0.92006338743058758</v>
      </c>
      <c r="BE276" s="99">
        <f t="shared" si="6"/>
        <v>319.54320106252493</v>
      </c>
      <c r="CB276" s="99">
        <v>0</v>
      </c>
      <c r="CC276" s="7">
        <f>[2]Output!$C276</f>
        <v>19.018710222637285</v>
      </c>
      <c r="CD276" s="6">
        <f>[2]Output!$D276</f>
        <v>0.92006338743058758</v>
      </c>
      <c r="CE276" s="99">
        <f t="shared" si="7"/>
        <v>0</v>
      </c>
    </row>
    <row r="277" spans="1:83" x14ac:dyDescent="0.2">
      <c r="A277" s="4">
        <v>41334</v>
      </c>
      <c r="B277" s="99">
        <v>994</v>
      </c>
      <c r="C277" s="7">
        <f>[2]Output!$C277</f>
        <v>19.875430752032123</v>
      </c>
      <c r="D277" s="6">
        <f>[2]Output!$D277</f>
        <v>0.96150874219592442</v>
      </c>
      <c r="E277" s="99">
        <f t="shared" si="4"/>
        <v>1033.7919525618363</v>
      </c>
      <c r="AB277" s="99">
        <v>8</v>
      </c>
      <c r="AC277" s="7">
        <f>[2]Output!$C277</f>
        <v>19.875430752032123</v>
      </c>
      <c r="AD277" s="6">
        <f>[2]Output!$D277</f>
        <v>0.96150874219592442</v>
      </c>
      <c r="AE277" s="99">
        <f t="shared" si="5"/>
        <v>8.320257163475544</v>
      </c>
      <c r="BB277" s="99">
        <v>412</v>
      </c>
      <c r="BC277" s="7">
        <f>[2]Output!$C277</f>
        <v>19.875430752032123</v>
      </c>
      <c r="BD277" s="6">
        <f>[2]Output!$D277</f>
        <v>0.96150874219592442</v>
      </c>
      <c r="BE277" s="99">
        <f t="shared" si="6"/>
        <v>428.49324391899052</v>
      </c>
      <c r="CB277" s="99">
        <v>2</v>
      </c>
      <c r="CC277" s="7">
        <f>[2]Output!$C277</f>
        <v>19.875430752032123</v>
      </c>
      <c r="CD277" s="6">
        <f>[2]Output!$D277</f>
        <v>0.96150874219592442</v>
      </c>
      <c r="CE277" s="99">
        <f t="shared" si="7"/>
        <v>2.080064290868886</v>
      </c>
    </row>
    <row r="278" spans="1:83" x14ac:dyDescent="0.2">
      <c r="A278" s="4">
        <v>41365</v>
      </c>
      <c r="B278" s="99">
        <v>1300</v>
      </c>
      <c r="C278" s="7">
        <f>[2]Output!$C278</f>
        <v>21.838494157875012</v>
      </c>
      <c r="D278" s="6">
        <f>[2]Output!$D278</f>
        <v>1.0564753695737918</v>
      </c>
      <c r="E278" s="99">
        <f t="shared" si="4"/>
        <v>1230.5066804581086</v>
      </c>
      <c r="AB278" s="99">
        <v>12</v>
      </c>
      <c r="AC278" s="7">
        <f>[2]Output!$C278</f>
        <v>21.838494157875012</v>
      </c>
      <c r="AD278" s="6">
        <f>[2]Output!$D278</f>
        <v>1.0564753695737918</v>
      </c>
      <c r="AE278" s="99">
        <f t="shared" si="5"/>
        <v>11.358523204228694</v>
      </c>
      <c r="BB278" s="99">
        <v>466</v>
      </c>
      <c r="BC278" s="7">
        <f>[2]Output!$C278</f>
        <v>21.838494157875012</v>
      </c>
      <c r="BD278" s="6">
        <f>[2]Output!$D278</f>
        <v>1.0564753695737918</v>
      </c>
      <c r="BE278" s="99">
        <f t="shared" si="6"/>
        <v>441.08931776421429</v>
      </c>
      <c r="CB278" s="99">
        <v>0</v>
      </c>
      <c r="CC278" s="7">
        <f>[2]Output!$C278</f>
        <v>21.838494157875012</v>
      </c>
      <c r="CD278" s="6">
        <f>[2]Output!$D278</f>
        <v>1.0564753695737918</v>
      </c>
      <c r="CE278" s="99">
        <f t="shared" si="7"/>
        <v>0</v>
      </c>
    </row>
    <row r="279" spans="1:83" x14ac:dyDescent="0.2">
      <c r="A279" s="4">
        <v>41395</v>
      </c>
      <c r="B279" s="99">
        <v>1690</v>
      </c>
      <c r="C279" s="7">
        <f>[2]Output!$C279</f>
        <v>21.824991081335469</v>
      </c>
      <c r="D279" s="6">
        <f>[2]Output!$D279</f>
        <v>1.0558221346174634</v>
      </c>
      <c r="E279" s="99">
        <f t="shared" si="4"/>
        <v>1600.6483900930023</v>
      </c>
      <c r="AB279" s="99">
        <v>15</v>
      </c>
      <c r="AC279" s="7">
        <f>[2]Output!$C279</f>
        <v>21.824991081335469</v>
      </c>
      <c r="AD279" s="6">
        <f>[2]Output!$D279</f>
        <v>1.0558221346174634</v>
      </c>
      <c r="AE279" s="99">
        <f t="shared" si="5"/>
        <v>14.20693837360653</v>
      </c>
      <c r="BB279" s="99">
        <v>624</v>
      </c>
      <c r="BC279" s="7">
        <f>[2]Output!$C279</f>
        <v>21.824991081335469</v>
      </c>
      <c r="BD279" s="6">
        <f>[2]Output!$D279</f>
        <v>1.0558221346174634</v>
      </c>
      <c r="BE279" s="99">
        <f t="shared" si="6"/>
        <v>591.00863634203165</v>
      </c>
      <c r="CB279" s="99">
        <v>1</v>
      </c>
      <c r="CC279" s="7">
        <f>[2]Output!$C279</f>
        <v>21.824991081335469</v>
      </c>
      <c r="CD279" s="6">
        <f>[2]Output!$D279</f>
        <v>1.0558221346174634</v>
      </c>
      <c r="CE279" s="99">
        <f t="shared" si="7"/>
        <v>0.94712922490710194</v>
      </c>
    </row>
    <row r="280" spans="1:83" x14ac:dyDescent="0.2">
      <c r="A280" s="4">
        <v>41426</v>
      </c>
      <c r="B280" s="99">
        <v>1630</v>
      </c>
      <c r="C280" s="7">
        <f>[2]Output!$C280</f>
        <v>19.999999999999996</v>
      </c>
      <c r="D280" s="6">
        <f>[2]Output!$D280</f>
        <v>0.96753499754727756</v>
      </c>
      <c r="E280" s="99">
        <f t="shared" si="4"/>
        <v>1684.6935812472786</v>
      </c>
      <c r="AB280" s="99">
        <v>9</v>
      </c>
      <c r="AC280" s="7">
        <f>[2]Output!$C280</f>
        <v>19.999999999999996</v>
      </c>
      <c r="AD280" s="6">
        <f>[2]Output!$D280</f>
        <v>0.96753499754727756</v>
      </c>
      <c r="AE280" s="99">
        <f t="shared" si="5"/>
        <v>9.3019890989113545</v>
      </c>
      <c r="BB280" s="99">
        <v>573</v>
      </c>
      <c r="BC280" s="7">
        <f>[2]Output!$C280</f>
        <v>19.999999999999996</v>
      </c>
      <c r="BD280" s="6">
        <f>[2]Output!$D280</f>
        <v>0.96753499754727756</v>
      </c>
      <c r="BE280" s="99">
        <f t="shared" si="6"/>
        <v>592.2266392973562</v>
      </c>
      <c r="CB280" s="99">
        <v>0</v>
      </c>
      <c r="CC280" s="7">
        <f>[2]Output!$C280</f>
        <v>19.999999999999996</v>
      </c>
      <c r="CD280" s="6">
        <f>[2]Output!$D280</f>
        <v>0.96753499754727756</v>
      </c>
      <c r="CE280" s="99">
        <f t="shared" si="7"/>
        <v>0</v>
      </c>
    </row>
    <row r="281" spans="1:83" x14ac:dyDescent="0.2">
      <c r="A281" s="4">
        <v>41456</v>
      </c>
      <c r="B281" s="99">
        <v>1668</v>
      </c>
      <c r="C281" s="7">
        <f>[2]Output!$C281</f>
        <v>21.162767809625169</v>
      </c>
      <c r="D281" s="6">
        <f>[2]Output!$D281</f>
        <v>1.0237859250389647</v>
      </c>
      <c r="E281" s="99">
        <f t="shared" si="4"/>
        <v>1629.2468564036146</v>
      </c>
      <c r="AB281" s="99">
        <v>11</v>
      </c>
      <c r="AC281" s="7">
        <f>[2]Output!$C281</f>
        <v>21.162767809625169</v>
      </c>
      <c r="AD281" s="6">
        <f>[2]Output!$D281</f>
        <v>1.0237859250389647</v>
      </c>
      <c r="AE281" s="99">
        <f t="shared" si="5"/>
        <v>10.744433705299617</v>
      </c>
      <c r="BB281" s="99">
        <v>613</v>
      </c>
      <c r="BC281" s="7">
        <f>[2]Output!$C281</f>
        <v>21.162767809625169</v>
      </c>
      <c r="BD281" s="6">
        <f>[2]Output!$D281</f>
        <v>1.0237859250389647</v>
      </c>
      <c r="BE281" s="99">
        <f t="shared" si="6"/>
        <v>598.7579873953332</v>
      </c>
      <c r="CB281" s="99">
        <v>1</v>
      </c>
      <c r="CC281" s="7">
        <f>[2]Output!$C281</f>
        <v>21.162767809625169</v>
      </c>
      <c r="CD281" s="6">
        <f>[2]Output!$D281</f>
        <v>1.0237859250389647</v>
      </c>
      <c r="CE281" s="99">
        <f t="shared" si="7"/>
        <v>0.97676670048178338</v>
      </c>
    </row>
    <row r="282" spans="1:83" x14ac:dyDescent="0.2">
      <c r="A282" s="4">
        <v>41487</v>
      </c>
      <c r="B282" s="99">
        <v>1640</v>
      </c>
      <c r="C282" s="7">
        <f>[2]Output!$C282</f>
        <v>21.940484574273967</v>
      </c>
      <c r="D282" s="6">
        <f>[2]Output!$D282</f>
        <v>1.0614093344378124</v>
      </c>
      <c r="E282" s="99">
        <f t="shared" si="4"/>
        <v>1545.1154863534762</v>
      </c>
      <c r="AB282" s="99">
        <v>11</v>
      </c>
      <c r="AC282" s="7">
        <f>[2]Output!$C282</f>
        <v>21.940484574273967</v>
      </c>
      <c r="AD282" s="6">
        <f>[2]Output!$D282</f>
        <v>1.0614093344378124</v>
      </c>
      <c r="AE282" s="99">
        <f t="shared" si="5"/>
        <v>10.363579481639169</v>
      </c>
      <c r="BB282" s="99">
        <v>734</v>
      </c>
      <c r="BC282" s="7">
        <f>[2]Output!$C282</f>
        <v>21.940484574273967</v>
      </c>
      <c r="BD282" s="6">
        <f>[2]Output!$D282</f>
        <v>1.0614093344378124</v>
      </c>
      <c r="BE282" s="99">
        <f t="shared" si="6"/>
        <v>691.53339450210456</v>
      </c>
      <c r="CB282" s="99">
        <v>1</v>
      </c>
      <c r="CC282" s="7">
        <f>[2]Output!$C282</f>
        <v>21.940484574273967</v>
      </c>
      <c r="CD282" s="6">
        <f>[2]Output!$D282</f>
        <v>1.0614093344378124</v>
      </c>
      <c r="CE282" s="99">
        <f t="shared" si="7"/>
        <v>0.94214358923992458</v>
      </c>
    </row>
    <row r="283" spans="1:83" x14ac:dyDescent="0.2">
      <c r="A283" s="4">
        <v>41518</v>
      </c>
      <c r="B283" s="99">
        <v>1199</v>
      </c>
      <c r="C283" s="7">
        <f>[2]Output!$C283</f>
        <v>19.940480629235804</v>
      </c>
      <c r="D283" s="6">
        <f>[2]Output!$D283</f>
        <v>0.96465564383496016</v>
      </c>
      <c r="E283" s="99">
        <f t="shared" si="4"/>
        <v>1242.9305811485337</v>
      </c>
      <c r="AB283" s="99">
        <v>14</v>
      </c>
      <c r="AC283" s="7">
        <f>[2]Output!$C283</f>
        <v>19.940480629235804</v>
      </c>
      <c r="AD283" s="6">
        <f>[2]Output!$D283</f>
        <v>0.96465564383496016</v>
      </c>
      <c r="AE283" s="99">
        <f t="shared" si="5"/>
        <v>14.512950905821077</v>
      </c>
      <c r="BB283" s="99">
        <v>660</v>
      </c>
      <c r="BC283" s="7">
        <f>[2]Output!$C283</f>
        <v>19.940480629235804</v>
      </c>
      <c r="BD283" s="6">
        <f>[2]Output!$D283</f>
        <v>0.96465564383496016</v>
      </c>
      <c r="BE283" s="99">
        <f t="shared" si="6"/>
        <v>684.18197127442227</v>
      </c>
      <c r="CB283" s="99">
        <v>3</v>
      </c>
      <c r="CC283" s="7">
        <f>[2]Output!$C283</f>
        <v>19.940480629235804</v>
      </c>
      <c r="CD283" s="6">
        <f>[2]Output!$D283</f>
        <v>0.96465564383496016</v>
      </c>
      <c r="CE283" s="99">
        <f t="shared" si="7"/>
        <v>3.1099180512473739</v>
      </c>
    </row>
    <row r="284" spans="1:83" x14ac:dyDescent="0.2">
      <c r="A284" s="4">
        <v>41548</v>
      </c>
      <c r="B284" s="99">
        <v>1096</v>
      </c>
      <c r="C284" s="7">
        <f>[2]Output!$C284</f>
        <v>22.625284464133379</v>
      </c>
      <c r="D284" s="6">
        <f>[2]Output!$D284</f>
        <v>1.0945377274255874</v>
      </c>
      <c r="E284" s="99">
        <f t="shared" si="4"/>
        <v>1001.335972747008</v>
      </c>
      <c r="AB284" s="99">
        <v>20</v>
      </c>
      <c r="AC284" s="7">
        <f>[2]Output!$C284</f>
        <v>22.625284464133379</v>
      </c>
      <c r="AD284" s="6">
        <f>[2]Output!$D284</f>
        <v>1.0945377274255874</v>
      </c>
      <c r="AE284" s="99">
        <f t="shared" si="5"/>
        <v>18.272554247208173</v>
      </c>
      <c r="BB284" s="99">
        <v>588</v>
      </c>
      <c r="BC284" s="7">
        <f>[2]Output!$C284</f>
        <v>22.625284464133379</v>
      </c>
      <c r="BD284" s="6">
        <f>[2]Output!$D284</f>
        <v>1.0945377274255874</v>
      </c>
      <c r="BE284" s="99">
        <f t="shared" si="6"/>
        <v>537.21309486792029</v>
      </c>
      <c r="CB284" s="99">
        <v>2</v>
      </c>
      <c r="CC284" s="7">
        <f>[2]Output!$C284</f>
        <v>22.625284464133379</v>
      </c>
      <c r="CD284" s="6">
        <f>[2]Output!$D284</f>
        <v>1.0945377274255874</v>
      </c>
      <c r="CE284" s="99">
        <f t="shared" si="7"/>
        <v>1.8272554247208175</v>
      </c>
    </row>
    <row r="285" spans="1:83" x14ac:dyDescent="0.2">
      <c r="A285" s="4">
        <v>41579</v>
      </c>
      <c r="B285" s="99">
        <v>926</v>
      </c>
      <c r="C285" s="7">
        <f>[2]Output!$C285</f>
        <v>19.27236548348969</v>
      </c>
      <c r="D285" s="6">
        <f>[2]Output!$D285</f>
        <v>0.93233440453992178</v>
      </c>
      <c r="E285" s="99">
        <f t="shared" si="4"/>
        <v>993.20586636181508</v>
      </c>
      <c r="AB285" s="99">
        <v>10</v>
      </c>
      <c r="AC285" s="7">
        <f>[2]Output!$C285</f>
        <v>19.27236548348969</v>
      </c>
      <c r="AD285" s="6">
        <f>[2]Output!$D285</f>
        <v>0.93233440453992178</v>
      </c>
      <c r="AE285" s="99">
        <f t="shared" si="5"/>
        <v>10.725765295483964</v>
      </c>
      <c r="BB285" s="99">
        <v>536</v>
      </c>
      <c r="BC285" s="7">
        <f>[2]Output!$C285</f>
        <v>19.27236548348969</v>
      </c>
      <c r="BD285" s="6">
        <f>[2]Output!$D285</f>
        <v>0.93233440453992178</v>
      </c>
      <c r="BE285" s="99">
        <f t="shared" si="6"/>
        <v>574.90101983794045</v>
      </c>
      <c r="CB285" s="99">
        <v>0</v>
      </c>
      <c r="CC285" s="7">
        <f>[2]Output!$C285</f>
        <v>19.27236548348969</v>
      </c>
      <c r="CD285" s="6">
        <f>[2]Output!$D285</f>
        <v>0.93233440453992178</v>
      </c>
      <c r="CE285" s="99">
        <f t="shared" si="7"/>
        <v>0</v>
      </c>
    </row>
    <row r="286" spans="1:83" x14ac:dyDescent="0.2">
      <c r="A286" s="4">
        <v>41609</v>
      </c>
      <c r="B286" s="99">
        <v>919</v>
      </c>
      <c r="C286" s="7">
        <f>[2]Output!$C286</f>
        <v>18.408302864361936</v>
      </c>
      <c r="D286" s="6">
        <f>[2]Output!$D286</f>
        <v>0.89053386333599849</v>
      </c>
      <c r="E286" s="99">
        <f t="shared" si="4"/>
        <v>1031.9652489770187</v>
      </c>
      <c r="AB286" s="99">
        <v>13</v>
      </c>
      <c r="AC286" s="7">
        <f>[2]Output!$C286</f>
        <v>18.408302864361936</v>
      </c>
      <c r="AD286" s="6">
        <f>[2]Output!$D286</f>
        <v>0.89053386333599849</v>
      </c>
      <c r="AE286" s="99">
        <f t="shared" si="5"/>
        <v>14.597985023613974</v>
      </c>
      <c r="BB286" s="99">
        <v>423</v>
      </c>
      <c r="BC286" s="7">
        <f>[2]Output!$C286</f>
        <v>18.408302864361936</v>
      </c>
      <c r="BD286" s="6">
        <f>[2]Output!$D286</f>
        <v>0.89053386333599849</v>
      </c>
      <c r="BE286" s="99">
        <f t="shared" si="6"/>
        <v>474.99597422990087</v>
      </c>
      <c r="CB286" s="99">
        <v>1</v>
      </c>
      <c r="CC286" s="7">
        <f>[2]Output!$C286</f>
        <v>18.408302864361936</v>
      </c>
      <c r="CD286" s="6">
        <f>[2]Output!$D286</f>
        <v>0.89053386333599849</v>
      </c>
      <c r="CE286" s="99">
        <f t="shared" si="7"/>
        <v>1.1229219248933826</v>
      </c>
    </row>
    <row r="287" spans="1:83" x14ac:dyDescent="0.2">
      <c r="A287" s="4">
        <v>41640</v>
      </c>
      <c r="B287" s="99">
        <v>653</v>
      </c>
      <c r="C287" s="7">
        <f>[2]Output!$C287</f>
        <v>21.35710247971236</v>
      </c>
      <c r="D287" s="6">
        <f>[2]Output!$D287</f>
        <v>1.0331872047662729</v>
      </c>
      <c r="E287" s="99">
        <f t="shared" si="4"/>
        <v>632.02486150389495</v>
      </c>
      <c r="AB287" s="99">
        <v>9</v>
      </c>
      <c r="AC287" s="7">
        <f>[2]Output!$C287</f>
        <v>21.35710247971236</v>
      </c>
      <c r="AD287" s="6">
        <f>[2]Output!$D287</f>
        <v>1.0331872047662729</v>
      </c>
      <c r="AE287" s="99">
        <f t="shared" si="5"/>
        <v>8.7109092703446471</v>
      </c>
      <c r="BB287" s="99">
        <v>317</v>
      </c>
      <c r="BC287" s="7">
        <f>[2]Output!$C287</f>
        <v>21.35710247971236</v>
      </c>
      <c r="BD287" s="6">
        <f>[2]Output!$D287</f>
        <v>1.0331872047662729</v>
      </c>
      <c r="BE287" s="99">
        <f t="shared" si="6"/>
        <v>306.81758207769479</v>
      </c>
      <c r="CB287" s="99">
        <v>1</v>
      </c>
      <c r="CC287" s="7">
        <f>[2]Output!$C287</f>
        <v>21.35710247971236</v>
      </c>
      <c r="CD287" s="6">
        <f>[2]Output!$D287</f>
        <v>1.0331872047662729</v>
      </c>
      <c r="CE287" s="99">
        <f t="shared" si="7"/>
        <v>0.96787880781607194</v>
      </c>
    </row>
    <row r="288" spans="1:83" x14ac:dyDescent="0.2">
      <c r="A288" s="4">
        <v>41671</v>
      </c>
      <c r="B288" s="99">
        <v>675</v>
      </c>
      <c r="C288" s="7">
        <f>[2]Output!$C288</f>
        <v>19.018710222637285</v>
      </c>
      <c r="D288" s="6">
        <f>[2]Output!$D288</f>
        <v>0.92006338743058758</v>
      </c>
      <c r="E288" s="99">
        <f t="shared" si="4"/>
        <v>733.64510448028682</v>
      </c>
      <c r="AB288" s="99">
        <v>10</v>
      </c>
      <c r="AC288" s="7">
        <f>[2]Output!$C288</f>
        <v>19.018710222637285</v>
      </c>
      <c r="AD288" s="6">
        <f>[2]Output!$D288</f>
        <v>0.92006338743058758</v>
      </c>
      <c r="AE288" s="99">
        <f t="shared" si="5"/>
        <v>10.868816362670914</v>
      </c>
      <c r="BB288" s="99">
        <v>249</v>
      </c>
      <c r="BC288" s="7">
        <f>[2]Output!$C288</f>
        <v>19.018710222637285</v>
      </c>
      <c r="BD288" s="6">
        <f>[2]Output!$D288</f>
        <v>0.92006338743058758</v>
      </c>
      <c r="BE288" s="99">
        <f t="shared" si="6"/>
        <v>270.63352743050581</v>
      </c>
      <c r="CB288" s="99">
        <v>1</v>
      </c>
      <c r="CC288" s="7">
        <f>[2]Output!$C288</f>
        <v>19.018710222637285</v>
      </c>
      <c r="CD288" s="6">
        <f>[2]Output!$D288</f>
        <v>0.92006338743058758</v>
      </c>
      <c r="CE288" s="99">
        <f t="shared" si="7"/>
        <v>1.0868816362670914</v>
      </c>
    </row>
    <row r="289" spans="1:83" x14ac:dyDescent="0.2">
      <c r="A289" s="4">
        <v>41699</v>
      </c>
      <c r="B289" s="99">
        <v>983</v>
      </c>
      <c r="C289" s="7">
        <f>[2]Output!$C289</f>
        <v>20.934588088430434</v>
      </c>
      <c r="D289" s="6">
        <f>[2]Output!$D289</f>
        <v>1.0127473317396405</v>
      </c>
      <c r="E289" s="99">
        <f t="shared" si="4"/>
        <v>970.6270944317946</v>
      </c>
      <c r="AB289" s="99">
        <v>7</v>
      </c>
      <c r="AC289" s="7">
        <f>[2]Output!$C289</f>
        <v>20.934588088430434</v>
      </c>
      <c r="AD289" s="6">
        <f>[2]Output!$D289</f>
        <v>1.0127473317396405</v>
      </c>
      <c r="AE289" s="99">
        <f t="shared" si="5"/>
        <v>6.9118918219965026</v>
      </c>
      <c r="BB289" s="99">
        <v>362</v>
      </c>
      <c r="BC289" s="7">
        <f>[2]Output!$C289</f>
        <v>20.934588088430434</v>
      </c>
      <c r="BD289" s="6">
        <f>[2]Output!$D289</f>
        <v>1.0127473317396405</v>
      </c>
      <c r="BE289" s="99">
        <f t="shared" si="6"/>
        <v>357.44354850896201</v>
      </c>
      <c r="CB289" s="99">
        <v>3</v>
      </c>
      <c r="CC289" s="7">
        <f>[2]Output!$C289</f>
        <v>20.934588088430434</v>
      </c>
      <c r="CD289" s="6">
        <f>[2]Output!$D289</f>
        <v>1.0127473317396405</v>
      </c>
      <c r="CE289" s="99">
        <f t="shared" si="7"/>
        <v>2.9622393522842154</v>
      </c>
    </row>
    <row r="290" spans="1:83" x14ac:dyDescent="0.2">
      <c r="A290" s="4">
        <v>41730</v>
      </c>
      <c r="B290" s="99">
        <v>1195</v>
      </c>
      <c r="C290" s="7">
        <f>[2]Output!$C290</f>
        <v>20.777027508710951</v>
      </c>
      <c r="D290" s="6">
        <f>[2]Output!$D290</f>
        <v>1.0051250629840185</v>
      </c>
      <c r="E290" s="99">
        <f t="shared" si="4"/>
        <v>1188.9067778812323</v>
      </c>
      <c r="AB290" s="99">
        <v>13</v>
      </c>
      <c r="AC290" s="7">
        <f>[2]Output!$C290</f>
        <v>20.777027508710951</v>
      </c>
      <c r="AD290" s="6">
        <f>[2]Output!$D290</f>
        <v>1.0051250629840185</v>
      </c>
      <c r="AE290" s="99">
        <f t="shared" si="5"/>
        <v>12.933713901636835</v>
      </c>
      <c r="BB290" s="99">
        <v>384</v>
      </c>
      <c r="BC290" s="7">
        <f>[2]Output!$C290</f>
        <v>20.777027508710951</v>
      </c>
      <c r="BD290" s="6">
        <f>[2]Output!$D290</f>
        <v>1.0051250629840185</v>
      </c>
      <c r="BE290" s="99">
        <f t="shared" si="6"/>
        <v>382.042010632965</v>
      </c>
      <c r="CB290" s="99">
        <v>2</v>
      </c>
      <c r="CC290" s="7">
        <f>[2]Output!$C290</f>
        <v>20.777027508710951</v>
      </c>
      <c r="CD290" s="6">
        <f>[2]Output!$D290</f>
        <v>1.0051250629840185</v>
      </c>
      <c r="CE290" s="99">
        <f t="shared" si="7"/>
        <v>1.9898021387133593</v>
      </c>
    </row>
    <row r="291" spans="1:83" x14ac:dyDescent="0.2">
      <c r="A291" s="4">
        <v>41760</v>
      </c>
      <c r="B291" s="99">
        <v>1559</v>
      </c>
      <c r="C291" s="7">
        <f>[2]Output!$C291</f>
        <v>20.806555481572584</v>
      </c>
      <c r="D291" s="6">
        <f>[2]Output!$D291</f>
        <v>1.0065535303415314</v>
      </c>
      <c r="E291" s="99">
        <f t="shared" si="4"/>
        <v>1548.8495673658006</v>
      </c>
      <c r="AB291" s="99">
        <v>8</v>
      </c>
      <c r="AC291" s="7">
        <f>[2]Output!$C291</f>
        <v>20.806555481572584</v>
      </c>
      <c r="AD291" s="6">
        <f>[2]Output!$D291</f>
        <v>1.0065535303415314</v>
      </c>
      <c r="AE291" s="99">
        <f t="shared" si="5"/>
        <v>7.9479131102799254</v>
      </c>
      <c r="BB291" s="99">
        <v>604</v>
      </c>
      <c r="BC291" s="7">
        <f>[2]Output!$C291</f>
        <v>20.806555481572584</v>
      </c>
      <c r="BD291" s="6">
        <f>[2]Output!$D291</f>
        <v>1.0065535303415314</v>
      </c>
      <c r="BE291" s="99">
        <f t="shared" si="6"/>
        <v>600.06743982613432</v>
      </c>
      <c r="CB291" s="99">
        <v>0</v>
      </c>
      <c r="CC291" s="7">
        <f>[2]Output!$C291</f>
        <v>20.806555481572584</v>
      </c>
      <c r="CD291" s="6">
        <f>[2]Output!$D291</f>
        <v>1.0065535303415314</v>
      </c>
      <c r="CE291" s="99">
        <f t="shared" si="7"/>
        <v>0</v>
      </c>
    </row>
    <row r="292" spans="1:83" x14ac:dyDescent="0.2">
      <c r="A292" s="4">
        <v>41791</v>
      </c>
      <c r="B292" s="99">
        <v>1766</v>
      </c>
      <c r="C292" s="7">
        <f>[2]Output!$C292</f>
        <v>20.934588088430434</v>
      </c>
      <c r="D292" s="6">
        <f>[2]Output!$D292</f>
        <v>1.0127473317396405</v>
      </c>
      <c r="E292" s="99">
        <f t="shared" si="4"/>
        <v>1743.7715653779749</v>
      </c>
      <c r="AB292" s="99">
        <v>9</v>
      </c>
      <c r="AC292" s="7">
        <f>[2]Output!$C292</f>
        <v>20.934588088430434</v>
      </c>
      <c r="AD292" s="6">
        <f>[2]Output!$D292</f>
        <v>1.0127473317396405</v>
      </c>
      <c r="AE292" s="99">
        <f t="shared" si="5"/>
        <v>8.8867180568526454</v>
      </c>
      <c r="BB292" s="99">
        <v>610</v>
      </c>
      <c r="BC292" s="7">
        <f>[2]Output!$C292</f>
        <v>20.934588088430434</v>
      </c>
      <c r="BD292" s="6">
        <f>[2]Output!$D292</f>
        <v>1.0127473317396405</v>
      </c>
      <c r="BE292" s="99">
        <f t="shared" si="6"/>
        <v>602.32200163112384</v>
      </c>
      <c r="CB292" s="99">
        <v>3</v>
      </c>
      <c r="CC292" s="7">
        <f>[2]Output!$C292</f>
        <v>20.934588088430434</v>
      </c>
      <c r="CD292" s="6">
        <f>[2]Output!$D292</f>
        <v>1.0127473317396405</v>
      </c>
      <c r="CE292" s="99">
        <f t="shared" si="7"/>
        <v>2.9622393522842154</v>
      </c>
    </row>
    <row r="293" spans="1:83" x14ac:dyDescent="0.2">
      <c r="A293" s="4">
        <v>41821</v>
      </c>
      <c r="B293" s="99">
        <v>1583</v>
      </c>
      <c r="C293" s="7">
        <f>[2]Output!$C293</f>
        <v>21.783431669812924</v>
      </c>
      <c r="D293" s="6">
        <f>[2]Output!$D293</f>
        <v>1.0538116253611869</v>
      </c>
      <c r="E293" s="99">
        <f t="shared" si="4"/>
        <v>1502.1660056724438</v>
      </c>
      <c r="AB293" s="99">
        <v>18</v>
      </c>
      <c r="AC293" s="7">
        <f>[2]Output!$C293</f>
        <v>21.783431669812924</v>
      </c>
      <c r="AD293" s="6">
        <f>[2]Output!$D293</f>
        <v>1.0538116253611869</v>
      </c>
      <c r="AE293" s="99">
        <f t="shared" si="5"/>
        <v>17.080851612194561</v>
      </c>
      <c r="BB293" s="99">
        <v>694</v>
      </c>
      <c r="BC293" s="7">
        <f>[2]Output!$C293</f>
        <v>21.783431669812924</v>
      </c>
      <c r="BD293" s="6">
        <f>[2]Output!$D293</f>
        <v>1.0538116253611869</v>
      </c>
      <c r="BE293" s="99">
        <f t="shared" si="6"/>
        <v>658.56172327016805</v>
      </c>
      <c r="CB293" s="99">
        <v>0</v>
      </c>
      <c r="CC293" s="7">
        <f>[2]Output!$C293</f>
        <v>21.783431669812924</v>
      </c>
      <c r="CD293" s="6">
        <f>[2]Output!$D293</f>
        <v>1.0538116253611869</v>
      </c>
      <c r="CE293" s="99">
        <f t="shared" si="7"/>
        <v>0</v>
      </c>
    </row>
    <row r="294" spans="1:83" x14ac:dyDescent="0.2">
      <c r="A294" s="4">
        <v>41852</v>
      </c>
      <c r="B294" s="99">
        <v>1427</v>
      </c>
      <c r="C294" s="7">
        <f>[2]Output!$C294</f>
        <v>20.918820312724055</v>
      </c>
      <c r="D294" s="6">
        <f>[2]Output!$D294</f>
        <v>1.0119845379981707</v>
      </c>
      <c r="E294" s="99">
        <f t="shared" si="4"/>
        <v>1410.1005958280555</v>
      </c>
      <c r="AB294" s="99">
        <v>14</v>
      </c>
      <c r="AC294" s="7">
        <f>[2]Output!$C294</f>
        <v>20.918820312724055</v>
      </c>
      <c r="AD294" s="6">
        <f>[2]Output!$D294</f>
        <v>1.0119845379981707</v>
      </c>
      <c r="AE294" s="99">
        <f t="shared" si="5"/>
        <v>13.834203462924162</v>
      </c>
      <c r="BB294" s="99">
        <v>752</v>
      </c>
      <c r="BC294" s="7">
        <f>[2]Output!$C294</f>
        <v>20.918820312724055</v>
      </c>
      <c r="BD294" s="6">
        <f>[2]Output!$D294</f>
        <v>1.0119845379981707</v>
      </c>
      <c r="BE294" s="99">
        <f t="shared" si="6"/>
        <v>743.09435743706922</v>
      </c>
      <c r="CB294" s="99">
        <v>3</v>
      </c>
      <c r="CC294" s="7">
        <f>[2]Output!$C294</f>
        <v>20.918820312724055</v>
      </c>
      <c r="CD294" s="6">
        <f>[2]Output!$D294</f>
        <v>1.0119845379981707</v>
      </c>
      <c r="CE294" s="99">
        <f t="shared" si="7"/>
        <v>2.964472170626606</v>
      </c>
    </row>
    <row r="295" spans="1:83" x14ac:dyDescent="0.2">
      <c r="A295" s="4">
        <v>41883</v>
      </c>
      <c r="B295" s="99">
        <v>1225</v>
      </c>
      <c r="C295" s="7">
        <f>[2]Output!$C295</f>
        <v>20.945047766963942</v>
      </c>
      <c r="D295" s="6">
        <f>[2]Output!$D295</f>
        <v>1.0132533369918535</v>
      </c>
      <c r="E295" s="99">
        <f t="shared" si="4"/>
        <v>1208.9770201367212</v>
      </c>
      <c r="AB295" s="99">
        <v>20</v>
      </c>
      <c r="AC295" s="7">
        <f>[2]Output!$C295</f>
        <v>20.945047766963942</v>
      </c>
      <c r="AD295" s="6">
        <f>[2]Output!$D295</f>
        <v>1.0132533369918535</v>
      </c>
      <c r="AE295" s="99">
        <f t="shared" si="5"/>
        <v>19.738400328762793</v>
      </c>
      <c r="BB295" s="99">
        <v>665</v>
      </c>
      <c r="BC295" s="7">
        <f>[2]Output!$C295</f>
        <v>20.945047766963942</v>
      </c>
      <c r="BD295" s="6">
        <f>[2]Output!$D295</f>
        <v>1.0132533369918535</v>
      </c>
      <c r="BE295" s="99">
        <f t="shared" si="6"/>
        <v>656.30181093136298</v>
      </c>
      <c r="CB295" s="99">
        <v>0</v>
      </c>
      <c r="CC295" s="7">
        <f>[2]Output!$C295</f>
        <v>20.945047766963942</v>
      </c>
      <c r="CD295" s="6">
        <f>[2]Output!$D295</f>
        <v>1.0132533369918535</v>
      </c>
      <c r="CE295" s="99">
        <f t="shared" si="7"/>
        <v>0</v>
      </c>
    </row>
    <row r="296" spans="1:83" x14ac:dyDescent="0.2">
      <c r="A296" s="4">
        <v>41913</v>
      </c>
      <c r="B296" s="99">
        <v>1218</v>
      </c>
      <c r="C296" s="7">
        <f>[2]Output!$C296</f>
        <v>22.641462238933872</v>
      </c>
      <c r="D296" s="6">
        <f>[2]Output!$D296</f>
        <v>1.0953203555906832</v>
      </c>
      <c r="E296" s="99">
        <f t="shared" si="4"/>
        <v>1112.0034369699615</v>
      </c>
      <c r="AB296" s="99">
        <v>10</v>
      </c>
      <c r="AC296" s="7">
        <f>[2]Output!$C296</f>
        <v>22.641462238933872</v>
      </c>
      <c r="AD296" s="6">
        <f>[2]Output!$D296</f>
        <v>1.0953203555906832</v>
      </c>
      <c r="AE296" s="99">
        <f t="shared" si="5"/>
        <v>9.1297490720029675</v>
      </c>
      <c r="BB296" s="99">
        <v>769</v>
      </c>
      <c r="BC296" s="7">
        <f>[2]Output!$C296</f>
        <v>22.641462238933872</v>
      </c>
      <c r="BD296" s="6">
        <f>[2]Output!$D296</f>
        <v>1.0953203555906832</v>
      </c>
      <c r="BE296" s="99">
        <f t="shared" si="6"/>
        <v>702.07770363702821</v>
      </c>
      <c r="CB296" s="99">
        <v>0</v>
      </c>
      <c r="CC296" s="7">
        <f>[2]Output!$C296</f>
        <v>22.641462238933872</v>
      </c>
      <c r="CD296" s="6">
        <f>[2]Output!$D296</f>
        <v>1.0953203555906832</v>
      </c>
      <c r="CE296" s="99">
        <f t="shared" si="7"/>
        <v>0</v>
      </c>
    </row>
    <row r="297" spans="1:83" x14ac:dyDescent="0.2">
      <c r="A297" s="4">
        <v>41944</v>
      </c>
      <c r="B297" s="99">
        <v>917</v>
      </c>
      <c r="C297" s="7">
        <f>[2]Output!$C297</f>
        <v>18.251620570961062</v>
      </c>
      <c r="D297" s="6">
        <f>[2]Output!$D297</f>
        <v>0.88295408321793278</v>
      </c>
      <c r="E297" s="99">
        <f t="shared" si="4"/>
        <v>1038.5591022559029</v>
      </c>
      <c r="AB297" s="99">
        <v>9</v>
      </c>
      <c r="AC297" s="7">
        <f>[2]Output!$C297</f>
        <v>18.251620570961062</v>
      </c>
      <c r="AD297" s="6">
        <f>[2]Output!$D297</f>
        <v>0.88295408321793278</v>
      </c>
      <c r="AE297" s="99">
        <f t="shared" si="5"/>
        <v>10.193055529229145</v>
      </c>
      <c r="BB297" s="99">
        <v>505</v>
      </c>
      <c r="BC297" s="7">
        <f>[2]Output!$C297</f>
        <v>18.251620570961062</v>
      </c>
      <c r="BD297" s="6">
        <f>[2]Output!$D297</f>
        <v>0.88295408321793278</v>
      </c>
      <c r="BE297" s="99">
        <f t="shared" si="6"/>
        <v>571.94367136230198</v>
      </c>
      <c r="CB297" s="99">
        <v>1</v>
      </c>
      <c r="CC297" s="7">
        <f>[2]Output!$C297</f>
        <v>18.251620570961062</v>
      </c>
      <c r="CD297" s="6">
        <f>[2]Output!$D297</f>
        <v>0.88295408321793278</v>
      </c>
      <c r="CE297" s="99">
        <f t="shared" si="7"/>
        <v>1.132561725469905</v>
      </c>
    </row>
    <row r="298" spans="1:83" x14ac:dyDescent="0.2">
      <c r="A298" s="4">
        <v>41974</v>
      </c>
      <c r="B298" s="99">
        <v>965</v>
      </c>
      <c r="C298" s="7">
        <f>[2]Output!$C298</f>
        <v>19.612640970180422</v>
      </c>
      <c r="D298" s="6">
        <f>[2]Output!$D298</f>
        <v>0.94879582664895767</v>
      </c>
      <c r="E298" s="99">
        <f t="shared" si="4"/>
        <v>1017.0786726668831</v>
      </c>
      <c r="AB298" s="99">
        <v>8</v>
      </c>
      <c r="AC298" s="7">
        <f>[2]Output!$C298</f>
        <v>19.612640970180422</v>
      </c>
      <c r="AD298" s="6">
        <f>[2]Output!$D298</f>
        <v>0.94879582664895767</v>
      </c>
      <c r="AE298" s="99">
        <f t="shared" si="5"/>
        <v>8.4317402915389277</v>
      </c>
      <c r="BB298" s="99">
        <v>394</v>
      </c>
      <c r="BC298" s="7">
        <f>[2]Output!$C298</f>
        <v>19.612640970180422</v>
      </c>
      <c r="BD298" s="6">
        <f>[2]Output!$D298</f>
        <v>0.94879582664895767</v>
      </c>
      <c r="BE298" s="99">
        <f t="shared" si="6"/>
        <v>415.26320935829216</v>
      </c>
      <c r="CB298" s="99">
        <v>0</v>
      </c>
      <c r="CC298" s="7">
        <f>[2]Output!$C298</f>
        <v>19.612640970180422</v>
      </c>
      <c r="CD298" s="6">
        <f>[2]Output!$D298</f>
        <v>0.94879582664895767</v>
      </c>
      <c r="CE298" s="99">
        <f t="shared" si="7"/>
        <v>0</v>
      </c>
    </row>
    <row r="299" spans="1:83" x14ac:dyDescent="0.2">
      <c r="A299" s="4">
        <v>42005</v>
      </c>
      <c r="B299" s="99">
        <v>666</v>
      </c>
      <c r="C299" s="7">
        <f>[2]Output!$C299</f>
        <v>20.194661389592405</v>
      </c>
      <c r="D299" s="6">
        <f>[2]Output!$D299</f>
        <v>0.97695208290236957</v>
      </c>
      <c r="E299" s="99">
        <f t="shared" si="4"/>
        <v>681.71204264329901</v>
      </c>
      <c r="AB299" s="99">
        <v>3</v>
      </c>
      <c r="AC299" s="7">
        <f>[2]Output!$C299</f>
        <v>20.194661389592405</v>
      </c>
      <c r="AD299" s="6">
        <f>[2]Output!$D299</f>
        <v>0.97695208290236957</v>
      </c>
      <c r="AE299" s="99">
        <f t="shared" si="5"/>
        <v>3.0707749668617073</v>
      </c>
      <c r="BB299" s="99">
        <v>330</v>
      </c>
      <c r="BC299" s="7">
        <f>[2]Output!$C299</f>
        <v>20.194661389592405</v>
      </c>
      <c r="BD299" s="6">
        <f>[2]Output!$D299</f>
        <v>0.97695208290236957</v>
      </c>
      <c r="BE299" s="99">
        <f t="shared" si="6"/>
        <v>337.78524635478783</v>
      </c>
      <c r="CB299" s="99">
        <v>1</v>
      </c>
      <c r="CC299" s="7">
        <f>[2]Output!$C299</f>
        <v>20.194661389592405</v>
      </c>
      <c r="CD299" s="6">
        <f>[2]Output!$D299</f>
        <v>0.97695208290236957</v>
      </c>
      <c r="CE299" s="99">
        <f t="shared" si="7"/>
        <v>1.0235916556205691</v>
      </c>
    </row>
    <row r="300" spans="1:83" x14ac:dyDescent="0.2">
      <c r="A300" s="4">
        <v>42036</v>
      </c>
      <c r="B300" s="99">
        <v>710</v>
      </c>
      <c r="C300" s="7">
        <f>[2]Output!$C300</f>
        <v>19.018710222637285</v>
      </c>
      <c r="D300" s="6">
        <f>[2]Output!$D300</f>
        <v>0.92006338743058758</v>
      </c>
      <c r="E300" s="99">
        <f t="shared" si="4"/>
        <v>771.685961749635</v>
      </c>
      <c r="AB300" s="99">
        <v>3</v>
      </c>
      <c r="AC300" s="7">
        <f>[2]Output!$C300</f>
        <v>19.018710222637285</v>
      </c>
      <c r="AD300" s="6">
        <f>[2]Output!$D300</f>
        <v>0.92006338743058758</v>
      </c>
      <c r="AE300" s="99">
        <f t="shared" si="5"/>
        <v>3.2606449088012748</v>
      </c>
      <c r="BB300" s="99">
        <v>291</v>
      </c>
      <c r="BC300" s="7">
        <f>[2]Output!$C300</f>
        <v>19.018710222637285</v>
      </c>
      <c r="BD300" s="6">
        <f>[2]Output!$D300</f>
        <v>0.92006338743058758</v>
      </c>
      <c r="BE300" s="99">
        <f t="shared" si="6"/>
        <v>316.28255615372365</v>
      </c>
      <c r="CB300" s="99">
        <v>0</v>
      </c>
      <c r="CC300" s="7">
        <f>[2]Output!$C300</f>
        <v>19.018710222637285</v>
      </c>
      <c r="CD300" s="6">
        <f>[2]Output!$D300</f>
        <v>0.92006338743058758</v>
      </c>
      <c r="CE300" s="99">
        <f t="shared" si="7"/>
        <v>0</v>
      </c>
    </row>
    <row r="301" spans="1:83" x14ac:dyDescent="0.2">
      <c r="A301" s="4">
        <v>42064</v>
      </c>
      <c r="B301" s="99">
        <v>1154</v>
      </c>
      <c r="C301" s="7">
        <f>[2]Output!$C301</f>
        <v>21.902478934966155</v>
      </c>
      <c r="D301" s="6">
        <f>[2]Output!$D301</f>
        <v>1.059570745131089</v>
      </c>
      <c r="E301" s="99">
        <f t="shared" si="4"/>
        <v>1089.1202926306053</v>
      </c>
      <c r="AB301" s="99">
        <v>13</v>
      </c>
      <c r="AC301" s="7">
        <f>[2]Output!$C301</f>
        <v>21.902478934966155</v>
      </c>
      <c r="AD301" s="6">
        <f>[2]Output!$D301</f>
        <v>1.059570745131089</v>
      </c>
      <c r="AE301" s="99">
        <f t="shared" si="5"/>
        <v>12.269119414382901</v>
      </c>
      <c r="BB301" s="99">
        <v>415</v>
      </c>
      <c r="BC301" s="7">
        <f>[2]Output!$C301</f>
        <v>21.902478934966155</v>
      </c>
      <c r="BD301" s="6">
        <f>[2]Output!$D301</f>
        <v>1.059570745131089</v>
      </c>
      <c r="BE301" s="99">
        <f t="shared" si="6"/>
        <v>391.66804284376184</v>
      </c>
      <c r="CB301" s="99">
        <v>0</v>
      </c>
      <c r="CC301" s="7">
        <f>[2]Output!$C301</f>
        <v>21.902478934966155</v>
      </c>
      <c r="CD301" s="6">
        <f>[2]Output!$D301</f>
        <v>1.059570745131089</v>
      </c>
      <c r="CE301" s="99">
        <f t="shared" si="7"/>
        <v>0</v>
      </c>
    </row>
    <row r="302" spans="1:83" x14ac:dyDescent="0.2">
      <c r="A302" s="4">
        <v>42095</v>
      </c>
      <c r="B302" s="99">
        <v>1394</v>
      </c>
      <c r="C302" s="7">
        <f>[2]Output!$C302</f>
        <v>20.830800923725146</v>
      </c>
      <c r="D302" s="6">
        <f>[2]Output!$D302</f>
        <v>1.007726446032212</v>
      </c>
      <c r="E302" s="99">
        <f t="shared" si="4"/>
        <v>1383.3119151419401</v>
      </c>
      <c r="AB302" s="99">
        <v>10</v>
      </c>
      <c r="AC302" s="7">
        <f>[2]Output!$C302</f>
        <v>20.830800923725146</v>
      </c>
      <c r="AD302" s="6">
        <f>[2]Output!$D302</f>
        <v>1.007726446032212</v>
      </c>
      <c r="AE302" s="99">
        <f t="shared" si="5"/>
        <v>9.9233279421946925</v>
      </c>
      <c r="BB302" s="99">
        <v>478</v>
      </c>
      <c r="BC302" s="7">
        <f>[2]Output!$C302</f>
        <v>20.830800923725146</v>
      </c>
      <c r="BD302" s="6">
        <f>[2]Output!$D302</f>
        <v>1.007726446032212</v>
      </c>
      <c r="BE302" s="99">
        <f t="shared" si="6"/>
        <v>474.33507563690625</v>
      </c>
      <c r="CB302" s="99">
        <v>3</v>
      </c>
      <c r="CC302" s="7">
        <f>[2]Output!$C302</f>
        <v>20.830800923725146</v>
      </c>
      <c r="CD302" s="6">
        <f>[2]Output!$D302</f>
        <v>1.007726446032212</v>
      </c>
      <c r="CE302" s="99">
        <f t="shared" si="7"/>
        <v>2.9769983826584077</v>
      </c>
    </row>
    <row r="303" spans="1:83" x14ac:dyDescent="0.2">
      <c r="A303" s="4">
        <v>42125</v>
      </c>
      <c r="B303" s="99">
        <v>1712</v>
      </c>
      <c r="C303" s="7">
        <f>[2]Output!$C303</f>
        <v>19.784891220022672</v>
      </c>
      <c r="D303" s="6">
        <f>[2]Output!$D303</f>
        <v>0.95712873390188957</v>
      </c>
      <c r="E303" s="99">
        <f t="shared" si="4"/>
        <v>1788.6831095549248</v>
      </c>
      <c r="AB303" s="99">
        <v>19</v>
      </c>
      <c r="AC303" s="7">
        <f>[2]Output!$C303</f>
        <v>19.784891220022672</v>
      </c>
      <c r="AD303" s="6">
        <f>[2]Output!$D303</f>
        <v>0.95712873390188957</v>
      </c>
      <c r="AE303" s="99">
        <f t="shared" si="5"/>
        <v>19.851039183144611</v>
      </c>
      <c r="BB303" s="99">
        <v>708</v>
      </c>
      <c r="BC303" s="7">
        <f>[2]Output!$C303</f>
        <v>19.784891220022672</v>
      </c>
      <c r="BD303" s="6">
        <f>[2]Output!$D303</f>
        <v>0.95712873390188957</v>
      </c>
      <c r="BE303" s="99">
        <f t="shared" si="6"/>
        <v>739.71240745612545</v>
      </c>
      <c r="CB303" s="99">
        <v>0</v>
      </c>
      <c r="CC303" s="7">
        <f>[2]Output!$C303</f>
        <v>19.784891220022672</v>
      </c>
      <c r="CD303" s="6">
        <f>[2]Output!$D303</f>
        <v>0.95712873390188957</v>
      </c>
      <c r="CE303" s="99">
        <f t="shared" si="7"/>
        <v>0</v>
      </c>
    </row>
    <row r="304" spans="1:83" x14ac:dyDescent="0.2">
      <c r="A304" s="4">
        <v>42156</v>
      </c>
      <c r="B304" s="99">
        <v>2049</v>
      </c>
      <c r="C304" s="7">
        <f>[2]Output!$C304</f>
        <v>21.939155226158572</v>
      </c>
      <c r="D304" s="6">
        <f>[2]Output!$D304</f>
        <v>1.0613450248965339</v>
      </c>
      <c r="E304" s="99">
        <f t="shared" si="4"/>
        <v>1930.569185265412</v>
      </c>
      <c r="AB304" s="99">
        <v>24</v>
      </c>
      <c r="AC304" s="7">
        <f>[2]Output!$C304</f>
        <v>21.939155226158572</v>
      </c>
      <c r="AD304" s="6">
        <f>[2]Output!$D304</f>
        <v>1.0613450248965339</v>
      </c>
      <c r="AE304" s="99">
        <f t="shared" si="5"/>
        <v>22.612816225656363</v>
      </c>
      <c r="BB304" s="99">
        <v>792</v>
      </c>
      <c r="BC304" s="7">
        <f>[2]Output!$C304</f>
        <v>21.939155226158572</v>
      </c>
      <c r="BD304" s="6">
        <f>[2]Output!$D304</f>
        <v>1.0613450248965339</v>
      </c>
      <c r="BE304" s="99">
        <f t="shared" si="6"/>
        <v>746.22293544666002</v>
      </c>
      <c r="CB304" s="99">
        <v>1</v>
      </c>
      <c r="CC304" s="7">
        <f>[2]Output!$C304</f>
        <v>21.939155226158572</v>
      </c>
      <c r="CD304" s="6">
        <f>[2]Output!$D304</f>
        <v>1.0613450248965339</v>
      </c>
      <c r="CE304" s="99">
        <f t="shared" si="7"/>
        <v>0.94220067606901514</v>
      </c>
    </row>
    <row r="305" spans="1:83" x14ac:dyDescent="0.2">
      <c r="A305" s="4">
        <v>42186</v>
      </c>
      <c r="B305" s="99">
        <v>1967</v>
      </c>
      <c r="C305" s="7">
        <f>[2]Output!$C305</f>
        <v>22.015240758042793</v>
      </c>
      <c r="D305" s="6">
        <f>[2]Output!$D305</f>
        <v>1.065025795641783</v>
      </c>
      <c r="E305" s="99">
        <f t="shared" si="4"/>
        <v>1846.9036224748797</v>
      </c>
      <c r="AB305" s="99">
        <v>20</v>
      </c>
      <c r="AC305" s="7">
        <f>[2]Output!$C305</f>
        <v>22.015240758042793</v>
      </c>
      <c r="AD305" s="6">
        <f>[2]Output!$D305</f>
        <v>1.065025795641783</v>
      </c>
      <c r="AE305" s="99">
        <f t="shared" si="5"/>
        <v>18.778887874681033</v>
      </c>
      <c r="BB305" s="99">
        <v>785</v>
      </c>
      <c r="BC305" s="7">
        <f>[2]Output!$C305</f>
        <v>22.015240758042793</v>
      </c>
      <c r="BD305" s="6">
        <f>[2]Output!$D305</f>
        <v>1.065025795641783</v>
      </c>
      <c r="BE305" s="99">
        <f t="shared" si="6"/>
        <v>737.07134908123055</v>
      </c>
      <c r="CB305" s="99">
        <v>0</v>
      </c>
      <c r="CC305" s="7">
        <f>[2]Output!$C305</f>
        <v>22.015240758042793</v>
      </c>
      <c r="CD305" s="6">
        <f>[2]Output!$D305</f>
        <v>1.065025795641783</v>
      </c>
      <c r="CE305" s="99">
        <f t="shared" si="7"/>
        <v>0</v>
      </c>
    </row>
    <row r="306" spans="1:83" x14ac:dyDescent="0.2">
      <c r="A306" s="4">
        <v>42217</v>
      </c>
      <c r="B306" s="99">
        <v>1543</v>
      </c>
      <c r="C306" s="7">
        <f>[2]Output!$C306</f>
        <v>20.934588088430434</v>
      </c>
      <c r="D306" s="6">
        <f>[2]Output!$D306</f>
        <v>1.0127473317396405</v>
      </c>
      <c r="E306" s="99">
        <f t="shared" si="4"/>
        <v>1523.5784401915148</v>
      </c>
      <c r="AB306" s="99">
        <v>23</v>
      </c>
      <c r="AC306" s="7">
        <f>[2]Output!$C306</f>
        <v>20.934588088430434</v>
      </c>
      <c r="AD306" s="6">
        <f>[2]Output!$D306</f>
        <v>1.0127473317396405</v>
      </c>
      <c r="AE306" s="99">
        <f t="shared" si="5"/>
        <v>22.710501700845651</v>
      </c>
      <c r="BB306" s="99">
        <v>749</v>
      </c>
      <c r="BC306" s="7">
        <f>[2]Output!$C306</f>
        <v>20.934588088430434</v>
      </c>
      <c r="BD306" s="6">
        <f>[2]Output!$D306</f>
        <v>1.0127473317396405</v>
      </c>
      <c r="BE306" s="99">
        <f t="shared" si="6"/>
        <v>739.57242495362573</v>
      </c>
      <c r="CB306" s="99">
        <v>1</v>
      </c>
      <c r="CC306" s="7">
        <f>[2]Output!$C306</f>
        <v>20.934588088430434</v>
      </c>
      <c r="CD306" s="6">
        <f>[2]Output!$D306</f>
        <v>1.0127473317396405</v>
      </c>
      <c r="CE306" s="99">
        <f t="shared" si="7"/>
        <v>0.98741311742807181</v>
      </c>
    </row>
    <row r="307" spans="1:83" x14ac:dyDescent="0.2">
      <c r="A307" s="4">
        <v>42248</v>
      </c>
      <c r="B307" s="99">
        <v>1320</v>
      </c>
      <c r="C307" s="7">
        <f>[2]Output!$C307</f>
        <v>20.926970678491816</v>
      </c>
      <c r="D307" s="6">
        <f>[2]Output!$D307</f>
        <v>1.0123788262043265</v>
      </c>
      <c r="E307" s="99">
        <f t="shared" si="4"/>
        <v>1303.8597467995512</v>
      </c>
      <c r="AB307" s="99">
        <v>18</v>
      </c>
      <c r="AC307" s="7">
        <f>[2]Output!$C307</f>
        <v>20.926970678491816</v>
      </c>
      <c r="AD307" s="6">
        <f>[2]Output!$D307</f>
        <v>1.0123788262043265</v>
      </c>
      <c r="AE307" s="99">
        <f t="shared" si="5"/>
        <v>17.779905638175698</v>
      </c>
      <c r="BB307" s="99">
        <v>787</v>
      </c>
      <c r="BC307" s="7">
        <f>[2]Output!$C307</f>
        <v>20.926970678491816</v>
      </c>
      <c r="BD307" s="6">
        <f>[2]Output!$D307</f>
        <v>1.0123788262043265</v>
      </c>
      <c r="BE307" s="99">
        <f t="shared" si="6"/>
        <v>777.3769854024597</v>
      </c>
      <c r="CB307" s="99">
        <v>3</v>
      </c>
      <c r="CC307" s="7">
        <f>[2]Output!$C307</f>
        <v>20.926970678491816</v>
      </c>
      <c r="CD307" s="6">
        <f>[2]Output!$D307</f>
        <v>1.0123788262043265</v>
      </c>
      <c r="CE307" s="99">
        <f t="shared" si="7"/>
        <v>2.9633176063626165</v>
      </c>
    </row>
    <row r="308" spans="1:83" x14ac:dyDescent="0.2">
      <c r="A308" s="4">
        <v>42278</v>
      </c>
      <c r="B308" s="99">
        <v>1320</v>
      </c>
      <c r="C308" s="7">
        <f>[2]Output!$C308</f>
        <v>21.623026639170991</v>
      </c>
      <c r="D308" s="6">
        <f>[2]Output!$D308</f>
        <v>1.0460517513147514</v>
      </c>
      <c r="E308" s="99">
        <f t="shared" si="4"/>
        <v>1261.8878543446165</v>
      </c>
      <c r="AB308" s="99">
        <v>17</v>
      </c>
      <c r="AC308" s="7">
        <f>[2]Output!$C308</f>
        <v>21.623026639170991</v>
      </c>
      <c r="AD308" s="6">
        <f>[2]Output!$D308</f>
        <v>1.0460517513147514</v>
      </c>
      <c r="AE308" s="99">
        <f t="shared" si="5"/>
        <v>16.251586002923091</v>
      </c>
      <c r="BB308" s="99">
        <v>732</v>
      </c>
      <c r="BC308" s="7">
        <f>[2]Output!$C308</f>
        <v>21.623026639170991</v>
      </c>
      <c r="BD308" s="6">
        <f>[2]Output!$D308</f>
        <v>1.0460517513147514</v>
      </c>
      <c r="BE308" s="99">
        <f t="shared" si="6"/>
        <v>699.77417377292375</v>
      </c>
      <c r="CB308" s="99">
        <v>2</v>
      </c>
      <c r="CC308" s="7">
        <f>[2]Output!$C308</f>
        <v>21.623026639170991</v>
      </c>
      <c r="CD308" s="6">
        <f>[2]Output!$D308</f>
        <v>1.0460517513147514</v>
      </c>
      <c r="CE308" s="99">
        <f t="shared" si="7"/>
        <v>1.9119512944615402</v>
      </c>
    </row>
    <row r="309" spans="1:83" x14ac:dyDescent="0.2">
      <c r="A309" s="4">
        <v>42309</v>
      </c>
      <c r="B309" s="99">
        <v>1037</v>
      </c>
      <c r="C309" s="7">
        <f>[2]Output!$C309</f>
        <v>19.285618700601738</v>
      </c>
      <c r="D309" s="6">
        <f>[2]Output!$D309</f>
        <v>0.93297555210922178</v>
      </c>
      <c r="E309" s="99">
        <f t="shared" si="4"/>
        <v>1111.4975067198764</v>
      </c>
      <c r="AB309" s="99">
        <v>18</v>
      </c>
      <c r="AC309" s="7">
        <f>[2]Output!$C309</f>
        <v>19.285618700601738</v>
      </c>
      <c r="AD309" s="6">
        <f>[2]Output!$D309</f>
        <v>0.93297555210922178</v>
      </c>
      <c r="AE309" s="99">
        <f t="shared" si="5"/>
        <v>19.293110049139607</v>
      </c>
      <c r="BB309" s="99">
        <v>481</v>
      </c>
      <c r="BC309" s="7">
        <f>[2]Output!$C309</f>
        <v>19.285618700601738</v>
      </c>
      <c r="BD309" s="6">
        <f>[2]Output!$D309</f>
        <v>0.93297555210922178</v>
      </c>
      <c r="BE309" s="99">
        <f t="shared" si="6"/>
        <v>515.55477409089724</v>
      </c>
      <c r="CB309" s="99">
        <v>0</v>
      </c>
      <c r="CC309" s="7">
        <f>[2]Output!$C309</f>
        <v>19.285618700601738</v>
      </c>
      <c r="CD309" s="6">
        <f>[2]Output!$D309</f>
        <v>0.93297555210922178</v>
      </c>
      <c r="CE309" s="99">
        <f t="shared" si="7"/>
        <v>0</v>
      </c>
    </row>
    <row r="310" spans="1:83" x14ac:dyDescent="0.2">
      <c r="A310" s="4">
        <v>42339</v>
      </c>
      <c r="B310" s="99">
        <v>1040</v>
      </c>
      <c r="C310" s="7">
        <f>[2]Output!$C310</f>
        <v>19.318210133357475</v>
      </c>
      <c r="D310" s="6">
        <f>[2]Output!$D310</f>
        <v>0.93455221969979096</v>
      </c>
      <c r="E310" s="99">
        <f t="shared" si="4"/>
        <v>1112.8324111563102</v>
      </c>
      <c r="AB310" s="99">
        <v>12</v>
      </c>
      <c r="AC310" s="7">
        <f>[2]Output!$C310</f>
        <v>19.318210133357475</v>
      </c>
      <c r="AD310" s="6">
        <f>[2]Output!$D310</f>
        <v>0.93455221969979096</v>
      </c>
      <c r="AE310" s="99">
        <f t="shared" si="5"/>
        <v>12.840373974880501</v>
      </c>
      <c r="BB310" s="99">
        <v>499</v>
      </c>
      <c r="BC310" s="7">
        <f>[2]Output!$C310</f>
        <v>19.318210133357475</v>
      </c>
      <c r="BD310" s="6">
        <f>[2]Output!$D310</f>
        <v>0.93455221969979096</v>
      </c>
      <c r="BE310" s="99">
        <f t="shared" si="6"/>
        <v>533.94555112211413</v>
      </c>
      <c r="CB310" s="99">
        <v>2</v>
      </c>
      <c r="CC310" s="7">
        <f>[2]Output!$C310</f>
        <v>19.318210133357475</v>
      </c>
      <c r="CD310" s="6">
        <f>[2]Output!$D310</f>
        <v>0.93455221969979096</v>
      </c>
      <c r="CE310" s="99">
        <f t="shared" si="7"/>
        <v>2.1400623291467502</v>
      </c>
    </row>
    <row r="311" spans="1:83" x14ac:dyDescent="0.2">
      <c r="A311" s="4">
        <v>42370</v>
      </c>
      <c r="B311" s="99">
        <v>717</v>
      </c>
      <c r="C311" s="7">
        <f>[2]Output!$C311</f>
        <v>19.448004570207939</v>
      </c>
      <c r="D311" s="6">
        <f>[2]Output!$D311</f>
        <v>0.94083125270677914</v>
      </c>
      <c r="E311" s="99">
        <f t="shared" si="4"/>
        <v>762.09203078361304</v>
      </c>
      <c r="AB311" s="99">
        <v>12</v>
      </c>
      <c r="AC311" s="7">
        <f>[2]Output!$C311</f>
        <v>19.448004570207939</v>
      </c>
      <c r="AD311" s="6">
        <f>[2]Output!$D311</f>
        <v>0.94083125270677914</v>
      </c>
      <c r="AE311" s="99">
        <f t="shared" si="5"/>
        <v>12.754678339474696</v>
      </c>
      <c r="BB311" s="99">
        <v>353</v>
      </c>
      <c r="BC311" s="7">
        <f>[2]Output!$C311</f>
        <v>19.448004570207939</v>
      </c>
      <c r="BD311" s="6">
        <f>[2]Output!$D311</f>
        <v>0.94083125270677914</v>
      </c>
      <c r="BE311" s="99">
        <f t="shared" si="6"/>
        <v>375.20012115288063</v>
      </c>
      <c r="CB311" s="99">
        <v>2</v>
      </c>
      <c r="CC311" s="7">
        <f>[2]Output!$C311</f>
        <v>19.448004570207939</v>
      </c>
      <c r="CD311" s="6">
        <f>[2]Output!$D311</f>
        <v>0.94083125270677914</v>
      </c>
      <c r="CE311" s="99">
        <f t="shared" si="7"/>
        <v>2.1257797232457829</v>
      </c>
    </row>
    <row r="312" spans="1:83" x14ac:dyDescent="0.2">
      <c r="A312" s="4">
        <v>42401</v>
      </c>
      <c r="B312" s="99">
        <v>729</v>
      </c>
      <c r="C312" s="7">
        <f>[2]Output!$C312</f>
        <v>19.953298311067723</v>
      </c>
      <c r="D312" s="6">
        <f>[2]Output!$D312</f>
        <v>0.9652757216229505</v>
      </c>
      <c r="E312" s="99">
        <f t="shared" si="4"/>
        <v>755.22463029973221</v>
      </c>
      <c r="G312" s="44"/>
      <c r="AB312" s="99">
        <v>2</v>
      </c>
      <c r="AC312" s="7">
        <f>[2]Output!$C312</f>
        <v>19.953298311067723</v>
      </c>
      <c r="AD312" s="6">
        <f>[2]Output!$D312</f>
        <v>0.9652757216229505</v>
      </c>
      <c r="AE312" s="99">
        <f t="shared" si="5"/>
        <v>2.0719468595328729</v>
      </c>
      <c r="BB312" s="99">
        <v>340</v>
      </c>
      <c r="BC312" s="7">
        <f>[2]Output!$C312</f>
        <v>19.953298311067723</v>
      </c>
      <c r="BD312" s="6">
        <f>[2]Output!$D312</f>
        <v>0.9652757216229505</v>
      </c>
      <c r="BE312" s="99">
        <f t="shared" si="6"/>
        <v>352.23096612058839</v>
      </c>
      <c r="CB312" s="99">
        <v>0</v>
      </c>
      <c r="CC312" s="7">
        <f>[2]Output!$C312</f>
        <v>19.953298311067723</v>
      </c>
      <c r="CD312" s="6">
        <f>[2]Output!$D312</f>
        <v>0.9652757216229505</v>
      </c>
      <c r="CE312" s="99">
        <f t="shared" si="7"/>
        <v>0</v>
      </c>
    </row>
    <row r="313" spans="1:83" x14ac:dyDescent="0.2">
      <c r="A313" s="4">
        <v>42430</v>
      </c>
      <c r="B313" s="99">
        <v>1172</v>
      </c>
      <c r="C313" s="7">
        <f>[2]Output!$C313</f>
        <v>21.798691770260863</v>
      </c>
      <c r="D313" s="6">
        <f>[2]Output!$D313</f>
        <v>1.0545498594236604</v>
      </c>
      <c r="E313" s="99">
        <f t="shared" si="4"/>
        <v>1111.3746680887418</v>
      </c>
      <c r="G313" s="44"/>
      <c r="AB313" s="99">
        <v>13</v>
      </c>
      <c r="AC313" s="7">
        <f>[2]Output!$C313</f>
        <v>21.798691770260863</v>
      </c>
      <c r="AD313" s="6">
        <f>[2]Output!$D313</f>
        <v>1.0545498594236604</v>
      </c>
      <c r="AE313" s="99">
        <f t="shared" si="5"/>
        <v>12.327534714294918</v>
      </c>
      <c r="BB313" s="99">
        <v>390</v>
      </c>
      <c r="BC313" s="7">
        <f>[2]Output!$C313</f>
        <v>21.798691770260863</v>
      </c>
      <c r="BD313" s="6">
        <f>[2]Output!$D313</f>
        <v>1.0545498594236604</v>
      </c>
      <c r="BE313" s="99">
        <f t="shared" si="6"/>
        <v>369.82604142884753</v>
      </c>
      <c r="CB313" s="99">
        <v>0</v>
      </c>
      <c r="CC313" s="7">
        <f>[2]Output!$C313</f>
        <v>21.798691770260863</v>
      </c>
      <c r="CD313" s="6">
        <f>[2]Output!$D313</f>
        <v>1.0545498594236604</v>
      </c>
      <c r="CE313" s="99">
        <f t="shared" si="7"/>
        <v>0</v>
      </c>
    </row>
    <row r="314" spans="1:83" x14ac:dyDescent="0.2">
      <c r="A314" s="4">
        <v>42461</v>
      </c>
      <c r="B314" s="99">
        <v>1509</v>
      </c>
      <c r="C314" s="7">
        <f>[2]Output!$C314</f>
        <v>21.020744912528627</v>
      </c>
      <c r="D314" s="6">
        <f>[2]Output!$D314</f>
        <v>1.0169153188692668</v>
      </c>
      <c r="E314" s="99">
        <f t="shared" si="4"/>
        <v>1483.8993690034038</v>
      </c>
      <c r="G314" s="44"/>
      <c r="AB314" s="99">
        <v>13</v>
      </c>
      <c r="AC314" s="7">
        <f>[2]Output!$C314</f>
        <v>21.020744912528627</v>
      </c>
      <c r="AD314" s="6">
        <f>[2]Output!$D314</f>
        <v>1.0169153188692668</v>
      </c>
      <c r="AE314" s="99">
        <f t="shared" si="5"/>
        <v>12.783758646152583</v>
      </c>
      <c r="BB314" s="99">
        <v>553</v>
      </c>
      <c r="BC314" s="7">
        <f>[2]Output!$C314</f>
        <v>21.020744912528627</v>
      </c>
      <c r="BD314" s="6">
        <f>[2]Output!$D314</f>
        <v>1.0169153188692668</v>
      </c>
      <c r="BE314" s="99">
        <f t="shared" si="6"/>
        <v>543.80142548633683</v>
      </c>
      <c r="CB314" s="99">
        <v>1</v>
      </c>
      <c r="CC314" s="7">
        <f>[2]Output!$C314</f>
        <v>21.020744912528627</v>
      </c>
      <c r="CD314" s="6">
        <f>[2]Output!$D314</f>
        <v>1.0169153188692668</v>
      </c>
      <c r="CE314" s="99">
        <f t="shared" si="7"/>
        <v>0.98336604970404484</v>
      </c>
    </row>
    <row r="315" spans="1:83" x14ac:dyDescent="0.2">
      <c r="A315" s="4">
        <v>42491</v>
      </c>
      <c r="B315" s="99">
        <v>1767</v>
      </c>
      <c r="C315" s="7">
        <f>[2]Output!$C315</f>
        <v>20.782097144265634</v>
      </c>
      <c r="D315" s="6">
        <f>[2]Output!$D315</f>
        <v>1.0053703154752169</v>
      </c>
      <c r="E315" s="99">
        <f t="shared" si="4"/>
        <v>1757.5613411310808</v>
      </c>
      <c r="G315" s="44"/>
      <c r="AB315" s="99">
        <v>20</v>
      </c>
      <c r="AC315" s="7">
        <f>[2]Output!$C315</f>
        <v>20.782097144265634</v>
      </c>
      <c r="AD315" s="6">
        <f>[2]Output!$D315</f>
        <v>1.0053703154752169</v>
      </c>
      <c r="AE315" s="99">
        <f t="shared" si="5"/>
        <v>19.893167415179182</v>
      </c>
      <c r="BB315" s="99">
        <v>711</v>
      </c>
      <c r="BC315" s="7">
        <f>[2]Output!$C315</f>
        <v>20.782097144265634</v>
      </c>
      <c r="BD315" s="6">
        <f>[2]Output!$D315</f>
        <v>1.0053703154752169</v>
      </c>
      <c r="BE315" s="99">
        <f t="shared" si="6"/>
        <v>707.20210160961994</v>
      </c>
      <c r="CB315" s="99">
        <v>3</v>
      </c>
      <c r="CC315" s="7">
        <f>[2]Output!$C315</f>
        <v>20.782097144265634</v>
      </c>
      <c r="CD315" s="6">
        <f>[2]Output!$D315</f>
        <v>1.0053703154752169</v>
      </c>
      <c r="CE315" s="99">
        <f t="shared" si="7"/>
        <v>2.9839751122768772</v>
      </c>
    </row>
    <row r="316" spans="1:83" x14ac:dyDescent="0.2">
      <c r="A316" s="4">
        <v>42522</v>
      </c>
      <c r="B316" s="99">
        <v>2127</v>
      </c>
      <c r="C316" s="7">
        <f>[2]Output!$C316</f>
        <v>21.961304250699779</v>
      </c>
      <c r="D316" s="6">
        <f>[2]Output!$D316</f>
        <v>1.0624165227167914</v>
      </c>
      <c r="E316" s="99">
        <f t="shared" si="4"/>
        <v>2002.0396468993872</v>
      </c>
      <c r="G316" s="44"/>
      <c r="AB316" s="99">
        <v>19</v>
      </c>
      <c r="AC316" s="7">
        <f>[2]Output!$C316</f>
        <v>21.961304250699779</v>
      </c>
      <c r="AD316" s="6">
        <f>[2]Output!$D316</f>
        <v>1.0624165227167914</v>
      </c>
      <c r="AE316" s="99">
        <f t="shared" si="5"/>
        <v>17.883758011795184</v>
      </c>
      <c r="BB316" s="99">
        <v>860</v>
      </c>
      <c r="BC316" s="7">
        <f>[2]Output!$C316</f>
        <v>21.961304250699779</v>
      </c>
      <c r="BD316" s="6">
        <f>[2]Output!$D316</f>
        <v>1.0624165227167914</v>
      </c>
      <c r="BE316" s="99">
        <f t="shared" si="6"/>
        <v>809.47536263915049</v>
      </c>
      <c r="CB316" s="99">
        <v>1</v>
      </c>
      <c r="CC316" s="7">
        <f>[2]Output!$C316</f>
        <v>21.961304250699779</v>
      </c>
      <c r="CD316" s="6">
        <f>[2]Output!$D316</f>
        <v>1.0624165227167914</v>
      </c>
      <c r="CE316" s="99">
        <f t="shared" si="7"/>
        <v>0.94125042167343076</v>
      </c>
    </row>
    <row r="317" spans="1:83" x14ac:dyDescent="0.2">
      <c r="A317" s="4">
        <v>42552</v>
      </c>
      <c r="B317" s="99">
        <v>1734</v>
      </c>
      <c r="C317" s="7">
        <f>[2]Output!$C317</f>
        <v>19.86787032384877</v>
      </c>
      <c r="D317" s="6">
        <f>[2]Output!$D317</f>
        <v>0.96114299325273256</v>
      </c>
      <c r="E317" s="99">
        <f t="shared" si="4"/>
        <v>1804.1020037317639</v>
      </c>
      <c r="G317" s="44"/>
      <c r="AB317" s="99">
        <v>15</v>
      </c>
      <c r="AC317" s="7">
        <f>[2]Output!$C317</f>
        <v>19.86787032384877</v>
      </c>
      <c r="AD317" s="6">
        <f>[2]Output!$D317</f>
        <v>0.96114299325273256</v>
      </c>
      <c r="AE317" s="99">
        <f t="shared" si="5"/>
        <v>15.606418717402802</v>
      </c>
      <c r="BB317" s="99">
        <v>713</v>
      </c>
      <c r="BC317" s="7">
        <f>[2]Output!$C317</f>
        <v>19.86787032384877</v>
      </c>
      <c r="BD317" s="6">
        <f>[2]Output!$D317</f>
        <v>0.96114299325273256</v>
      </c>
      <c r="BE317" s="99">
        <f t="shared" si="6"/>
        <v>741.82510303387983</v>
      </c>
      <c r="CB317" s="99">
        <v>0</v>
      </c>
      <c r="CC317" s="7">
        <f>[2]Output!$C317</f>
        <v>19.86787032384877</v>
      </c>
      <c r="CD317" s="6">
        <f>[2]Output!$D317</f>
        <v>0.96114299325273256</v>
      </c>
      <c r="CE317" s="99">
        <f t="shared" si="7"/>
        <v>0</v>
      </c>
    </row>
    <row r="318" spans="1:83" x14ac:dyDescent="0.2">
      <c r="A318" s="4">
        <v>42583</v>
      </c>
      <c r="B318" s="99">
        <v>1791</v>
      </c>
      <c r="C318" s="7">
        <f>[2]Output!$C318</f>
        <v>22.957590825921457</v>
      </c>
      <c r="D318" s="6">
        <f>[2]Output!$D318</f>
        <v>1.1106136291724662</v>
      </c>
      <c r="E318" s="99">
        <f t="shared" si="4"/>
        <v>1612.6220252983021</v>
      </c>
      <c r="G318" s="44"/>
      <c r="AB318" s="99">
        <v>14</v>
      </c>
      <c r="AC318" s="7">
        <f>[2]Output!$C318</f>
        <v>22.957590825921457</v>
      </c>
      <c r="AD318" s="6">
        <f>[2]Output!$D318</f>
        <v>1.1106136291724662</v>
      </c>
      <c r="AE318" s="99">
        <f t="shared" si="5"/>
        <v>12.605643972181033</v>
      </c>
      <c r="BB318" s="99">
        <v>820</v>
      </c>
      <c r="BC318" s="7">
        <f>[2]Output!$C318</f>
        <v>22.957590825921457</v>
      </c>
      <c r="BD318" s="6">
        <f>[2]Output!$D318</f>
        <v>1.1106136291724662</v>
      </c>
      <c r="BE318" s="99">
        <f t="shared" si="6"/>
        <v>738.33057551346053</v>
      </c>
      <c r="CB318" s="99">
        <v>3</v>
      </c>
      <c r="CC318" s="7">
        <f>[2]Output!$C318</f>
        <v>22.957590825921457</v>
      </c>
      <c r="CD318" s="6">
        <f>[2]Output!$D318</f>
        <v>1.1106136291724662</v>
      </c>
      <c r="CE318" s="99">
        <f t="shared" si="7"/>
        <v>2.7012094226102215</v>
      </c>
    </row>
    <row r="319" spans="1:83" x14ac:dyDescent="0.2">
      <c r="A319" s="4">
        <v>42614</v>
      </c>
      <c r="B319" s="99">
        <v>1424</v>
      </c>
      <c r="C319" s="7">
        <f>[2]Output!$C319</f>
        <v>20.946377115079333</v>
      </c>
      <c r="D319" s="6">
        <f>[2]Output!$D319</f>
        <v>1.0133176465331317</v>
      </c>
      <c r="E319" s="99">
        <f t="shared" si="4"/>
        <v>1405.284912260176</v>
      </c>
      <c r="G319" s="44"/>
      <c r="AB319" s="99">
        <v>10</v>
      </c>
      <c r="AC319" s="7">
        <f>[2]Output!$C319</f>
        <v>20.946377115079333</v>
      </c>
      <c r="AD319" s="6">
        <f>[2]Output!$D319</f>
        <v>1.0133176465331317</v>
      </c>
      <c r="AE319" s="99">
        <f t="shared" si="5"/>
        <v>9.8685738220517969</v>
      </c>
      <c r="BB319" s="99">
        <v>829</v>
      </c>
      <c r="BC319" s="7">
        <f>[2]Output!$C319</f>
        <v>20.946377115079333</v>
      </c>
      <c r="BD319" s="6">
        <f>[2]Output!$D319</f>
        <v>1.0133176465331317</v>
      </c>
      <c r="BE319" s="99">
        <f t="shared" si="6"/>
        <v>818.10476984809395</v>
      </c>
      <c r="CB319" s="99">
        <v>1</v>
      </c>
      <c r="CC319" s="7">
        <f>[2]Output!$C319</f>
        <v>20.946377115079333</v>
      </c>
      <c r="CD319" s="6">
        <f>[2]Output!$D319</f>
        <v>1.0133176465331317</v>
      </c>
      <c r="CE319" s="99">
        <f t="shared" si="7"/>
        <v>0.98685738220517971</v>
      </c>
    </row>
    <row r="320" spans="1:83" x14ac:dyDescent="0.2">
      <c r="A320" s="4">
        <v>42644</v>
      </c>
      <c r="B320" s="99">
        <v>1265</v>
      </c>
      <c r="C320" s="7">
        <f>[2]Output!$C320</f>
        <v>20.515205553522886</v>
      </c>
      <c r="D320" s="6">
        <f>[2]Output!$D320</f>
        <v>0.99245896774548314</v>
      </c>
      <c r="E320" s="99">
        <f t="shared" si="4"/>
        <v>1274.6118893697278</v>
      </c>
      <c r="G320" s="44"/>
      <c r="AB320" s="99">
        <v>14</v>
      </c>
      <c r="AC320" s="7">
        <f>[2]Output!$C320</f>
        <v>20.515205553522886</v>
      </c>
      <c r="AD320" s="6">
        <f>[2]Output!$D320</f>
        <v>0.99245896774548314</v>
      </c>
      <c r="AE320" s="99">
        <f t="shared" si="5"/>
        <v>14.106376641245999</v>
      </c>
      <c r="BB320" s="99">
        <v>783</v>
      </c>
      <c r="BC320" s="7">
        <f>[2]Output!$C320</f>
        <v>20.515205553522886</v>
      </c>
      <c r="BD320" s="6">
        <f>[2]Output!$D320</f>
        <v>0.99245896774548314</v>
      </c>
      <c r="BE320" s="99">
        <f t="shared" si="6"/>
        <v>788.9494935782584</v>
      </c>
      <c r="CB320" s="99">
        <v>0</v>
      </c>
      <c r="CC320" s="7">
        <f>[2]Output!$C320</f>
        <v>20.515205553522886</v>
      </c>
      <c r="CD320" s="6">
        <f>[2]Output!$D320</f>
        <v>0.99245896774548314</v>
      </c>
      <c r="CE320" s="99">
        <f t="shared" si="7"/>
        <v>0</v>
      </c>
    </row>
    <row r="321" spans="1:83" x14ac:dyDescent="0.2">
      <c r="A321" s="4">
        <v>42675</v>
      </c>
      <c r="B321" s="99">
        <v>1000</v>
      </c>
      <c r="C321" s="7">
        <f>[2]Output!$C321</f>
        <v>20.374033349662323</v>
      </c>
      <c r="D321" s="6">
        <f>[2]Output!$D321</f>
        <v>0.98562951534968446</v>
      </c>
      <c r="E321" s="99">
        <f t="shared" si="4"/>
        <v>1014.580006408612</v>
      </c>
      <c r="G321" s="44">
        <v>999999999999</v>
      </c>
      <c r="AB321" s="99">
        <v>10</v>
      </c>
      <c r="AC321" s="7">
        <f>[2]Output!$C321</f>
        <v>20.374033349662323</v>
      </c>
      <c r="AD321" s="6">
        <f>[2]Output!$D321</f>
        <v>0.98562951534968446</v>
      </c>
      <c r="AE321" s="99">
        <f t="shared" si="5"/>
        <v>10.145800064086121</v>
      </c>
      <c r="BB321" s="99">
        <v>500</v>
      </c>
      <c r="BC321" s="7">
        <f>[2]Output!$C321</f>
        <v>20.374033349662323</v>
      </c>
      <c r="BD321" s="6">
        <f>[2]Output!$D321</f>
        <v>0.98562951534968446</v>
      </c>
      <c r="BE321" s="99">
        <f t="shared" si="6"/>
        <v>507.290003204306</v>
      </c>
      <c r="CB321" s="99">
        <v>1</v>
      </c>
      <c r="CC321" s="7">
        <f>[2]Output!$C321</f>
        <v>20.374033349662323</v>
      </c>
      <c r="CD321" s="6">
        <f>[2]Output!$D321</f>
        <v>0.98562951534968446</v>
      </c>
      <c r="CE321" s="99">
        <f t="shared" si="7"/>
        <v>1.0145800064086119</v>
      </c>
    </row>
    <row r="322" spans="1:83" x14ac:dyDescent="0.2">
      <c r="A322" s="4">
        <v>42705</v>
      </c>
      <c r="B322" s="99">
        <v>1000</v>
      </c>
      <c r="C322" s="7">
        <f>[2]Output!$C322</f>
        <v>18.79701779422976</v>
      </c>
      <c r="D322" s="6">
        <f>[2]Output!$D322</f>
        <v>0.90933862827181133</v>
      </c>
      <c r="E322" s="99">
        <f t="shared" si="4"/>
        <v>1099.700341445397</v>
      </c>
      <c r="G322" s="44">
        <v>999999999999</v>
      </c>
      <c r="AB322" s="99">
        <v>10</v>
      </c>
      <c r="AC322" s="7">
        <f>[2]Output!$C322</f>
        <v>18.79701779422976</v>
      </c>
      <c r="AD322" s="6">
        <f>[2]Output!$D322</f>
        <v>0.90933862827181133</v>
      </c>
      <c r="AE322" s="99">
        <f t="shared" si="5"/>
        <v>10.997003414453971</v>
      </c>
      <c r="BB322" s="99">
        <v>500</v>
      </c>
      <c r="BC322" s="7">
        <f>[2]Output!$C322</f>
        <v>18.79701779422976</v>
      </c>
      <c r="BD322" s="6">
        <f>[2]Output!$D322</f>
        <v>0.90933862827181133</v>
      </c>
      <c r="BE322" s="99">
        <f t="shared" si="6"/>
        <v>549.85017072269852</v>
      </c>
      <c r="CB322" s="99">
        <v>0</v>
      </c>
      <c r="CC322" s="7">
        <f>[2]Output!$C322</f>
        <v>18.79701779422976</v>
      </c>
      <c r="CD322" s="6">
        <f>[2]Output!$D322</f>
        <v>0.90933862827181133</v>
      </c>
      <c r="CE322" s="99">
        <f t="shared" si="7"/>
        <v>0</v>
      </c>
    </row>
    <row r="323" spans="1:83" x14ac:dyDescent="0.2">
      <c r="A323" s="4">
        <v>42736</v>
      </c>
      <c r="B323" s="80"/>
      <c r="C323" s="7">
        <f>[2]Output!$C323</f>
        <v>20.480269495692102</v>
      </c>
      <c r="D323" s="6">
        <f>[2]Output!$D323</f>
        <v>0.99076887481410225</v>
      </c>
      <c r="E323" s="99"/>
      <c r="G323" s="44">
        <v>999999999999</v>
      </c>
      <c r="AB323" s="80"/>
      <c r="AC323" s="7">
        <f>[2]Output!$C323</f>
        <v>20.480269495692102</v>
      </c>
      <c r="AD323" s="6">
        <f>[2]Output!$D323</f>
        <v>0.99076887481410225</v>
      </c>
      <c r="AE323" s="99"/>
      <c r="BB323" s="80"/>
      <c r="BC323" s="7">
        <f>[2]Output!$C323</f>
        <v>20.480269495692102</v>
      </c>
      <c r="BD323" s="6">
        <f>[2]Output!$D323</f>
        <v>0.99076887481410225</v>
      </c>
      <c r="BE323" s="99"/>
      <c r="CB323" s="80"/>
      <c r="CC323" s="7">
        <f>[2]Output!$C323</f>
        <v>20.480269495692102</v>
      </c>
      <c r="CD323" s="6">
        <f>[2]Output!$D323</f>
        <v>0.99076887481410225</v>
      </c>
      <c r="CE323" s="99"/>
    </row>
    <row r="324" spans="1:83" x14ac:dyDescent="0.2">
      <c r="A324" s="4">
        <v>42767</v>
      </c>
      <c r="B324" s="80"/>
      <c r="C324" s="7">
        <f>[2]Output!$C324</f>
        <v>19.018710222637285</v>
      </c>
      <c r="D324" s="6">
        <f>[2]Output!$D324</f>
        <v>0.92006338743058758</v>
      </c>
      <c r="E324" s="99"/>
      <c r="G324" s="44">
        <v>999999999999</v>
      </c>
      <c r="AB324" s="80"/>
      <c r="AC324" s="7">
        <f>[2]Output!$C324</f>
        <v>19.018710222637285</v>
      </c>
      <c r="AD324" s="6">
        <f>[2]Output!$D324</f>
        <v>0.92006338743058758</v>
      </c>
      <c r="AE324" s="99"/>
      <c r="BB324" s="80"/>
      <c r="BC324" s="7">
        <f>[2]Output!$C324</f>
        <v>19.018710222637285</v>
      </c>
      <c r="BD324" s="6">
        <f>[2]Output!$D324</f>
        <v>0.92006338743058758</v>
      </c>
      <c r="BE324" s="99"/>
      <c r="CB324" s="80"/>
      <c r="CC324" s="7">
        <f>[2]Output!$C324</f>
        <v>19.018710222637285</v>
      </c>
      <c r="CD324" s="6">
        <f>[2]Output!$D324</f>
        <v>0.92006338743058758</v>
      </c>
      <c r="CE324" s="99"/>
    </row>
    <row r="325" spans="1:83" x14ac:dyDescent="0.2">
      <c r="A325" s="4">
        <v>42795</v>
      </c>
      <c r="B325" s="80"/>
      <c r="C325" s="7">
        <f>[2]Output!$C325</f>
        <v>23.060844773841424</v>
      </c>
      <c r="D325" s="6">
        <f>[2]Output!$D325</f>
        <v>1.1156087195848408</v>
      </c>
      <c r="E325" s="99"/>
      <c r="G325" s="44">
        <v>999999999999</v>
      </c>
      <c r="AB325" s="80"/>
      <c r="AC325" s="7">
        <f>[2]Output!$C325</f>
        <v>23.060844773841424</v>
      </c>
      <c r="AD325" s="6">
        <f>[2]Output!$D325</f>
        <v>1.1156087195848408</v>
      </c>
      <c r="AE325" s="99"/>
      <c r="BB325" s="80"/>
      <c r="BC325" s="7">
        <f>[2]Output!$C325</f>
        <v>23.060844773841424</v>
      </c>
      <c r="BD325" s="6">
        <f>[2]Output!$D325</f>
        <v>1.1156087195848408</v>
      </c>
      <c r="BE325" s="99"/>
      <c r="CB325" s="80"/>
      <c r="CC325" s="7">
        <f>[2]Output!$C325</f>
        <v>23.060844773841424</v>
      </c>
      <c r="CD325" s="6">
        <f>[2]Output!$D325</f>
        <v>1.1156087195848408</v>
      </c>
      <c r="CE325" s="99"/>
    </row>
    <row r="326" spans="1:83" x14ac:dyDescent="0.2">
      <c r="A326" s="4">
        <v>42826</v>
      </c>
      <c r="B326" s="80"/>
      <c r="C326" s="7">
        <f>[2]Output!$C326</f>
        <v>18.754024771219928</v>
      </c>
      <c r="D326" s="6">
        <f>[2]Output!$D326</f>
        <v>0.90725876555119289</v>
      </c>
      <c r="E326" s="99"/>
      <c r="G326" s="44">
        <v>999999999999</v>
      </c>
      <c r="AB326" s="80"/>
      <c r="AC326" s="7">
        <f>[2]Output!$C326</f>
        <v>18.754024771219928</v>
      </c>
      <c r="AD326" s="6">
        <f>[2]Output!$D326</f>
        <v>0.90725876555119289</v>
      </c>
      <c r="AE326" s="99"/>
      <c r="BB326" s="80"/>
      <c r="BC326" s="7">
        <f>[2]Output!$C326</f>
        <v>18.754024771219928</v>
      </c>
      <c r="BD326" s="6">
        <f>[2]Output!$D326</f>
        <v>0.90725876555119289</v>
      </c>
      <c r="BE326" s="99"/>
      <c r="CB326" s="80"/>
      <c r="CC326" s="7">
        <f>[2]Output!$C326</f>
        <v>18.754024771219928</v>
      </c>
      <c r="CD326" s="6">
        <f>[2]Output!$D326</f>
        <v>0.90725876555119289</v>
      </c>
      <c r="CE326" s="99"/>
    </row>
    <row r="327" spans="1:83" x14ac:dyDescent="0.2">
      <c r="A327" s="4">
        <v>42856</v>
      </c>
      <c r="B327" s="80"/>
      <c r="C327" s="7">
        <f>[2]Output!$C327</f>
        <v>21.760363076051654</v>
      </c>
      <c r="D327" s="6">
        <f>[2]Output!$D327</f>
        <v>1.0526956417707756</v>
      </c>
      <c r="E327" s="99"/>
      <c r="G327" s="44">
        <v>999999999999</v>
      </c>
      <c r="AB327" s="80"/>
      <c r="AC327" s="7">
        <f>[2]Output!$C327</f>
        <v>21.760363076051654</v>
      </c>
      <c r="AD327" s="6">
        <f>[2]Output!$D327</f>
        <v>1.0526956417707756</v>
      </c>
      <c r="AE327" s="99"/>
      <c r="BB327" s="80"/>
      <c r="BC327" s="7">
        <f>[2]Output!$C327</f>
        <v>21.760363076051654</v>
      </c>
      <c r="BD327" s="6">
        <f>[2]Output!$D327</f>
        <v>1.0526956417707756</v>
      </c>
      <c r="BE327" s="99"/>
      <c r="CB327" s="80"/>
      <c r="CC327" s="7">
        <f>[2]Output!$C327</f>
        <v>21.760363076051654</v>
      </c>
      <c r="CD327" s="6">
        <f>[2]Output!$D327</f>
        <v>1.0526956417707756</v>
      </c>
      <c r="CE327" s="99"/>
    </row>
    <row r="328" spans="1:83" x14ac:dyDescent="0.2">
      <c r="A328" s="4">
        <v>42887</v>
      </c>
      <c r="B328" s="80"/>
      <c r="C328" s="7">
        <f>[2]Output!$C328</f>
        <v>22.003783231442387</v>
      </c>
      <c r="D328" s="6">
        <f>[2]Output!$D328</f>
        <v>1.064471517743222</v>
      </c>
      <c r="E328" s="99"/>
      <c r="G328" s="44">
        <v>999999999999</v>
      </c>
      <c r="AB328" s="80"/>
      <c r="AC328" s="7">
        <f>[2]Output!$C328</f>
        <v>22.003783231442387</v>
      </c>
      <c r="AD328" s="6">
        <f>[2]Output!$D328</f>
        <v>1.064471517743222</v>
      </c>
      <c r="AE328" s="99"/>
      <c r="BB328" s="80"/>
      <c r="BC328" s="7">
        <f>[2]Output!$C328</f>
        <v>22.003783231442387</v>
      </c>
      <c r="BD328" s="6">
        <f>[2]Output!$D328</f>
        <v>1.064471517743222</v>
      </c>
      <c r="BE328" s="99"/>
      <c r="CB328" s="80"/>
      <c r="CC328" s="7">
        <f>[2]Output!$C328</f>
        <v>22.003783231442387</v>
      </c>
      <c r="CD328" s="6">
        <f>[2]Output!$D328</f>
        <v>1.064471517743222</v>
      </c>
      <c r="CE328" s="99"/>
    </row>
    <row r="329" spans="1:83" x14ac:dyDescent="0.2">
      <c r="A329" s="4">
        <v>42917</v>
      </c>
      <c r="B329" s="80"/>
      <c r="C329" s="7">
        <f>[2]Output!$C329</f>
        <v>19.221922786287415</v>
      </c>
      <c r="D329" s="6">
        <f>[2]Output!$D329</f>
        <v>0.92989415079422777</v>
      </c>
      <c r="E329" s="99"/>
      <c r="G329" s="44">
        <v>999999999999</v>
      </c>
      <c r="AB329" s="80"/>
      <c r="AC329" s="7">
        <f>[2]Output!$C329</f>
        <v>19.221922786287415</v>
      </c>
      <c r="AD329" s="6">
        <f>[2]Output!$D329</f>
        <v>0.92989415079422777</v>
      </c>
      <c r="AE329" s="99"/>
      <c r="BB329" s="80"/>
      <c r="BC329" s="7">
        <f>[2]Output!$C329</f>
        <v>19.221922786287415</v>
      </c>
      <c r="BD329" s="6">
        <f>[2]Output!$D329</f>
        <v>0.92989415079422777</v>
      </c>
      <c r="BE329" s="99"/>
      <c r="CB329" s="80"/>
      <c r="CC329" s="7">
        <f>[2]Output!$C329</f>
        <v>19.221922786287415</v>
      </c>
      <c r="CD329" s="6">
        <f>[2]Output!$D329</f>
        <v>0.92989415079422777</v>
      </c>
      <c r="CE329" s="99"/>
    </row>
    <row r="330" spans="1:83" x14ac:dyDescent="0.2">
      <c r="A330" s="4">
        <v>42948</v>
      </c>
      <c r="B330" s="80"/>
      <c r="C330" s="7">
        <f>[2]Output!$C330</f>
        <v>23.044666999040931</v>
      </c>
      <c r="D330" s="6">
        <f>[2]Output!$D330</f>
        <v>1.114826091419745</v>
      </c>
      <c r="E330" s="99"/>
      <c r="G330" s="44">
        <v>999999999999</v>
      </c>
      <c r="AB330" s="80"/>
      <c r="AC330" s="7">
        <f>[2]Output!$C330</f>
        <v>23.044666999040931</v>
      </c>
      <c r="AD330" s="6">
        <f>[2]Output!$D330</f>
        <v>1.114826091419745</v>
      </c>
      <c r="AE330" s="99"/>
      <c r="BB330" s="80"/>
      <c r="BC330" s="7">
        <f>[2]Output!$C330</f>
        <v>23.044666999040931</v>
      </c>
      <c r="BD330" s="6">
        <f>[2]Output!$D330</f>
        <v>1.114826091419745</v>
      </c>
      <c r="BE330" s="99"/>
      <c r="CB330" s="80"/>
      <c r="CC330" s="7">
        <f>[2]Output!$C330</f>
        <v>23.044666999040931</v>
      </c>
      <c r="CD330" s="6">
        <f>[2]Output!$D330</f>
        <v>1.114826091419745</v>
      </c>
      <c r="CE330" s="99"/>
    </row>
    <row r="331" spans="1:83" x14ac:dyDescent="0.2">
      <c r="A331" s="4">
        <v>42979</v>
      </c>
      <c r="B331" s="80"/>
      <c r="C331" s="7">
        <f>[2]Output!$C331</f>
        <v>19.924712853529421</v>
      </c>
      <c r="D331" s="6">
        <f>[2]Output!$D331</f>
        <v>0.96389285009349002</v>
      </c>
      <c r="E331" s="99"/>
      <c r="G331" s="44">
        <v>999999999999</v>
      </c>
      <c r="AB331" s="80"/>
      <c r="AC331" s="7">
        <f>[2]Output!$C331</f>
        <v>19.924712853529421</v>
      </c>
      <c r="AD331" s="6">
        <f>[2]Output!$D331</f>
        <v>0.96389285009349002</v>
      </c>
      <c r="AE331" s="99"/>
      <c r="BB331" s="80"/>
      <c r="BC331" s="7">
        <f>[2]Output!$C331</f>
        <v>19.924712853529421</v>
      </c>
      <c r="BD331" s="6">
        <f>[2]Output!$D331</f>
        <v>0.96389285009349002</v>
      </c>
      <c r="BE331" s="99"/>
      <c r="CB331" s="80"/>
      <c r="CC331" s="7">
        <f>[2]Output!$C331</f>
        <v>19.924712853529421</v>
      </c>
      <c r="CD331" s="6">
        <f>[2]Output!$D331</f>
        <v>0.96389285009349002</v>
      </c>
      <c r="CE331" s="99"/>
    </row>
    <row r="332" spans="1:83" x14ac:dyDescent="0.2">
      <c r="A332" s="4">
        <v>43009</v>
      </c>
      <c r="B332" s="80"/>
      <c r="C332" s="7">
        <f>[2]Output!$C332</f>
        <v>21.519772691251024</v>
      </c>
      <c r="D332" s="6">
        <f>[2]Output!$D332</f>
        <v>1.0410566609023766</v>
      </c>
      <c r="E332" s="99"/>
      <c r="G332" s="44">
        <v>999999999999</v>
      </c>
      <c r="AB332" s="80"/>
      <c r="AC332" s="7">
        <f>[2]Output!$C332</f>
        <v>21.519772691251024</v>
      </c>
      <c r="AD332" s="6">
        <f>[2]Output!$D332</f>
        <v>1.0410566609023766</v>
      </c>
      <c r="AE332" s="99"/>
      <c r="BB332" s="80"/>
      <c r="BC332" s="7">
        <f>[2]Output!$C332</f>
        <v>21.519772691251024</v>
      </c>
      <c r="BD332" s="6">
        <f>[2]Output!$D332</f>
        <v>1.0410566609023766</v>
      </c>
      <c r="BE332" s="99"/>
      <c r="CB332" s="80"/>
      <c r="CC332" s="7">
        <f>[2]Output!$C332</f>
        <v>21.519772691251024</v>
      </c>
      <c r="CD332" s="6">
        <f>[2]Output!$D332</f>
        <v>1.0410566609023766</v>
      </c>
      <c r="CE332" s="99"/>
    </row>
    <row r="333" spans="1:83" x14ac:dyDescent="0.2">
      <c r="A333" s="4">
        <v>43040</v>
      </c>
      <c r="B333" s="80"/>
      <c r="C333" s="7">
        <f>[2]Output!$C333</f>
        <v>20.391130473484104</v>
      </c>
      <c r="D333" s="6">
        <f>[2]Output!$D333</f>
        <v>0.98645661863243306</v>
      </c>
      <c r="E333" s="99"/>
      <c r="G333" s="44">
        <v>999999999999</v>
      </c>
      <c r="AB333" s="80"/>
      <c r="AC333" s="7">
        <f>[2]Output!$C333</f>
        <v>20.391130473484104</v>
      </c>
      <c r="AD333" s="6">
        <f>[2]Output!$D333</f>
        <v>0.98645661863243306</v>
      </c>
      <c r="AE333" s="99"/>
      <c r="BB333" s="80"/>
      <c r="BC333" s="7">
        <f>[2]Output!$C333</f>
        <v>20.391130473484104</v>
      </c>
      <c r="BD333" s="6">
        <f>[2]Output!$D333</f>
        <v>0.98645661863243306</v>
      </c>
      <c r="BE333" s="99"/>
      <c r="CB333" s="80"/>
      <c r="CC333" s="7">
        <f>[2]Output!$C333</f>
        <v>20.391130473484104</v>
      </c>
      <c r="CD333" s="6">
        <f>[2]Output!$D333</f>
        <v>0.98645661863243306</v>
      </c>
      <c r="CE333" s="99"/>
    </row>
    <row r="334" spans="1:83" x14ac:dyDescent="0.2">
      <c r="A334" s="4">
        <v>43070</v>
      </c>
      <c r="B334" s="80"/>
      <c r="C334" s="7">
        <f>[2]Output!$C334</f>
        <v>18.271063195755904</v>
      </c>
      <c r="D334" s="6">
        <f>[2]Output!$D334</f>
        <v>0.88389465421459223</v>
      </c>
      <c r="E334" s="99"/>
      <c r="G334" s="44">
        <v>999999999999</v>
      </c>
      <c r="AB334" s="80"/>
      <c r="AC334" s="7">
        <f>[2]Output!$C334</f>
        <v>18.271063195755904</v>
      </c>
      <c r="AD334" s="6">
        <f>[2]Output!$D334</f>
        <v>0.88389465421459223</v>
      </c>
      <c r="AE334" s="99"/>
      <c r="BB334" s="80"/>
      <c r="BC334" s="7">
        <f>[2]Output!$C334</f>
        <v>18.271063195755904</v>
      </c>
      <c r="BD334" s="6">
        <f>[2]Output!$D334</f>
        <v>0.88389465421459223</v>
      </c>
      <c r="BE334" s="99"/>
      <c r="CB334" s="80"/>
      <c r="CC334" s="7">
        <f>[2]Output!$C334</f>
        <v>18.271063195755904</v>
      </c>
      <c r="CD334" s="6">
        <f>[2]Output!$D334</f>
        <v>0.88389465421459223</v>
      </c>
      <c r="CE334" s="99"/>
    </row>
    <row r="335" spans="1:83" x14ac:dyDescent="0.2">
      <c r="A335" s="4">
        <v>43101</v>
      </c>
      <c r="B335" s="80"/>
      <c r="C335" s="7">
        <f>[2]Output!$C335</f>
        <v>21.624740660065779</v>
      </c>
      <c r="D335" s="6">
        <f>[2]Output!$D335</f>
        <v>1.046134670074863</v>
      </c>
      <c r="E335" s="99"/>
      <c r="G335" s="44">
        <v>999999999999</v>
      </c>
      <c r="AB335" s="80"/>
      <c r="AC335" s="7">
        <f>[2]Output!$C335</f>
        <v>21.624740660065779</v>
      </c>
      <c r="AD335" s="6">
        <f>[2]Output!$D335</f>
        <v>1.046134670074863</v>
      </c>
      <c r="AE335" s="99"/>
      <c r="BB335" s="80"/>
      <c r="BC335" s="7">
        <f>[2]Output!$C335</f>
        <v>21.624740660065779</v>
      </c>
      <c r="BD335" s="6">
        <f>[2]Output!$D335</f>
        <v>1.046134670074863</v>
      </c>
      <c r="BE335" s="99"/>
      <c r="CB335" s="80"/>
      <c r="CC335" s="7">
        <f>[2]Output!$C335</f>
        <v>21.624740660065779</v>
      </c>
      <c r="CD335" s="6">
        <f>[2]Output!$D335</f>
        <v>1.046134670074863</v>
      </c>
      <c r="CE335" s="99"/>
    </row>
    <row r="336" spans="1:83" x14ac:dyDescent="0.2">
      <c r="A336" s="4">
        <v>43132</v>
      </c>
      <c r="B336" s="80"/>
      <c r="C336" s="7">
        <f>[2]Output!$C336</f>
        <v>19.018710222637292</v>
      </c>
      <c r="D336" s="6">
        <f>[2]Output!$D336</f>
        <v>0.92006338743058791</v>
      </c>
      <c r="E336" s="99"/>
      <c r="G336" s="44">
        <v>999999999999</v>
      </c>
      <c r="AB336" s="80"/>
      <c r="AC336" s="7">
        <f>[2]Output!$C336</f>
        <v>19.018710222637292</v>
      </c>
      <c r="AD336" s="6">
        <f>[2]Output!$D336</f>
        <v>0.92006338743058791</v>
      </c>
      <c r="AE336" s="99"/>
      <c r="BB336" s="80"/>
      <c r="BC336" s="7">
        <f>[2]Output!$C336</f>
        <v>19.018710222637292</v>
      </c>
      <c r="BD336" s="6">
        <f>[2]Output!$D336</f>
        <v>0.92006338743058791</v>
      </c>
      <c r="BE336" s="99"/>
      <c r="CB336" s="80"/>
      <c r="CC336" s="7">
        <f>[2]Output!$C336</f>
        <v>19.018710222637292</v>
      </c>
      <c r="CD336" s="6">
        <f>[2]Output!$D336</f>
        <v>0.92006338743058791</v>
      </c>
      <c r="CE336" s="99"/>
    </row>
    <row r="337" spans="1:83" x14ac:dyDescent="0.2">
      <c r="A337" s="4">
        <v>43160</v>
      </c>
      <c r="B337" s="80"/>
      <c r="C337" s="7">
        <f>[2]Output!$C337</f>
        <v>20.897095013582035</v>
      </c>
      <c r="D337" s="6">
        <f>[2]Output!$D337</f>
        <v>1.0109335386355662</v>
      </c>
      <c r="E337" s="99"/>
      <c r="G337" s="44">
        <v>999999999999</v>
      </c>
      <c r="AB337" s="80"/>
      <c r="AC337" s="7">
        <f>[2]Output!$C337</f>
        <v>20.897095013582035</v>
      </c>
      <c r="AD337" s="6">
        <f>[2]Output!$D337</f>
        <v>1.0109335386355662</v>
      </c>
      <c r="AE337" s="99"/>
      <c r="BB337" s="80"/>
      <c r="BC337" s="7">
        <f>[2]Output!$C337</f>
        <v>20.897095013582035</v>
      </c>
      <c r="BD337" s="6">
        <f>[2]Output!$D337</f>
        <v>1.0109335386355662</v>
      </c>
      <c r="BE337" s="99"/>
      <c r="CB337" s="80"/>
      <c r="CC337" s="7">
        <f>[2]Output!$C337</f>
        <v>20.897095013582035</v>
      </c>
      <c r="CD337" s="6">
        <f>[2]Output!$D337</f>
        <v>1.0109335386355662</v>
      </c>
      <c r="CE337" s="99"/>
    </row>
    <row r="338" spans="1:83" x14ac:dyDescent="0.2">
      <c r="A338" s="4">
        <v>43191</v>
      </c>
      <c r="B338" s="80"/>
      <c r="C338" s="7">
        <f>[2]Output!$C338</f>
        <v>20.833927020146874</v>
      </c>
      <c r="D338" s="6">
        <f>[2]Output!$D338</f>
        <v>1.0078776764168984</v>
      </c>
      <c r="E338" s="99"/>
      <c r="G338" s="44">
        <v>999999999999</v>
      </c>
      <c r="AB338" s="80"/>
      <c r="AC338" s="7">
        <f>[2]Output!$C338</f>
        <v>20.833927020146874</v>
      </c>
      <c r="AD338" s="6">
        <f>[2]Output!$D338</f>
        <v>1.0078776764168984</v>
      </c>
      <c r="AE338" s="99"/>
      <c r="BB338" s="80"/>
      <c r="BC338" s="7">
        <f>[2]Output!$C338</f>
        <v>20.833927020146874</v>
      </c>
      <c r="BD338" s="6">
        <f>[2]Output!$D338</f>
        <v>1.0078776764168984</v>
      </c>
      <c r="BE338" s="99"/>
      <c r="CB338" s="80"/>
      <c r="CC338" s="7">
        <f>[2]Output!$C338</f>
        <v>20.833927020146874</v>
      </c>
      <c r="CD338" s="6">
        <f>[2]Output!$D338</f>
        <v>1.0078776764168984</v>
      </c>
      <c r="CE338" s="99"/>
    </row>
    <row r="339" spans="1:83" x14ac:dyDescent="0.2">
      <c r="A339" s="4">
        <v>43221</v>
      </c>
      <c r="B339" s="80"/>
      <c r="C339" s="7">
        <f>[2]Output!$C339</f>
        <v>21.808813306534976</v>
      </c>
      <c r="D339" s="6">
        <f>[2]Output!$D339</f>
        <v>1.0550395064523677</v>
      </c>
      <c r="E339" s="99"/>
      <c r="G339" s="44">
        <v>999999999999</v>
      </c>
      <c r="AB339" s="80"/>
      <c r="AC339" s="7">
        <f>[2]Output!$C339</f>
        <v>21.808813306534976</v>
      </c>
      <c r="AD339" s="6">
        <f>[2]Output!$D339</f>
        <v>1.0550395064523677</v>
      </c>
      <c r="AE339" s="99"/>
      <c r="BB339" s="80"/>
      <c r="BC339" s="7">
        <f>[2]Output!$C339</f>
        <v>21.808813306534976</v>
      </c>
      <c r="BD339" s="6">
        <f>[2]Output!$D339</f>
        <v>1.0550395064523677</v>
      </c>
      <c r="BE339" s="99"/>
      <c r="CB339" s="80"/>
      <c r="CC339" s="7">
        <f>[2]Output!$C339</f>
        <v>21.808813306534976</v>
      </c>
      <c r="CD339" s="6">
        <f>[2]Output!$D339</f>
        <v>1.0550395064523677</v>
      </c>
      <c r="CE339" s="99"/>
    </row>
    <row r="340" spans="1:83" x14ac:dyDescent="0.2">
      <c r="A340" s="4">
        <v>43252</v>
      </c>
      <c r="B340" s="80"/>
      <c r="C340" s="7">
        <f>[2]Output!$C340</f>
        <v>21.020744912528627</v>
      </c>
      <c r="D340" s="6">
        <f>[2]Output!$D340</f>
        <v>1.0169153188692668</v>
      </c>
      <c r="E340" s="99"/>
      <c r="G340" s="44">
        <v>999999999999</v>
      </c>
      <c r="AB340" s="80"/>
      <c r="AC340" s="7">
        <f>[2]Output!$C340</f>
        <v>21.020744912528627</v>
      </c>
      <c r="AD340" s="6">
        <f>[2]Output!$D340</f>
        <v>1.0169153188692668</v>
      </c>
      <c r="AE340" s="99"/>
      <c r="BB340" s="80"/>
      <c r="BC340" s="7">
        <f>[2]Output!$C340</f>
        <v>21.020744912528627</v>
      </c>
      <c r="BD340" s="6">
        <f>[2]Output!$D340</f>
        <v>1.0169153188692668</v>
      </c>
      <c r="BE340" s="99"/>
      <c r="CB340" s="80"/>
      <c r="CC340" s="7">
        <f>[2]Output!$C340</f>
        <v>21.020744912528627</v>
      </c>
      <c r="CD340" s="6">
        <f>[2]Output!$D340</f>
        <v>1.0169153188692668</v>
      </c>
      <c r="CE340" s="99"/>
    </row>
    <row r="341" spans="1:83" x14ac:dyDescent="0.2">
      <c r="A341" s="4">
        <v>43282</v>
      </c>
      <c r="B341" s="80"/>
      <c r="C341" s="7">
        <f>[2]Output!$C341</f>
        <v>19.884095658686899</v>
      </c>
      <c r="D341" s="6">
        <f>[2]Output!$D341</f>
        <v>0.96192792221787327</v>
      </c>
      <c r="E341" s="99"/>
      <c r="G341" s="44">
        <v>999999999999</v>
      </c>
      <c r="AB341" s="80"/>
      <c r="AC341" s="7">
        <f>[2]Output!$C341</f>
        <v>19.884095658686899</v>
      </c>
      <c r="AD341" s="6">
        <f>[2]Output!$D341</f>
        <v>0.96192792221787327</v>
      </c>
      <c r="AE341" s="99"/>
      <c r="BB341" s="80"/>
      <c r="BC341" s="7">
        <f>[2]Output!$C341</f>
        <v>19.884095658686899</v>
      </c>
      <c r="BD341" s="6">
        <f>[2]Output!$D341</f>
        <v>0.96192792221787327</v>
      </c>
      <c r="BE341" s="99"/>
      <c r="CB341" s="80"/>
      <c r="CC341" s="7">
        <f>[2]Output!$C341</f>
        <v>19.884095658686899</v>
      </c>
      <c r="CD341" s="6">
        <f>[2]Output!$D341</f>
        <v>0.96192792221787327</v>
      </c>
      <c r="CE341" s="99"/>
    </row>
    <row r="342" spans="1:83" x14ac:dyDescent="0.2">
      <c r="A342" s="4">
        <v>43313</v>
      </c>
      <c r="B342" s="80"/>
      <c r="C342" s="7">
        <f>[2]Output!$C342</f>
        <v>22.958920174036852</v>
      </c>
      <c r="D342" s="6">
        <f>[2]Output!$D342</f>
        <v>1.1106779387137444</v>
      </c>
      <c r="E342" s="99"/>
      <c r="G342" s="44">
        <v>999999999999</v>
      </c>
      <c r="AB342" s="80"/>
      <c r="AC342" s="7">
        <f>[2]Output!$C342</f>
        <v>22.958920174036852</v>
      </c>
      <c r="AD342" s="6">
        <f>[2]Output!$D342</f>
        <v>1.1106779387137444</v>
      </c>
      <c r="AE342" s="99"/>
      <c r="BB342" s="80"/>
      <c r="BC342" s="7">
        <f>[2]Output!$C342</f>
        <v>22.958920174036852</v>
      </c>
      <c r="BD342" s="6">
        <f>[2]Output!$D342</f>
        <v>1.1106779387137444</v>
      </c>
      <c r="BE342" s="99"/>
      <c r="CB342" s="80"/>
      <c r="CC342" s="7">
        <f>[2]Output!$C342</f>
        <v>22.958920174036852</v>
      </c>
      <c r="CD342" s="6">
        <f>[2]Output!$D342</f>
        <v>1.1106779387137444</v>
      </c>
      <c r="CE342" s="99"/>
    </row>
    <row r="343" spans="1:83" x14ac:dyDescent="0.2">
      <c r="A343" s="4">
        <v>43344</v>
      </c>
      <c r="B343" s="80"/>
      <c r="C343" s="7">
        <f>[2]Output!$C343</f>
        <v>19.005892540805366</v>
      </c>
      <c r="D343" s="6">
        <f>[2]Output!$D343</f>
        <v>0.91944330964259713</v>
      </c>
      <c r="E343" s="99"/>
      <c r="G343" s="44">
        <v>999999999999</v>
      </c>
      <c r="AB343" s="80"/>
      <c r="AC343" s="7">
        <f>[2]Output!$C343</f>
        <v>19.005892540805366</v>
      </c>
      <c r="AD343" s="6">
        <f>[2]Output!$D343</f>
        <v>0.91944330964259713</v>
      </c>
      <c r="AE343" s="99"/>
      <c r="BB343" s="80"/>
      <c r="BC343" s="7">
        <f>[2]Output!$C343</f>
        <v>19.005892540805366</v>
      </c>
      <c r="BD343" s="6">
        <f>[2]Output!$D343</f>
        <v>0.91944330964259713</v>
      </c>
      <c r="BE343" s="99"/>
      <c r="CB343" s="80"/>
      <c r="CC343" s="7">
        <f>[2]Output!$C343</f>
        <v>19.005892540805366</v>
      </c>
      <c r="CD343" s="6">
        <f>[2]Output!$D343</f>
        <v>0.91944330964259713</v>
      </c>
      <c r="CE343" s="99"/>
    </row>
    <row r="344" spans="1:83" x14ac:dyDescent="0.2">
      <c r="A344" s="4">
        <v>43374</v>
      </c>
      <c r="B344" s="80"/>
      <c r="C344" s="7">
        <f>[2]Output!$C344</f>
        <v>22.538208291013909</v>
      </c>
      <c r="D344" s="6">
        <f>[2]Output!$D344</f>
        <v>1.0903252651783089</v>
      </c>
      <c r="E344" s="99"/>
      <c r="G344" s="44">
        <v>999999999999</v>
      </c>
      <c r="AB344" s="80"/>
      <c r="AC344" s="7">
        <f>[2]Output!$C344</f>
        <v>22.538208291013909</v>
      </c>
      <c r="AD344" s="6">
        <f>[2]Output!$D344</f>
        <v>1.0903252651783089</v>
      </c>
      <c r="AE344" s="99"/>
      <c r="BB344" s="80"/>
      <c r="BC344" s="7">
        <f>[2]Output!$C344</f>
        <v>22.538208291013909</v>
      </c>
      <c r="BD344" s="6">
        <f>[2]Output!$D344</f>
        <v>1.0903252651783089</v>
      </c>
      <c r="BE344" s="99"/>
      <c r="CB344" s="80"/>
      <c r="CC344" s="7">
        <f>[2]Output!$C344</f>
        <v>22.538208291013909</v>
      </c>
      <c r="CD344" s="6">
        <f>[2]Output!$D344</f>
        <v>1.0903252651783089</v>
      </c>
      <c r="CE344" s="99"/>
    </row>
    <row r="345" spans="1:83" x14ac:dyDescent="0.2">
      <c r="A345" s="4">
        <v>43405</v>
      </c>
      <c r="B345" s="80"/>
      <c r="C345" s="7">
        <f>[2]Output!$C345</f>
        <v>20.393439786249846</v>
      </c>
      <c r="D345" s="6">
        <f>[2]Output!$D345</f>
        <v>0.98656833567849</v>
      </c>
      <c r="E345" s="99"/>
      <c r="G345" s="44">
        <v>999999999999</v>
      </c>
      <c r="AB345" s="80"/>
      <c r="AC345" s="7">
        <f>[2]Output!$C345</f>
        <v>20.393439786249846</v>
      </c>
      <c r="AD345" s="6">
        <f>[2]Output!$D345</f>
        <v>0.98656833567849</v>
      </c>
      <c r="AE345" s="99"/>
      <c r="BB345" s="80"/>
      <c r="BC345" s="7">
        <f>[2]Output!$C345</f>
        <v>20.393439786249846</v>
      </c>
      <c r="BD345" s="6">
        <f>[2]Output!$D345</f>
        <v>0.98656833567849</v>
      </c>
      <c r="BE345" s="99"/>
      <c r="CB345" s="80"/>
      <c r="CC345" s="7">
        <f>[2]Output!$C345</f>
        <v>20.393439786249846</v>
      </c>
      <c r="CD345" s="6">
        <f>[2]Output!$D345</f>
        <v>0.98656833567849</v>
      </c>
      <c r="CE345" s="99"/>
    </row>
    <row r="346" spans="1:83" x14ac:dyDescent="0.2">
      <c r="A346" s="4">
        <v>43435</v>
      </c>
      <c r="B346" s="80"/>
      <c r="C346" s="7">
        <f>[2]Output!$C346</f>
        <v>17.877092357064207</v>
      </c>
      <c r="D346" s="6">
        <f>[2]Output!$D346</f>
        <v>0.8648356254922287</v>
      </c>
      <c r="E346" s="99"/>
      <c r="G346" s="44">
        <v>999999999999</v>
      </c>
      <c r="AB346" s="80"/>
      <c r="AC346" s="7">
        <f>[2]Output!$C346</f>
        <v>17.877092357064207</v>
      </c>
      <c r="AD346" s="6">
        <f>[2]Output!$D346</f>
        <v>0.8648356254922287</v>
      </c>
      <c r="AE346" s="99"/>
      <c r="BB346" s="80"/>
      <c r="BC346" s="7">
        <f>[2]Output!$C346</f>
        <v>17.877092357064207</v>
      </c>
      <c r="BD346" s="6">
        <f>[2]Output!$D346</f>
        <v>0.8648356254922287</v>
      </c>
      <c r="BE346" s="99"/>
      <c r="CB346" s="80"/>
      <c r="CC346" s="7">
        <f>[2]Output!$C346</f>
        <v>17.877092357064207</v>
      </c>
      <c r="CD346" s="6">
        <f>[2]Output!$D346</f>
        <v>0.8648356254922287</v>
      </c>
      <c r="CE346" s="99"/>
    </row>
    <row r="347" spans="1:83" x14ac:dyDescent="0.2">
      <c r="A347" s="4">
        <v>43466</v>
      </c>
      <c r="B347" s="80"/>
      <c r="C347" s="7">
        <f>[2]Output!$C347</f>
        <v>21.214873204945835</v>
      </c>
      <c r="D347" s="6">
        <f>[2]Output!$D347</f>
        <v>1.0263066147156539</v>
      </c>
      <c r="E347" s="99"/>
      <c r="G347" s="44">
        <v>999999999999</v>
      </c>
      <c r="AB347" s="80"/>
      <c r="AC347" s="7">
        <f>[2]Output!$C347</f>
        <v>21.214873204945835</v>
      </c>
      <c r="AD347" s="6">
        <f>[2]Output!$D347</f>
        <v>1.0263066147156539</v>
      </c>
      <c r="AE347" s="99"/>
      <c r="BB347" s="80"/>
      <c r="BC347" s="7">
        <f>[2]Output!$C347</f>
        <v>21.214873204945835</v>
      </c>
      <c r="BD347" s="6">
        <f>[2]Output!$D347</f>
        <v>1.0263066147156539</v>
      </c>
      <c r="BE347" s="99"/>
      <c r="CB347" s="80"/>
      <c r="CC347" s="7">
        <f>[2]Output!$C347</f>
        <v>21.214873204945835</v>
      </c>
      <c r="CD347" s="6">
        <f>[2]Output!$D347</f>
        <v>1.0263066147156539</v>
      </c>
      <c r="CE347" s="99"/>
    </row>
    <row r="348" spans="1:83" x14ac:dyDescent="0.2">
      <c r="A348" s="4">
        <v>43497</v>
      </c>
      <c r="B348" s="80"/>
      <c r="C348" s="7">
        <f>[2]Output!$C348</f>
        <v>19.018710222637285</v>
      </c>
      <c r="D348" s="6">
        <f>[2]Output!$D348</f>
        <v>0.92006338743058758</v>
      </c>
      <c r="E348" s="99"/>
      <c r="G348" s="44">
        <v>999999999999</v>
      </c>
      <c r="AB348" s="80"/>
      <c r="AC348" s="7">
        <f>[2]Output!$C348</f>
        <v>19.018710222637285</v>
      </c>
      <c r="AD348" s="6">
        <f>[2]Output!$D348</f>
        <v>0.92006338743058758</v>
      </c>
      <c r="AE348" s="99"/>
      <c r="BB348" s="80"/>
      <c r="BC348" s="7">
        <f>[2]Output!$C348</f>
        <v>19.018710222637285</v>
      </c>
      <c r="BD348" s="6">
        <f>[2]Output!$D348</f>
        <v>0.92006338743058758</v>
      </c>
      <c r="BE348" s="99"/>
      <c r="CB348" s="80"/>
      <c r="CC348" s="7">
        <f>[2]Output!$C348</f>
        <v>19.018710222637285</v>
      </c>
      <c r="CD348" s="6">
        <f>[2]Output!$D348</f>
        <v>0.92006338743058758</v>
      </c>
      <c r="CE348" s="99"/>
    </row>
    <row r="349" spans="1:83" x14ac:dyDescent="0.2">
      <c r="A349" s="4">
        <v>43525</v>
      </c>
      <c r="B349" s="80"/>
      <c r="C349" s="7">
        <f>[2]Output!$C349</f>
        <v>21.020744912528627</v>
      </c>
      <c r="D349" s="6">
        <f>[2]Output!$D349</f>
        <v>1.0169153188692668</v>
      </c>
      <c r="E349" s="99"/>
      <c r="G349" s="44">
        <v>999999999999</v>
      </c>
      <c r="AB349" s="80"/>
      <c r="AC349" s="7">
        <f>[2]Output!$C349</f>
        <v>21.020744912528627</v>
      </c>
      <c r="AD349" s="6">
        <f>[2]Output!$D349</f>
        <v>1.0169153188692668</v>
      </c>
      <c r="AE349" s="99"/>
      <c r="BB349" s="80"/>
      <c r="BC349" s="7">
        <f>[2]Output!$C349</f>
        <v>21.020744912528627</v>
      </c>
      <c r="BD349" s="6">
        <f>[2]Output!$D349</f>
        <v>1.0169153188692668</v>
      </c>
      <c r="BE349" s="99"/>
      <c r="CB349" s="80"/>
      <c r="CC349" s="7">
        <f>[2]Output!$C349</f>
        <v>21.020744912528627</v>
      </c>
      <c r="CD349" s="6">
        <f>[2]Output!$D349</f>
        <v>1.0169153188692668</v>
      </c>
      <c r="CE349" s="99"/>
    </row>
    <row r="350" spans="1:83" x14ac:dyDescent="0.2">
      <c r="A350" s="4">
        <v>43556</v>
      </c>
      <c r="B350" s="80"/>
      <c r="C350" s="7">
        <f>[2]Output!$C350</f>
        <v>20.693179997378504</v>
      </c>
      <c r="D350" s="6">
        <f>[2]Output!$D350</f>
        <v>1.0010687929004494</v>
      </c>
      <c r="E350" s="99"/>
      <c r="G350" s="44">
        <v>999999999999</v>
      </c>
      <c r="AB350" s="80"/>
      <c r="AC350" s="7">
        <f>[2]Output!$C350</f>
        <v>20.693179997378504</v>
      </c>
      <c r="AD350" s="6">
        <f>[2]Output!$D350</f>
        <v>1.0010687929004494</v>
      </c>
      <c r="AE350" s="99"/>
      <c r="BB350" s="80"/>
      <c r="BC350" s="7">
        <f>[2]Output!$C350</f>
        <v>20.693179997378504</v>
      </c>
      <c r="BD350" s="6">
        <f>[2]Output!$D350</f>
        <v>1.0010687929004494</v>
      </c>
      <c r="BE350" s="99"/>
      <c r="CB350" s="80"/>
      <c r="CC350" s="7">
        <f>[2]Output!$C350</f>
        <v>20.693179997378504</v>
      </c>
      <c r="CD350" s="6">
        <f>[2]Output!$D350</f>
        <v>1.0010687929004494</v>
      </c>
      <c r="CE350" s="99"/>
    </row>
    <row r="351" spans="1:83" x14ac:dyDescent="0.2">
      <c r="A351" s="4">
        <v>43586</v>
      </c>
      <c r="B351" s="80"/>
      <c r="C351" s="7">
        <f>[2]Output!$C351</f>
        <v>21.824991081335469</v>
      </c>
      <c r="D351" s="6">
        <f>[2]Output!$D351</f>
        <v>1.0558221346174634</v>
      </c>
      <c r="E351" s="99"/>
      <c r="G351" s="44">
        <v>999999999999</v>
      </c>
      <c r="AB351" s="80"/>
      <c r="AC351" s="7">
        <f>[2]Output!$C351</f>
        <v>21.824991081335469</v>
      </c>
      <c r="AD351" s="6">
        <f>[2]Output!$D351</f>
        <v>1.0558221346174634</v>
      </c>
      <c r="AE351" s="99"/>
      <c r="BB351" s="80"/>
      <c r="BC351" s="7">
        <f>[2]Output!$C351</f>
        <v>21.824991081335469</v>
      </c>
      <c r="BD351" s="6">
        <f>[2]Output!$D351</f>
        <v>1.0558221346174634</v>
      </c>
      <c r="BE351" s="99"/>
      <c r="CB351" s="80"/>
      <c r="CC351" s="7">
        <f>[2]Output!$C351</f>
        <v>21.824991081335469</v>
      </c>
      <c r="CD351" s="6">
        <f>[2]Output!$D351</f>
        <v>1.0558221346174634</v>
      </c>
      <c r="CE351" s="99"/>
    </row>
    <row r="352" spans="1:83" x14ac:dyDescent="0.2">
      <c r="A352" s="4">
        <v>43617</v>
      </c>
      <c r="B352" s="80"/>
      <c r="C352" s="7">
        <f>[2]Output!$C352</f>
        <v>19.999999999999996</v>
      </c>
      <c r="D352" s="6">
        <f>[2]Output!$D352</f>
        <v>0.96753499754727756</v>
      </c>
      <c r="E352" s="99"/>
      <c r="G352" s="44">
        <v>999999999999</v>
      </c>
      <c r="AB352" s="80"/>
      <c r="AC352" s="7">
        <f>[2]Output!$C352</f>
        <v>19.999999999999996</v>
      </c>
      <c r="AD352" s="6">
        <f>[2]Output!$D352</f>
        <v>0.96753499754727756</v>
      </c>
      <c r="AE352" s="99"/>
      <c r="BB352" s="80"/>
      <c r="BC352" s="7">
        <f>[2]Output!$C352</f>
        <v>19.999999999999996</v>
      </c>
      <c r="BD352" s="6">
        <f>[2]Output!$D352</f>
        <v>0.96753499754727756</v>
      </c>
      <c r="BE352" s="99"/>
      <c r="CB352" s="80"/>
      <c r="CC352" s="7">
        <f>[2]Output!$C352</f>
        <v>19.999999999999996</v>
      </c>
      <c r="CD352" s="6">
        <f>[2]Output!$D352</f>
        <v>0.96753499754727756</v>
      </c>
      <c r="CE352" s="99"/>
    </row>
    <row r="353" spans="1:83" x14ac:dyDescent="0.2">
      <c r="A353" s="4">
        <v>43647</v>
      </c>
      <c r="B353" s="80"/>
      <c r="C353" s="7">
        <f>[2]Output!$C353</f>
        <v>21.162767809625169</v>
      </c>
      <c r="D353" s="6">
        <f>[2]Output!$D353</f>
        <v>1.0237859250389647</v>
      </c>
      <c r="E353" s="99"/>
      <c r="G353" s="44">
        <v>999999999999</v>
      </c>
      <c r="AB353" s="80"/>
      <c r="AC353" s="7">
        <f>[2]Output!$C353</f>
        <v>21.162767809625169</v>
      </c>
      <c r="AD353" s="6">
        <f>[2]Output!$D353</f>
        <v>1.0237859250389647</v>
      </c>
      <c r="AE353" s="99"/>
      <c r="BB353" s="80"/>
      <c r="BC353" s="7">
        <f>[2]Output!$C353</f>
        <v>21.162767809625169</v>
      </c>
      <c r="BD353" s="6">
        <f>[2]Output!$D353</f>
        <v>1.0237859250389647</v>
      </c>
      <c r="BE353" s="99"/>
      <c r="CB353" s="80"/>
      <c r="CC353" s="7">
        <f>[2]Output!$C353</f>
        <v>21.162767809625169</v>
      </c>
      <c r="CD353" s="6">
        <f>[2]Output!$D353</f>
        <v>1.0237859250389647</v>
      </c>
      <c r="CE353" s="99"/>
    </row>
    <row r="354" spans="1:83" x14ac:dyDescent="0.2">
      <c r="A354" s="4">
        <v>43678</v>
      </c>
      <c r="B354" s="80"/>
      <c r="C354" s="7">
        <f>[2]Output!$C354</f>
        <v>21.940484574273967</v>
      </c>
      <c r="D354" s="6">
        <f>[2]Output!$D354</f>
        <v>1.0614093344378124</v>
      </c>
      <c r="E354" s="99"/>
      <c r="G354" s="44">
        <v>999999999999</v>
      </c>
      <c r="AB354" s="80"/>
      <c r="AC354" s="7">
        <f>[2]Output!$C354</f>
        <v>21.940484574273967</v>
      </c>
      <c r="AD354" s="6">
        <f>[2]Output!$D354</f>
        <v>1.0614093344378124</v>
      </c>
      <c r="AE354" s="99"/>
      <c r="BB354" s="80"/>
      <c r="BC354" s="7">
        <f>[2]Output!$C354</f>
        <v>21.940484574273967</v>
      </c>
      <c r="BD354" s="6">
        <f>[2]Output!$D354</f>
        <v>1.0614093344378124</v>
      </c>
      <c r="BE354" s="99"/>
      <c r="CB354" s="80"/>
      <c r="CC354" s="7">
        <f>[2]Output!$C354</f>
        <v>21.940484574273967</v>
      </c>
      <c r="CD354" s="6">
        <f>[2]Output!$D354</f>
        <v>1.0614093344378124</v>
      </c>
      <c r="CE354" s="99"/>
    </row>
    <row r="355" spans="1:83" x14ac:dyDescent="0.2">
      <c r="A355" s="4">
        <v>43709</v>
      </c>
      <c r="B355" s="80"/>
      <c r="C355" s="7">
        <f>[2]Output!$C355</f>
        <v>19.940480629235804</v>
      </c>
      <c r="D355" s="6">
        <f>[2]Output!$D355</f>
        <v>0.96465564383496016</v>
      </c>
      <c r="E355" s="99"/>
      <c r="G355" s="44">
        <v>999999999999</v>
      </c>
      <c r="AB355" s="80"/>
      <c r="AC355" s="7">
        <f>[2]Output!$C355</f>
        <v>19.940480629235804</v>
      </c>
      <c r="AD355" s="6">
        <f>[2]Output!$D355</f>
        <v>0.96465564383496016</v>
      </c>
      <c r="AE355" s="99"/>
      <c r="BB355" s="80"/>
      <c r="BC355" s="7">
        <f>[2]Output!$C355</f>
        <v>19.940480629235804</v>
      </c>
      <c r="BD355" s="6">
        <f>[2]Output!$D355</f>
        <v>0.96465564383496016</v>
      </c>
      <c r="BE355" s="99"/>
      <c r="CB355" s="80"/>
      <c r="CC355" s="7">
        <f>[2]Output!$C355</f>
        <v>19.940480629235804</v>
      </c>
      <c r="CD355" s="6">
        <f>[2]Output!$D355</f>
        <v>0.96465564383496016</v>
      </c>
      <c r="CE355" s="99"/>
    </row>
    <row r="356" spans="1:83" x14ac:dyDescent="0.2">
      <c r="A356" s="4">
        <v>43739</v>
      </c>
      <c r="B356" s="80"/>
      <c r="C356" s="7">
        <f>[2]Output!$C356</f>
        <v>22.625284464133379</v>
      </c>
      <c r="D356" s="6">
        <f>[2]Output!$D356</f>
        <v>1.0945377274255874</v>
      </c>
      <c r="E356" s="99"/>
      <c r="G356" s="44">
        <v>999999999999</v>
      </c>
      <c r="AB356" s="80"/>
      <c r="AC356" s="7">
        <f>[2]Output!$C356</f>
        <v>22.625284464133379</v>
      </c>
      <c r="AD356" s="6">
        <f>[2]Output!$D356</f>
        <v>1.0945377274255874</v>
      </c>
      <c r="AE356" s="99"/>
      <c r="BB356" s="80"/>
      <c r="BC356" s="7">
        <f>[2]Output!$C356</f>
        <v>22.625284464133379</v>
      </c>
      <c r="BD356" s="6">
        <f>[2]Output!$D356</f>
        <v>1.0945377274255874</v>
      </c>
      <c r="BE356" s="99"/>
      <c r="CB356" s="80"/>
      <c r="CC356" s="7">
        <f>[2]Output!$C356</f>
        <v>22.625284464133379</v>
      </c>
      <c r="CD356" s="6">
        <f>[2]Output!$D356</f>
        <v>1.0945377274255874</v>
      </c>
      <c r="CE356" s="99"/>
    </row>
    <row r="357" spans="1:83" x14ac:dyDescent="0.2">
      <c r="A357" s="4">
        <v>43770</v>
      </c>
      <c r="B357" s="80"/>
      <c r="C357" s="7">
        <f>[2]Output!$C357</f>
        <v>19.27236548348969</v>
      </c>
      <c r="D357" s="6">
        <f>[2]Output!$D357</f>
        <v>0.93233440453992178</v>
      </c>
      <c r="E357" s="99"/>
      <c r="G357" s="44">
        <v>999999999999</v>
      </c>
      <c r="AB357" s="80"/>
      <c r="AC357" s="7">
        <f>[2]Output!$C357</f>
        <v>19.27236548348969</v>
      </c>
      <c r="AD357" s="6">
        <f>[2]Output!$D357</f>
        <v>0.93233440453992178</v>
      </c>
      <c r="AE357" s="99"/>
      <c r="BB357" s="80"/>
      <c r="BC357" s="7">
        <f>[2]Output!$C357</f>
        <v>19.27236548348969</v>
      </c>
      <c r="BD357" s="6">
        <f>[2]Output!$D357</f>
        <v>0.93233440453992178</v>
      </c>
      <c r="BE357" s="99"/>
      <c r="CB357" s="80"/>
      <c r="CC357" s="7">
        <f>[2]Output!$C357</f>
        <v>19.27236548348969</v>
      </c>
      <c r="CD357" s="6">
        <f>[2]Output!$D357</f>
        <v>0.93233440453992178</v>
      </c>
      <c r="CE357" s="99"/>
    </row>
    <row r="358" spans="1:83" x14ac:dyDescent="0.2">
      <c r="A358" s="4">
        <v>43800</v>
      </c>
      <c r="B358" s="80"/>
      <c r="C358" s="7">
        <f>[2]Output!$C358</f>
        <v>18.408302864361936</v>
      </c>
      <c r="D358" s="6">
        <f>[2]Output!$D358</f>
        <v>0.89053386333599849</v>
      </c>
      <c r="E358" s="99"/>
      <c r="G358" s="44">
        <v>999999999999</v>
      </c>
      <c r="AB358" s="80"/>
      <c r="AC358" s="7">
        <f>[2]Output!$C358</f>
        <v>18.408302864361936</v>
      </c>
      <c r="AD358" s="6">
        <f>[2]Output!$D358</f>
        <v>0.89053386333599849</v>
      </c>
      <c r="AE358" s="99"/>
      <c r="BB358" s="80"/>
      <c r="BC358" s="7">
        <f>[2]Output!$C358</f>
        <v>18.408302864361936</v>
      </c>
      <c r="BD358" s="6">
        <f>[2]Output!$D358</f>
        <v>0.89053386333599849</v>
      </c>
      <c r="BE358" s="99"/>
      <c r="CB358" s="80"/>
      <c r="CC358" s="7">
        <f>[2]Output!$C358</f>
        <v>18.408302864361936</v>
      </c>
      <c r="CD358" s="6">
        <f>[2]Output!$D358</f>
        <v>0.89053386333599849</v>
      </c>
      <c r="CE358" s="99"/>
    </row>
    <row r="359" spans="1:83" x14ac:dyDescent="0.2">
      <c r="A359" s="4">
        <v>43831</v>
      </c>
      <c r="B359" s="80"/>
      <c r="C359" s="7">
        <f>[2]Output!$C359</f>
        <v>21.35710247971236</v>
      </c>
      <c r="D359" s="6">
        <f>[2]Output!$D359</f>
        <v>1.0331872047662729</v>
      </c>
      <c r="E359" s="99"/>
      <c r="G359" s="44">
        <v>999999999999</v>
      </c>
      <c r="AB359" s="80"/>
      <c r="AC359" s="7">
        <f>[2]Output!$C359</f>
        <v>21.35710247971236</v>
      </c>
      <c r="AD359" s="6">
        <f>[2]Output!$D359</f>
        <v>1.0331872047662729</v>
      </c>
      <c r="AE359" s="99"/>
      <c r="BB359" s="80"/>
      <c r="BC359" s="7">
        <f>[2]Output!$C359</f>
        <v>21.35710247971236</v>
      </c>
      <c r="BD359" s="6">
        <f>[2]Output!$D359</f>
        <v>1.0331872047662729</v>
      </c>
      <c r="BE359" s="99"/>
      <c r="CB359" s="80"/>
      <c r="CC359" s="7">
        <f>[2]Output!$C359</f>
        <v>21.35710247971236</v>
      </c>
      <c r="CD359" s="6">
        <f>[2]Output!$D359</f>
        <v>1.0331872047662729</v>
      </c>
      <c r="CE359" s="99"/>
    </row>
    <row r="360" spans="1:83" x14ac:dyDescent="0.2">
      <c r="A360" s="4">
        <v>43862</v>
      </c>
      <c r="B360" s="80"/>
      <c r="C360" s="7">
        <f>[2]Output!$C360</f>
        <v>19.018710222637285</v>
      </c>
      <c r="D360" s="6">
        <f>[2]Output!$D360</f>
        <v>0.92006338743058758</v>
      </c>
      <c r="E360" s="99"/>
      <c r="G360" s="44">
        <v>999999999999</v>
      </c>
      <c r="AB360" s="80"/>
      <c r="AC360" s="7">
        <f>[2]Output!$C360</f>
        <v>19.018710222637285</v>
      </c>
      <c r="AD360" s="6">
        <f>[2]Output!$D360</f>
        <v>0.92006338743058758</v>
      </c>
      <c r="AE360" s="99"/>
      <c r="BB360" s="80"/>
      <c r="BC360" s="7">
        <f>[2]Output!$C360</f>
        <v>19.018710222637285</v>
      </c>
      <c r="BD360" s="6">
        <f>[2]Output!$D360</f>
        <v>0.92006338743058758</v>
      </c>
      <c r="BE360" s="99"/>
      <c r="CB360" s="80"/>
      <c r="CC360" s="7">
        <f>[2]Output!$C360</f>
        <v>19.018710222637285</v>
      </c>
      <c r="CD360" s="6">
        <f>[2]Output!$D360</f>
        <v>0.92006338743058758</v>
      </c>
      <c r="CE360" s="99"/>
    </row>
    <row r="361" spans="1:83" x14ac:dyDescent="0.2">
      <c r="A361" s="4">
        <v>43891</v>
      </c>
      <c r="B361" s="80"/>
      <c r="C361" s="7">
        <f>[2]Output!$C361</f>
        <v>21.939155226158572</v>
      </c>
      <c r="D361" s="6">
        <f>[2]Output!$D361</f>
        <v>1.0613450248965339</v>
      </c>
      <c r="E361" s="99"/>
      <c r="G361" s="44">
        <v>999999999999</v>
      </c>
      <c r="AB361" s="80"/>
      <c r="AC361" s="7">
        <f>[2]Output!$C361</f>
        <v>21.939155226158572</v>
      </c>
      <c r="AD361" s="6">
        <f>[2]Output!$D361</f>
        <v>1.0613450248965339</v>
      </c>
      <c r="AE361" s="99"/>
      <c r="BB361" s="80"/>
      <c r="BC361" s="7">
        <f>[2]Output!$C361</f>
        <v>21.939155226158572</v>
      </c>
      <c r="BD361" s="6">
        <f>[2]Output!$D361</f>
        <v>1.0613450248965339</v>
      </c>
      <c r="BE361" s="99"/>
      <c r="CB361" s="80"/>
      <c r="CC361" s="7">
        <f>[2]Output!$C361</f>
        <v>21.939155226158572</v>
      </c>
      <c r="CD361" s="6">
        <f>[2]Output!$D361</f>
        <v>1.0613450248965339</v>
      </c>
      <c r="CE361" s="99"/>
    </row>
    <row r="362" spans="1:83" x14ac:dyDescent="0.2">
      <c r="A362" s="4">
        <v>43922</v>
      </c>
      <c r="B362" s="80"/>
      <c r="C362" s="7">
        <f>[2]Output!$C362</f>
        <v>20.794124632532732</v>
      </c>
      <c r="D362" s="6">
        <f>[2]Output!$D362</f>
        <v>1.0059521662667672</v>
      </c>
      <c r="E362" s="99"/>
      <c r="G362" s="44">
        <v>999999999999</v>
      </c>
      <c r="AB362" s="80"/>
      <c r="AC362" s="7">
        <f>[2]Output!$C362</f>
        <v>20.794124632532732</v>
      </c>
      <c r="AD362" s="6">
        <f>[2]Output!$D362</f>
        <v>1.0059521662667672</v>
      </c>
      <c r="AE362" s="99"/>
      <c r="BB362" s="80"/>
      <c r="BC362" s="7">
        <f>[2]Output!$C362</f>
        <v>20.794124632532732</v>
      </c>
      <c r="BD362" s="6">
        <f>[2]Output!$D362</f>
        <v>1.0059521662667672</v>
      </c>
      <c r="BE362" s="99"/>
      <c r="CB362" s="80"/>
      <c r="CC362" s="7">
        <f>[2]Output!$C362</f>
        <v>20.794124632532732</v>
      </c>
      <c r="CD362" s="6">
        <f>[2]Output!$D362</f>
        <v>1.0059521662667672</v>
      </c>
      <c r="CE362" s="99"/>
    </row>
    <row r="363" spans="1:83" x14ac:dyDescent="0.2">
      <c r="A363" s="4">
        <v>43952</v>
      </c>
      <c r="B363" s="80"/>
      <c r="C363" s="7">
        <f>[2]Output!$C363</f>
        <v>19.784891220022672</v>
      </c>
      <c r="D363" s="6">
        <f>[2]Output!$D363</f>
        <v>0.95712873390188957</v>
      </c>
      <c r="E363" s="99"/>
      <c r="G363" s="44">
        <v>999999999999</v>
      </c>
      <c r="AB363" s="80"/>
      <c r="AC363" s="7">
        <f>[2]Output!$C363</f>
        <v>19.784891220022672</v>
      </c>
      <c r="AD363" s="6">
        <f>[2]Output!$D363</f>
        <v>0.95712873390188957</v>
      </c>
      <c r="AE363" s="99"/>
      <c r="BB363" s="80"/>
      <c r="BC363" s="7">
        <f>[2]Output!$C363</f>
        <v>19.784891220022672</v>
      </c>
      <c r="BD363" s="6">
        <f>[2]Output!$D363</f>
        <v>0.95712873390188957</v>
      </c>
      <c r="BE363" s="99"/>
      <c r="CB363" s="80"/>
      <c r="CC363" s="7">
        <f>[2]Output!$C363</f>
        <v>19.784891220022672</v>
      </c>
      <c r="CD363" s="6">
        <f>[2]Output!$D363</f>
        <v>0.95712873390188957</v>
      </c>
      <c r="CE363" s="99"/>
    </row>
    <row r="364" spans="1:83" x14ac:dyDescent="0.2">
      <c r="A364" s="4">
        <v>43983</v>
      </c>
      <c r="B364" s="80"/>
      <c r="C364" s="7">
        <f>[2]Output!$C364</f>
        <v>21.939155226158572</v>
      </c>
      <c r="D364" s="6">
        <f>[2]Output!$D364</f>
        <v>1.0613450248965339</v>
      </c>
      <c r="E364" s="99"/>
      <c r="G364" s="44">
        <v>999999999999</v>
      </c>
      <c r="AB364" s="80"/>
      <c r="AC364" s="7">
        <f>[2]Output!$C364</f>
        <v>21.939155226158572</v>
      </c>
      <c r="AD364" s="6">
        <f>[2]Output!$D364</f>
        <v>1.0613450248965339</v>
      </c>
      <c r="AE364" s="99"/>
      <c r="BB364" s="80"/>
      <c r="BC364" s="7">
        <f>[2]Output!$C364</f>
        <v>21.939155226158572</v>
      </c>
      <c r="BD364" s="6">
        <f>[2]Output!$D364</f>
        <v>1.0613450248965339</v>
      </c>
      <c r="BE364" s="99"/>
      <c r="CB364" s="80"/>
      <c r="CC364" s="7">
        <f>[2]Output!$C364</f>
        <v>21.939155226158572</v>
      </c>
      <c r="CD364" s="6">
        <f>[2]Output!$D364</f>
        <v>1.0613450248965339</v>
      </c>
      <c r="CE364" s="99"/>
    </row>
    <row r="365" spans="1:83" x14ac:dyDescent="0.2">
      <c r="A365" s="4">
        <v>44013</v>
      </c>
      <c r="B365" s="80"/>
      <c r="C365" s="7">
        <f>[2]Output!$C365</f>
        <v>22.015240758042793</v>
      </c>
      <c r="D365" s="6">
        <f>[2]Output!$D365</f>
        <v>1.065025795641783</v>
      </c>
      <c r="E365" s="99"/>
      <c r="G365" s="44">
        <v>999999999999</v>
      </c>
      <c r="AB365" s="80"/>
      <c r="AC365" s="7">
        <f>[2]Output!$C365</f>
        <v>22.015240758042793</v>
      </c>
      <c r="AD365" s="6">
        <f>[2]Output!$D365</f>
        <v>1.065025795641783</v>
      </c>
      <c r="AE365" s="99"/>
      <c r="BB365" s="80"/>
      <c r="BC365" s="7">
        <f>[2]Output!$C365</f>
        <v>22.015240758042793</v>
      </c>
      <c r="BD365" s="6">
        <f>[2]Output!$D365</f>
        <v>1.065025795641783</v>
      </c>
      <c r="BE365" s="99"/>
      <c r="CB365" s="80"/>
      <c r="CC365" s="7">
        <f>[2]Output!$C365</f>
        <v>22.015240758042793</v>
      </c>
      <c r="CD365" s="6">
        <f>[2]Output!$D365</f>
        <v>1.065025795641783</v>
      </c>
      <c r="CE365" s="99"/>
    </row>
    <row r="366" spans="1:83" x14ac:dyDescent="0.2">
      <c r="A366" s="4">
        <v>44044</v>
      </c>
      <c r="B366" s="80"/>
      <c r="C366" s="7">
        <f>[2]Output!$C366</f>
        <v>20.934588088430434</v>
      </c>
      <c r="D366" s="6">
        <f>[2]Output!$D366</f>
        <v>1.0127473317396405</v>
      </c>
      <c r="E366" s="99"/>
      <c r="G366" s="44">
        <v>999999999999</v>
      </c>
      <c r="AB366" s="80"/>
      <c r="AC366" s="7">
        <f>[2]Output!$C366</f>
        <v>20.934588088430434</v>
      </c>
      <c r="AD366" s="6">
        <f>[2]Output!$D366</f>
        <v>1.0127473317396405</v>
      </c>
      <c r="AE366" s="99"/>
      <c r="BB366" s="80"/>
      <c r="BC366" s="7">
        <f>[2]Output!$C366</f>
        <v>20.934588088430434</v>
      </c>
      <c r="BD366" s="6">
        <f>[2]Output!$D366</f>
        <v>1.0127473317396405</v>
      </c>
      <c r="BE366" s="99"/>
      <c r="CB366" s="80"/>
      <c r="CC366" s="7">
        <f>[2]Output!$C366</f>
        <v>20.934588088430434</v>
      </c>
      <c r="CD366" s="6">
        <f>[2]Output!$D366</f>
        <v>1.0127473317396405</v>
      </c>
      <c r="CE366" s="99"/>
    </row>
    <row r="367" spans="1:83" x14ac:dyDescent="0.2">
      <c r="A367" s="4">
        <v>44075</v>
      </c>
      <c r="B367" s="80"/>
      <c r="C367" s="7">
        <f>[2]Output!$C367</f>
        <v>20.926970678491816</v>
      </c>
      <c r="D367" s="6">
        <f>[2]Output!$D367</f>
        <v>1.0123788262043265</v>
      </c>
      <c r="E367" s="99"/>
      <c r="G367" s="44">
        <v>999999999999</v>
      </c>
      <c r="AB367" s="80"/>
      <c r="AC367" s="7">
        <f>[2]Output!$C367</f>
        <v>20.926970678491816</v>
      </c>
      <c r="AD367" s="6">
        <f>[2]Output!$D367</f>
        <v>1.0123788262043265</v>
      </c>
      <c r="AE367" s="99"/>
      <c r="BB367" s="80"/>
      <c r="BC367" s="7">
        <f>[2]Output!$C367</f>
        <v>20.926970678491816</v>
      </c>
      <c r="BD367" s="6">
        <f>[2]Output!$D367</f>
        <v>1.0123788262043265</v>
      </c>
      <c r="BE367" s="99"/>
      <c r="CB367" s="80"/>
      <c r="CC367" s="7">
        <f>[2]Output!$C367</f>
        <v>20.926970678491816</v>
      </c>
      <c r="CD367" s="6">
        <f>[2]Output!$D367</f>
        <v>1.0123788262043265</v>
      </c>
      <c r="CE367" s="99"/>
    </row>
    <row r="368" spans="1:83" x14ac:dyDescent="0.2">
      <c r="A368" s="4">
        <v>44105</v>
      </c>
      <c r="B368" s="80"/>
      <c r="C368" s="7">
        <f>[2]Output!$C368</f>
        <v>21.623026639170991</v>
      </c>
      <c r="D368" s="6">
        <f>[2]Output!$D368</f>
        <v>1.0460517513147514</v>
      </c>
      <c r="E368" s="99"/>
      <c r="G368" s="44">
        <v>999999999999</v>
      </c>
      <c r="AB368" s="80"/>
      <c r="AC368" s="7">
        <f>[2]Output!$C368</f>
        <v>21.623026639170991</v>
      </c>
      <c r="AD368" s="6">
        <f>[2]Output!$D368</f>
        <v>1.0460517513147514</v>
      </c>
      <c r="AE368" s="99"/>
      <c r="BB368" s="80"/>
      <c r="BC368" s="7">
        <f>[2]Output!$C368</f>
        <v>21.623026639170991</v>
      </c>
      <c r="BD368" s="6">
        <f>[2]Output!$D368</f>
        <v>1.0460517513147514</v>
      </c>
      <c r="BE368" s="99"/>
      <c r="CB368" s="80"/>
      <c r="CC368" s="7">
        <f>[2]Output!$C368</f>
        <v>21.623026639170991</v>
      </c>
      <c r="CD368" s="6">
        <f>[2]Output!$D368</f>
        <v>1.0460517513147514</v>
      </c>
      <c r="CE368" s="99"/>
    </row>
    <row r="369" spans="1:83" x14ac:dyDescent="0.2">
      <c r="A369" s="4">
        <v>44136</v>
      </c>
      <c r="B369" s="80"/>
      <c r="C369" s="7">
        <f>[2]Output!$C369</f>
        <v>19.285618700601738</v>
      </c>
      <c r="D369" s="6">
        <f>[2]Output!$D369</f>
        <v>0.93297555210922178</v>
      </c>
      <c r="E369" s="99"/>
      <c r="G369" s="44">
        <v>999999999999</v>
      </c>
      <c r="AB369" s="80"/>
      <c r="AC369" s="7">
        <f>[2]Output!$C369</f>
        <v>19.285618700601738</v>
      </c>
      <c r="AD369" s="6">
        <f>[2]Output!$D369</f>
        <v>0.93297555210922178</v>
      </c>
      <c r="AE369" s="99"/>
      <c r="BB369" s="80"/>
      <c r="BC369" s="7">
        <f>[2]Output!$C369</f>
        <v>19.285618700601738</v>
      </c>
      <c r="BD369" s="6">
        <f>[2]Output!$D369</f>
        <v>0.93297555210922178</v>
      </c>
      <c r="BE369" s="99"/>
      <c r="CB369" s="80"/>
      <c r="CC369" s="7">
        <f>[2]Output!$C369</f>
        <v>19.285618700601738</v>
      </c>
      <c r="CD369" s="6">
        <f>[2]Output!$D369</f>
        <v>0.93297555210922178</v>
      </c>
      <c r="CE369" s="99"/>
    </row>
    <row r="370" spans="1:83" x14ac:dyDescent="0.2">
      <c r="A370" s="4">
        <v>44166</v>
      </c>
      <c r="B370" s="80"/>
      <c r="C370" s="7">
        <f>[2]Output!$C370</f>
        <v>19.318210133357475</v>
      </c>
      <c r="D370" s="6">
        <f>[2]Output!$D370</f>
        <v>0.93455221969979096</v>
      </c>
      <c r="E370" s="99"/>
      <c r="G370" s="44">
        <v>999999999999</v>
      </c>
      <c r="AB370" s="80"/>
      <c r="AC370" s="7">
        <f>[2]Output!$C370</f>
        <v>19.318210133357475</v>
      </c>
      <c r="AD370" s="6">
        <f>[2]Output!$D370</f>
        <v>0.93455221969979096</v>
      </c>
      <c r="AE370" s="99"/>
      <c r="BB370" s="80"/>
      <c r="BC370" s="7">
        <f>[2]Output!$C370</f>
        <v>19.318210133357475</v>
      </c>
      <c r="BD370" s="6">
        <f>[2]Output!$D370</f>
        <v>0.93455221969979096</v>
      </c>
      <c r="BE370" s="99"/>
      <c r="CB370" s="80"/>
      <c r="CC370" s="7">
        <f>[2]Output!$C370</f>
        <v>19.318210133357475</v>
      </c>
      <c r="CD370" s="6">
        <f>[2]Output!$D370</f>
        <v>0.93455221969979096</v>
      </c>
      <c r="CE370" s="99"/>
    </row>
    <row r="371" spans="1:83" x14ac:dyDescent="0.2">
      <c r="A371" s="4">
        <v>44197</v>
      </c>
      <c r="B371" s="80"/>
      <c r="C371" s="7">
        <f>[2]Output!$C371</f>
        <v>0</v>
      </c>
      <c r="D371" s="6">
        <f>[2]Output!$D371</f>
        <v>0</v>
      </c>
      <c r="E371" s="99"/>
      <c r="G371" s="44">
        <v>999999999999</v>
      </c>
      <c r="AB371" s="80"/>
      <c r="AC371" s="7">
        <f>[2]Output!$C371</f>
        <v>0</v>
      </c>
      <c r="AD371" s="6">
        <f>[2]Output!$D371</f>
        <v>0</v>
      </c>
      <c r="AE371" s="99"/>
      <c r="BB371" s="80"/>
      <c r="BC371" s="7">
        <f>[2]Output!$C371</f>
        <v>0</v>
      </c>
      <c r="BD371" s="6">
        <f>[2]Output!$D371</f>
        <v>0</v>
      </c>
      <c r="BE371" s="99"/>
      <c r="CB371" s="80"/>
      <c r="CC371" s="7">
        <f>[2]Output!$C371</f>
        <v>0</v>
      </c>
      <c r="CD371" s="6">
        <f>[2]Output!$D371</f>
        <v>0</v>
      </c>
      <c r="CE371" s="99"/>
    </row>
    <row r="372" spans="1:83" x14ac:dyDescent="0.2">
      <c r="A372" s="4"/>
      <c r="D372" s="5"/>
    </row>
    <row r="373" spans="1:83" hidden="1" x14ac:dyDescent="0.2">
      <c r="A373" s="4"/>
      <c r="D373" s="5"/>
    </row>
    <row r="374" spans="1:83" hidden="1" x14ac:dyDescent="0.2">
      <c r="A374" s="4"/>
      <c r="D374" s="5"/>
    </row>
    <row r="375" spans="1:83" hidden="1" x14ac:dyDescent="0.2">
      <c r="A375" s="4"/>
      <c r="D375" s="5"/>
    </row>
    <row r="376" spans="1:83" hidden="1" x14ac:dyDescent="0.2">
      <c r="A376" s="4"/>
      <c r="D376" s="5"/>
    </row>
    <row r="377" spans="1:83" hidden="1" x14ac:dyDescent="0.2">
      <c r="A377" s="4"/>
      <c r="D377" s="5"/>
    </row>
    <row r="378" spans="1:83" hidden="1" x14ac:dyDescent="0.2">
      <c r="A378" s="4"/>
      <c r="D378" s="5"/>
    </row>
    <row r="379" spans="1:83" hidden="1" x14ac:dyDescent="0.2">
      <c r="A379" s="4"/>
      <c r="D379" s="5"/>
    </row>
    <row r="380" spans="1:83" hidden="1" x14ac:dyDescent="0.2">
      <c r="A380" s="4"/>
      <c r="D380" s="5"/>
    </row>
    <row r="381" spans="1:83" hidden="1" x14ac:dyDescent="0.2">
      <c r="A381" s="4"/>
      <c r="D381" s="5"/>
    </row>
    <row r="382" spans="1:83" hidden="1" x14ac:dyDescent="0.2">
      <c r="A382" s="4"/>
      <c r="D382" s="5"/>
    </row>
    <row r="383" spans="1:83" hidden="1" x14ac:dyDescent="0.2">
      <c r="A383" s="4"/>
      <c r="D383" s="5"/>
    </row>
    <row r="384" spans="1:83" hidden="1" x14ac:dyDescent="0.2">
      <c r="A384" s="4"/>
      <c r="D384" s="5"/>
    </row>
    <row r="385" spans="1:4" hidden="1" x14ac:dyDescent="0.2">
      <c r="A385" s="4"/>
      <c r="D385" s="5"/>
    </row>
    <row r="386" spans="1:4" hidden="1" x14ac:dyDescent="0.2">
      <c r="A386" s="4"/>
      <c r="D386" s="5"/>
    </row>
    <row r="387" spans="1:4" hidden="1" x14ac:dyDescent="0.2">
      <c r="A387" s="4"/>
      <c r="D387" s="5"/>
    </row>
    <row r="388" spans="1:4" hidden="1" x14ac:dyDescent="0.2">
      <c r="A388" s="4"/>
      <c r="D388" s="5"/>
    </row>
    <row r="389" spans="1:4" hidden="1" x14ac:dyDescent="0.2">
      <c r="A389" s="4"/>
      <c r="D389" s="5"/>
    </row>
    <row r="390" spans="1:4" hidden="1" x14ac:dyDescent="0.2">
      <c r="A390" s="4"/>
      <c r="D390" s="5"/>
    </row>
    <row r="391" spans="1:4" hidden="1" x14ac:dyDescent="0.2">
      <c r="A391" s="4"/>
      <c r="D391" s="5"/>
    </row>
    <row r="392" spans="1:4" hidden="1" x14ac:dyDescent="0.2">
      <c r="A392" s="4"/>
      <c r="D392" s="5"/>
    </row>
    <row r="393" spans="1:4" hidden="1" x14ac:dyDescent="0.2">
      <c r="A393" s="4"/>
      <c r="D393" s="5"/>
    </row>
    <row r="394" spans="1:4" hidden="1" x14ac:dyDescent="0.2">
      <c r="A394" s="4"/>
      <c r="D394" s="5"/>
    </row>
    <row r="395" spans="1:4" hidden="1" x14ac:dyDescent="0.2">
      <c r="A395" s="4"/>
      <c r="D395" s="5"/>
    </row>
    <row r="396" spans="1:4" hidden="1" x14ac:dyDescent="0.2">
      <c r="A396" s="4"/>
      <c r="D396" s="5"/>
    </row>
    <row r="397" spans="1:4" hidden="1" x14ac:dyDescent="0.2">
      <c r="A397" s="4"/>
      <c r="D397" s="5"/>
    </row>
    <row r="398" spans="1:4" hidden="1" x14ac:dyDescent="0.2">
      <c r="A398" s="4"/>
      <c r="D398" s="5"/>
    </row>
    <row r="399" spans="1:4" hidden="1" x14ac:dyDescent="0.2">
      <c r="A399" s="4"/>
      <c r="D399" s="5"/>
    </row>
    <row r="400" spans="1:4" hidden="1" x14ac:dyDescent="0.2">
      <c r="A400" s="4"/>
      <c r="D400" s="5"/>
    </row>
    <row r="401" spans="1:7" hidden="1" x14ac:dyDescent="0.2">
      <c r="A401" s="4"/>
      <c r="D401" s="5"/>
    </row>
    <row r="402" spans="1:7" hidden="1" x14ac:dyDescent="0.2">
      <c r="A402" s="4"/>
      <c r="D402" s="5"/>
    </row>
    <row r="403" spans="1:7" hidden="1" x14ac:dyDescent="0.2">
      <c r="A403" s="4"/>
      <c r="D403" s="5"/>
    </row>
    <row r="404" spans="1:7" hidden="1" x14ac:dyDescent="0.2">
      <c r="A404" s="4"/>
      <c r="D404" s="5"/>
    </row>
    <row r="405" spans="1:7" hidden="1" x14ac:dyDescent="0.2">
      <c r="A405" s="4"/>
      <c r="D405" s="5"/>
    </row>
    <row r="406" spans="1:7" x14ac:dyDescent="0.2">
      <c r="A406" s="4"/>
      <c r="D406" s="5"/>
    </row>
    <row r="407" spans="1:7" x14ac:dyDescent="0.2">
      <c r="A407" s="2" t="s">
        <v>4</v>
      </c>
    </row>
    <row r="408" spans="1:7" x14ac:dyDescent="0.2">
      <c r="A408" s="8">
        <v>2000</v>
      </c>
      <c r="B408" s="9">
        <f>SUM(B119:B130)</f>
        <v>0</v>
      </c>
      <c r="C408" s="10">
        <f>SUM(C119:C130)</f>
        <v>0</v>
      </c>
      <c r="D408" s="11">
        <f t="shared" ref="D408" si="8">SUM(D119:D130)</f>
        <v>0</v>
      </c>
      <c r="E408" s="9">
        <f>SUM(E119:E130)</f>
        <v>0</v>
      </c>
      <c r="F408" s="12"/>
      <c r="G408" s="12"/>
    </row>
    <row r="409" spans="1:7" x14ac:dyDescent="0.2">
      <c r="A409" s="8">
        <v>2001</v>
      </c>
      <c r="B409" s="9">
        <f>SUM(B131:B142)</f>
        <v>0</v>
      </c>
      <c r="C409" s="10">
        <f>SUM(C131:C142)</f>
        <v>0</v>
      </c>
      <c r="D409" s="11">
        <f t="shared" ref="D409" si="9">SUM(D131:D142)</f>
        <v>0</v>
      </c>
      <c r="E409" s="9">
        <f>SUM(E131:E142)</f>
        <v>0</v>
      </c>
      <c r="F409" s="12"/>
      <c r="G409" s="12"/>
    </row>
    <row r="410" spans="1:7" x14ac:dyDescent="0.2">
      <c r="A410" s="8">
        <v>2002</v>
      </c>
      <c r="B410" s="9">
        <f>SUM(B143:B154)</f>
        <v>0</v>
      </c>
      <c r="C410" s="10">
        <f>SUM(C143:C154)</f>
        <v>0</v>
      </c>
      <c r="D410" s="11">
        <f t="shared" ref="D410" si="10">SUM(D143:D154)</f>
        <v>0</v>
      </c>
      <c r="E410" s="9">
        <f>SUM(E143:E154)</f>
        <v>0</v>
      </c>
      <c r="F410" s="12"/>
      <c r="G410" s="12"/>
    </row>
    <row r="411" spans="1:7" x14ac:dyDescent="0.2">
      <c r="A411" s="8">
        <v>2003</v>
      </c>
      <c r="B411" s="9">
        <f>SUM(B155:B166)</f>
        <v>0</v>
      </c>
      <c r="C411" s="10">
        <f>SUM(C155:C166)</f>
        <v>0</v>
      </c>
      <c r="D411" s="11">
        <f t="shared" ref="D411" si="11">SUM(D155:D166)</f>
        <v>0</v>
      </c>
      <c r="E411" s="9">
        <f>SUM(E155:E166)</f>
        <v>0</v>
      </c>
      <c r="F411" s="12"/>
      <c r="G411" s="12"/>
    </row>
    <row r="412" spans="1:7" x14ac:dyDescent="0.2">
      <c r="A412" s="8">
        <v>2004</v>
      </c>
      <c r="B412" s="9">
        <f>SUM(B167:B178)</f>
        <v>0</v>
      </c>
      <c r="C412" s="10">
        <f>SUM(C167:C178)</f>
        <v>0</v>
      </c>
      <c r="D412" s="11">
        <f t="shared" ref="D412" si="12">SUM(D167:D178)</f>
        <v>0</v>
      </c>
      <c r="E412" s="9">
        <f>SUM(E167:E178)</f>
        <v>0</v>
      </c>
      <c r="F412" s="12"/>
      <c r="G412" s="12"/>
    </row>
    <row r="413" spans="1:7" x14ac:dyDescent="0.2">
      <c r="A413" s="8">
        <v>2005</v>
      </c>
      <c r="B413" s="9">
        <f>SUM(B179:B190)</f>
        <v>0</v>
      </c>
      <c r="C413" s="10">
        <f>SUM(C179:C190)</f>
        <v>0</v>
      </c>
      <c r="D413" s="11">
        <f t="shared" ref="D413" si="13">SUM(D179:D190)</f>
        <v>0</v>
      </c>
      <c r="E413" s="9">
        <f>SUM(E179:E190)</f>
        <v>0</v>
      </c>
      <c r="F413" s="12"/>
      <c r="G413" s="12"/>
    </row>
    <row r="414" spans="1:7" x14ac:dyDescent="0.2">
      <c r="A414" s="8">
        <v>2006</v>
      </c>
      <c r="B414" s="9">
        <f>SUM(B191:B202)</f>
        <v>0</v>
      </c>
      <c r="C414" s="10">
        <f>SUM(C191:C202)</f>
        <v>0</v>
      </c>
      <c r="D414" s="11">
        <f t="shared" ref="D414" si="14">SUM(D191:D202)</f>
        <v>0</v>
      </c>
      <c r="E414" s="9">
        <f>SUM(E191:E202)</f>
        <v>0</v>
      </c>
      <c r="F414" s="12"/>
      <c r="G414" s="12"/>
    </row>
    <row r="415" spans="1:7" x14ac:dyDescent="0.2">
      <c r="A415" s="8">
        <v>2007</v>
      </c>
      <c r="B415" s="9">
        <f>SUM(B203:B214)</f>
        <v>14372</v>
      </c>
      <c r="C415" s="10">
        <f>SUM(C203:C214)</f>
        <v>247.86167994335267</v>
      </c>
      <c r="D415" s="11">
        <f t="shared" ref="D415" si="15">SUM(D203:D214)</f>
        <v>11.990742494802792</v>
      </c>
      <c r="E415" s="9">
        <f>SUM(E203:E214)</f>
        <v>14335.785564101572</v>
      </c>
      <c r="F415" s="12"/>
      <c r="G415" s="12"/>
    </row>
    <row r="416" spans="1:7" x14ac:dyDescent="0.2">
      <c r="A416" s="8">
        <v>2008</v>
      </c>
      <c r="B416" s="9">
        <f>SUM(B215:B226)</f>
        <v>11012</v>
      </c>
      <c r="C416" s="10">
        <f>SUM(C215:C226)</f>
        <v>248.88905549583814</v>
      </c>
      <c r="D416" s="11">
        <f t="shared" ref="D416" si="16">SUM(D215:D226)</f>
        <v>12.040443584935502</v>
      </c>
      <c r="E416" s="9">
        <f>SUM(E215:E226)</f>
        <v>10919.255141070853</v>
      </c>
      <c r="F416" s="12"/>
      <c r="G416" s="12"/>
    </row>
    <row r="417" spans="1:7" x14ac:dyDescent="0.2">
      <c r="A417" s="8">
        <v>2009</v>
      </c>
      <c r="B417" s="9">
        <f>SUM(B227:B238)</f>
        <v>11219</v>
      </c>
      <c r="C417" s="10">
        <f>SUM(C227:C238)</f>
        <v>247.77435291519751</v>
      </c>
      <c r="D417" s="11">
        <f t="shared" ref="D417" si="17">SUM(D227:D238)</f>
        <v>11.986517897004195</v>
      </c>
      <c r="E417" s="9">
        <f>SUM(E227:E238)</f>
        <v>11160.932367171219</v>
      </c>
      <c r="F417" s="12"/>
      <c r="G417" s="12"/>
    </row>
    <row r="418" spans="1:7" x14ac:dyDescent="0.2">
      <c r="A418" s="8">
        <v>2010</v>
      </c>
      <c r="B418" s="9">
        <f>SUM(B239:B250)</f>
        <v>10321</v>
      </c>
      <c r="C418" s="10">
        <f>SUM(C239:C250)</f>
        <v>247.90394041574262</v>
      </c>
      <c r="D418" s="11">
        <f t="shared" ref="D418" si="18">SUM(D239:D250)</f>
        <v>11.992786919105301</v>
      </c>
      <c r="E418" s="9">
        <f>SUM(E239:E250)</f>
        <v>10273.019911027644</v>
      </c>
      <c r="F418" s="12"/>
      <c r="G418" s="12"/>
    </row>
    <row r="419" spans="1:7" x14ac:dyDescent="0.2">
      <c r="A419" s="8">
        <v>2011</v>
      </c>
      <c r="B419" s="9">
        <f>SUM(B251:B262)</f>
        <v>10235</v>
      </c>
      <c r="C419" s="10">
        <f>SUM(C251:C262)</f>
        <v>248.52804805890094</v>
      </c>
      <c r="D419" s="11">
        <f t="shared" ref="D419" si="19">SUM(D251:D262)</f>
        <v>12.022979218454921</v>
      </c>
      <c r="E419" s="9">
        <f>SUM(E251:E262)</f>
        <v>10187.939982771084</v>
      </c>
      <c r="F419" s="12"/>
      <c r="G419" s="12"/>
    </row>
    <row r="420" spans="1:7" x14ac:dyDescent="0.2">
      <c r="A420" s="8">
        <v>2012</v>
      </c>
      <c r="B420" s="9">
        <f>SUM(B263:B274)</f>
        <v>12509</v>
      </c>
      <c r="C420" s="10">
        <f>SUM(C263:C274)</f>
        <v>247.73564437874188</v>
      </c>
      <c r="D420" s="11">
        <f t="shared" ref="D420" si="20">SUM(D263:D274)</f>
        <v>11.984645303817963</v>
      </c>
      <c r="E420" s="9">
        <f>SUM(E263:E274)</f>
        <v>12494.232567762552</v>
      </c>
      <c r="F420" s="12"/>
      <c r="G420" s="12"/>
    </row>
    <row r="421" spans="1:7" x14ac:dyDescent="0.2">
      <c r="A421" s="8">
        <v>2013</v>
      </c>
      <c r="B421" s="9">
        <f>SUM(B275:B286)</f>
        <v>14466</v>
      </c>
      <c r="C421" s="10">
        <f>SUM(C275:C286)</f>
        <v>247.12218524394567</v>
      </c>
      <c r="D421" s="11">
        <f t="shared" ref="D421" si="21">SUM(D275:D286)</f>
        <v>11.954968144693943</v>
      </c>
      <c r="E421" s="9">
        <f>SUM(E275:E286)</f>
        <v>14439.650042028421</v>
      </c>
      <c r="F421" s="12"/>
      <c r="G421" s="12"/>
    </row>
    <row r="422" spans="1:7" x14ac:dyDescent="0.2">
      <c r="A422" s="8">
        <v>2014</v>
      </c>
      <c r="B422" s="9">
        <f>SUM(B287:B298)</f>
        <v>14166</v>
      </c>
      <c r="C422" s="10">
        <f>SUM(C287:C298)</f>
        <v>247.9815953990703</v>
      </c>
      <c r="D422" s="11">
        <f t="shared" ref="D422" si="22">SUM(D287:D298)</f>
        <v>11.996543614810477</v>
      </c>
      <c r="E422" s="9">
        <f>SUM(E287:E298)</f>
        <v>14106.709804570952</v>
      </c>
      <c r="F422" s="12"/>
      <c r="G422" s="12"/>
    </row>
    <row r="423" spans="1:7" x14ac:dyDescent="0.2">
      <c r="A423" s="8">
        <v>2015</v>
      </c>
      <c r="B423" s="9">
        <f>SUM(B299:B310)</f>
        <v>15912</v>
      </c>
      <c r="C423" s="10">
        <f>SUM(C299:C310)</f>
        <v>247.77435291519751</v>
      </c>
      <c r="D423" s="11">
        <f t="shared" ref="D423" si="23">SUM(D299:D310)</f>
        <v>11.986517897004195</v>
      </c>
      <c r="E423" s="9">
        <f>SUM(E299:E310)</f>
        <v>15805.642088672566</v>
      </c>
      <c r="F423" s="12"/>
      <c r="G423" s="12"/>
    </row>
    <row r="424" spans="1:7" x14ac:dyDescent="0.2">
      <c r="A424" s="8">
        <v>2016</v>
      </c>
      <c r="B424" s="9">
        <f>SUM(B311:B322)</f>
        <v>16235</v>
      </c>
      <c r="C424" s="10">
        <f>SUM(C311:C322)</f>
        <v>248.42223592129511</v>
      </c>
      <c r="D424" s="11">
        <f t="shared" ref="D424" si="24">SUM(D311:D322)</f>
        <v>12.017860371139975</v>
      </c>
      <c r="E424" s="9">
        <f>SUM(E311:E322)</f>
        <v>16083.09286471994</v>
      </c>
      <c r="F424" s="12"/>
      <c r="G424" s="12"/>
    </row>
    <row r="425" spans="1:7" x14ac:dyDescent="0.2">
      <c r="A425" s="8">
        <v>2017</v>
      </c>
      <c r="B425" s="9">
        <f>SUM(B323:B334)</f>
        <v>0</v>
      </c>
      <c r="C425" s="10">
        <f>SUM(C323:C334)</f>
        <v>247.45126457023363</v>
      </c>
      <c r="D425" s="11">
        <f t="shared" ref="D425" si="25">SUM(D323:D334)</f>
        <v>11.970887932951584</v>
      </c>
      <c r="E425" s="9">
        <f>SUM(E323:E334)</f>
        <v>0</v>
      </c>
      <c r="F425" s="12"/>
      <c r="G425" s="12"/>
    </row>
    <row r="426" spans="1:7" x14ac:dyDescent="0.2">
      <c r="A426" s="8">
        <v>2018</v>
      </c>
      <c r="B426" s="9">
        <f>SUM(B335:B346)</f>
        <v>0</v>
      </c>
      <c r="C426" s="10">
        <f>SUM(C335:C346)</f>
        <v>247.86167994335267</v>
      </c>
      <c r="D426" s="11">
        <f t="shared" ref="D426" si="26">SUM(D335:D346)</f>
        <v>11.990742494802792</v>
      </c>
      <c r="E426" s="9">
        <f>SUM(E335:E346)</f>
        <v>0</v>
      </c>
      <c r="F426" s="12"/>
      <c r="G426" s="12"/>
    </row>
    <row r="427" spans="1:7" x14ac:dyDescent="0.2">
      <c r="A427" s="8">
        <v>2019</v>
      </c>
      <c r="B427" s="9">
        <f>SUM(B347:B358)</f>
        <v>0</v>
      </c>
      <c r="C427" s="10">
        <f>SUM(C347:C358)</f>
        <v>247.12218524394567</v>
      </c>
      <c r="D427" s="11">
        <f t="shared" ref="D427" si="27">SUM(D347:D358)</f>
        <v>11.954968144693943</v>
      </c>
      <c r="E427" s="9">
        <f>SUM(E347:E358)</f>
        <v>0</v>
      </c>
      <c r="F427" s="12"/>
      <c r="G427" s="12"/>
    </row>
    <row r="428" spans="1:7" x14ac:dyDescent="0.2">
      <c r="A428" s="8">
        <v>2020</v>
      </c>
      <c r="B428" s="9">
        <f>SUM(B359:B370)</f>
        <v>0</v>
      </c>
      <c r="C428" s="10">
        <f>SUM(C359:C370)</f>
        <v>248.93679400531747</v>
      </c>
      <c r="D428" s="11">
        <f t="shared" ref="D428" si="28">SUM(D359:D370)</f>
        <v>12.042753018868098</v>
      </c>
      <c r="E428" s="9">
        <f>SUM(E359:E370)</f>
        <v>0</v>
      </c>
      <c r="F428" s="12"/>
      <c r="G428" s="12"/>
    </row>
    <row r="429" spans="1:7" x14ac:dyDescent="0.2">
      <c r="A429" s="8"/>
      <c r="B429" s="9"/>
      <c r="C429" s="10"/>
      <c r="D429" s="11"/>
      <c r="E429" s="11"/>
      <c r="F429" s="12"/>
      <c r="G429" s="12"/>
    </row>
  </sheetData>
  <mergeCells count="1">
    <mergeCell ref="I9:M9"/>
  </mergeCells>
  <conditionalFormatting sqref="A372:A406 B429:E429 B407:D428">
    <cfRule type="cellIs" dxfId="281" priority="50" operator="equal">
      <formula>0</formula>
    </cfRule>
  </conditionalFormatting>
  <conditionalFormatting sqref="D122:D406">
    <cfRule type="cellIs" dxfId="280" priority="49" operator="equal">
      <formula>0</formula>
    </cfRule>
  </conditionalFormatting>
  <conditionalFormatting sqref="D119:D406">
    <cfRule type="cellIs" dxfId="279" priority="48" operator="equal">
      <formula>0</formula>
    </cfRule>
  </conditionalFormatting>
  <conditionalFormatting sqref="D372:D406 B119:D371">
    <cfRule type="cellIs" dxfId="278" priority="47" operator="equal">
      <formula>0</formula>
    </cfRule>
  </conditionalFormatting>
  <conditionalFormatting sqref="F408:F429">
    <cfRule type="cellIs" dxfId="277" priority="46" operator="equal">
      <formula>0</formula>
    </cfRule>
  </conditionalFormatting>
  <conditionalFormatting sqref="G408:G429">
    <cfRule type="cellIs" dxfId="276" priority="45" operator="equal">
      <formula>0</formula>
    </cfRule>
  </conditionalFormatting>
  <conditionalFormatting sqref="I14:I22 L14:M22">
    <cfRule type="cellIs" dxfId="275" priority="34" operator="equal">
      <formula>0</formula>
    </cfRule>
  </conditionalFormatting>
  <conditionalFormatting sqref="I11:I22 L11:M22">
    <cfRule type="cellIs" dxfId="274" priority="33" operator="equal">
      <formula>0</formula>
    </cfRule>
  </conditionalFormatting>
  <conditionalFormatting sqref="G312:G371">
    <cfRule type="cellIs" dxfId="273" priority="32" operator="equal">
      <formula>0</formula>
    </cfRule>
  </conditionalFormatting>
  <conditionalFormatting sqref="G312:G371">
    <cfRule type="cellIs" dxfId="272" priority="31" operator="equal">
      <formula>0</formula>
    </cfRule>
  </conditionalFormatting>
  <conditionalFormatting sqref="K14:K22">
    <cfRule type="cellIs" dxfId="271" priority="30" operator="equal">
      <formula>0</formula>
    </cfRule>
  </conditionalFormatting>
  <conditionalFormatting sqref="K11:K22">
    <cfRule type="cellIs" dxfId="270" priority="29" operator="equal">
      <formula>0</formula>
    </cfRule>
  </conditionalFormatting>
  <conditionalFormatting sqref="J14:J22">
    <cfRule type="cellIs" dxfId="269" priority="28" operator="equal">
      <formula>0</formula>
    </cfRule>
  </conditionalFormatting>
  <conditionalFormatting sqref="J11:J22">
    <cfRule type="cellIs" dxfId="268" priority="27" operator="equal">
      <formula>0</formula>
    </cfRule>
  </conditionalFormatting>
  <conditionalFormatting sqref="B372:C406">
    <cfRule type="cellIs" dxfId="267" priority="26" operator="equal">
      <formula>0</formula>
    </cfRule>
  </conditionalFormatting>
  <conditionalFormatting sqref="D11:D118">
    <cfRule type="cellIs" dxfId="266" priority="25" operator="equal">
      <formula>0</formula>
    </cfRule>
  </conditionalFormatting>
  <conditionalFormatting sqref="B11:D118">
    <cfRule type="cellIs" dxfId="265" priority="24" operator="equal">
      <formula>0</formula>
    </cfRule>
  </conditionalFormatting>
  <conditionalFormatting sqref="E407:E428">
    <cfRule type="cellIs" dxfId="264" priority="23" operator="equal">
      <formula>0</formula>
    </cfRule>
  </conditionalFormatting>
  <conditionalFormatting sqref="E119:E202 E204:E371">
    <cfRule type="cellIs" dxfId="263" priority="22" operator="equal">
      <formula>0</formula>
    </cfRule>
  </conditionalFormatting>
  <conditionalFormatting sqref="E372:E406">
    <cfRule type="cellIs" dxfId="262" priority="21" operator="equal">
      <formula>0</formula>
    </cfRule>
  </conditionalFormatting>
  <conditionalFormatting sqref="E11:E202 E204:E371">
    <cfRule type="cellIs" dxfId="261" priority="20" operator="equal">
      <formula>0</formula>
    </cfRule>
  </conditionalFormatting>
  <conditionalFormatting sqref="E203:E371">
    <cfRule type="cellIs" dxfId="260" priority="19" operator="equal">
      <formula>0</formula>
    </cfRule>
  </conditionalFormatting>
  <conditionalFormatting sqref="AD203:AD371">
    <cfRule type="cellIs" dxfId="259" priority="18" operator="equal">
      <formula>0</formula>
    </cfRule>
  </conditionalFormatting>
  <conditionalFormatting sqref="AD203:AD371">
    <cfRule type="cellIs" dxfId="258" priority="17" operator="equal">
      <formula>0</formula>
    </cfRule>
  </conditionalFormatting>
  <conditionalFormatting sqref="AB203:AD371">
    <cfRule type="cellIs" dxfId="257" priority="16" operator="equal">
      <formula>0</formula>
    </cfRule>
  </conditionalFormatting>
  <conditionalFormatting sqref="AE204:AE371">
    <cfRule type="cellIs" dxfId="256" priority="15" operator="equal">
      <formula>0</formula>
    </cfRule>
  </conditionalFormatting>
  <conditionalFormatting sqref="AE204:AE371">
    <cfRule type="cellIs" dxfId="255" priority="14" operator="equal">
      <formula>0</formula>
    </cfRule>
  </conditionalFormatting>
  <conditionalFormatting sqref="AE203:AE371">
    <cfRule type="cellIs" dxfId="254" priority="13" operator="equal">
      <formula>0</formula>
    </cfRule>
  </conditionalFormatting>
  <conditionalFormatting sqref="BD203:BD371">
    <cfRule type="cellIs" dxfId="253" priority="12" operator="equal">
      <formula>0</formula>
    </cfRule>
  </conditionalFormatting>
  <conditionalFormatting sqref="BD203:BD371">
    <cfRule type="cellIs" dxfId="252" priority="11" operator="equal">
      <formula>0</formula>
    </cfRule>
  </conditionalFormatting>
  <conditionalFormatting sqref="BB203:BD371">
    <cfRule type="cellIs" dxfId="251" priority="10" operator="equal">
      <formula>0</formula>
    </cfRule>
  </conditionalFormatting>
  <conditionalFormatting sqref="BE204:BE371">
    <cfRule type="cellIs" dxfId="250" priority="9" operator="equal">
      <formula>0</formula>
    </cfRule>
  </conditionalFormatting>
  <conditionalFormatting sqref="BE204:BE371">
    <cfRule type="cellIs" dxfId="249" priority="8" operator="equal">
      <formula>0</formula>
    </cfRule>
  </conditionalFormatting>
  <conditionalFormatting sqref="BE203:BE371">
    <cfRule type="cellIs" dxfId="248" priority="7" operator="equal">
      <formula>0</formula>
    </cfRule>
  </conditionalFormatting>
  <conditionalFormatting sqref="CD203:CD371">
    <cfRule type="cellIs" dxfId="247" priority="6" operator="equal">
      <formula>0</formula>
    </cfRule>
  </conditionalFormatting>
  <conditionalFormatting sqref="CD203:CD371">
    <cfRule type="cellIs" dxfId="246" priority="5" operator="equal">
      <formula>0</formula>
    </cfRule>
  </conditionalFormatting>
  <conditionalFormatting sqref="CB203:CD371">
    <cfRule type="cellIs" dxfId="245" priority="4" operator="equal">
      <formula>0</formula>
    </cfRule>
  </conditionalFormatting>
  <conditionalFormatting sqref="CE204:CE371">
    <cfRule type="cellIs" dxfId="244" priority="3" operator="equal">
      <formula>0</formula>
    </cfRule>
  </conditionalFormatting>
  <conditionalFormatting sqref="CE204:CE371">
    <cfRule type="cellIs" dxfId="243" priority="2" operator="equal">
      <formula>0</formula>
    </cfRule>
  </conditionalFormatting>
  <conditionalFormatting sqref="CE203:CE371">
    <cfRule type="cellIs" dxfId="242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abSelected="1" zoomScale="75" zoomScaleNormal="75"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B62" sqref="B62:D62"/>
    </sheetView>
  </sheetViews>
  <sheetFormatPr defaultRowHeight="11.25" x14ac:dyDescent="0.2"/>
  <cols>
    <col min="1" max="1" width="7.83203125" style="9" customWidth="1"/>
    <col min="2" max="4" width="1.83203125" style="9" customWidth="1"/>
    <col min="5" max="11" width="7.83203125" style="9" customWidth="1"/>
    <col min="12" max="15" width="7.83203125" style="9" hidden="1" customWidth="1"/>
    <col min="16" max="16" width="1.83203125" style="9" customWidth="1"/>
    <col min="17" max="17" width="6.1640625" style="9" customWidth="1"/>
    <col min="18" max="20" width="1.83203125" style="9" customWidth="1"/>
    <col min="21" max="27" width="7.83203125" style="9" customWidth="1"/>
    <col min="28" max="28" width="0" style="9" hidden="1" customWidth="1"/>
    <col min="29" max="29" width="1.83203125" style="9" hidden="1" customWidth="1"/>
    <col min="30" max="31" width="0" style="9" hidden="1" customWidth="1"/>
    <col min="32" max="32" width="1.83203125" style="9" customWidth="1"/>
    <col min="33" max="35" width="7.83203125" style="9" customWidth="1"/>
    <col min="36" max="16384" width="9.33203125" style="9"/>
  </cols>
  <sheetData>
    <row r="1" spans="1:25" ht="23.25" x14ac:dyDescent="0.35">
      <c r="A1" s="88" t="s">
        <v>102</v>
      </c>
      <c r="B1" s="88"/>
      <c r="C1" s="88"/>
      <c r="D1" s="88"/>
      <c r="Q1" s="87" t="s">
        <v>110</v>
      </c>
    </row>
    <row r="2" spans="1:25" ht="3.95" customHeight="1" x14ac:dyDescent="0.2"/>
    <row r="3" spans="1:25" ht="11.25" hidden="1" customHeight="1" x14ac:dyDescent="0.2"/>
    <row r="4" spans="1:25" ht="11.25" hidden="1" customHeight="1" x14ac:dyDescent="0.2"/>
    <row r="5" spans="1:25" ht="11.25" hidden="1" customHeight="1" x14ac:dyDescent="0.2"/>
    <row r="6" spans="1:25" ht="11.25" hidden="1" customHeight="1" x14ac:dyDescent="0.2"/>
    <row r="7" spans="1:25" ht="11.25" hidden="1" customHeight="1" x14ac:dyDescent="0.2"/>
    <row r="8" spans="1:25" ht="11.25" hidden="1" customHeight="1" x14ac:dyDescent="0.2"/>
    <row r="9" spans="1:25" ht="18" x14ac:dyDescent="0.25">
      <c r="A9" s="87" t="s">
        <v>9</v>
      </c>
      <c r="B9" s="87"/>
      <c r="C9" s="87"/>
      <c r="D9" s="87"/>
    </row>
    <row r="10" spans="1:25" x14ac:dyDescent="0.2">
      <c r="A10" s="92"/>
      <c r="B10" s="93">
        <v>2007</v>
      </c>
      <c r="C10" s="93">
        <v>2008</v>
      </c>
      <c r="D10" s="93">
        <v>2009</v>
      </c>
      <c r="E10" s="93">
        <v>2010</v>
      </c>
      <c r="F10" s="93">
        <v>2011</v>
      </c>
      <c r="G10" s="93">
        <v>2012</v>
      </c>
      <c r="H10" s="93">
        <v>2013</v>
      </c>
      <c r="I10" s="93">
        <v>2014</v>
      </c>
      <c r="J10" s="93">
        <v>2015</v>
      </c>
      <c r="K10" s="93">
        <v>2016</v>
      </c>
      <c r="L10" s="15">
        <v>2017</v>
      </c>
      <c r="M10" s="15">
        <v>2018</v>
      </c>
      <c r="N10" s="15">
        <v>2019</v>
      </c>
      <c r="O10" s="15">
        <v>2020</v>
      </c>
    </row>
    <row r="11" spans="1:25" x14ac:dyDescent="0.2">
      <c r="A11" s="92" t="s">
        <v>29</v>
      </c>
      <c r="B11" s="92">
        <f>Inputs!$E203</f>
        <v>722.66030524148425</v>
      </c>
      <c r="C11" s="92">
        <f>Inputs!$E215</f>
        <v>490.10694541743749</v>
      </c>
      <c r="D11" s="92">
        <f>Inputs!$E227</f>
        <v>344.95038794413182</v>
      </c>
      <c r="E11" s="92">
        <f>Inputs!$E239</f>
        <v>466.60864925244931</v>
      </c>
      <c r="F11" s="92">
        <f>Inputs!$E251</f>
        <v>520.60084420889666</v>
      </c>
      <c r="G11" s="92">
        <f>Inputs!$E263</f>
        <v>590.45052269103974</v>
      </c>
      <c r="H11" s="92">
        <f>Inputs!$E275</f>
        <v>690.82668847109971</v>
      </c>
      <c r="I11" s="92">
        <f>Inputs!$E287</f>
        <v>632.02486150389495</v>
      </c>
      <c r="J11" s="92">
        <f>Inputs!$E299</f>
        <v>681.71204264329901</v>
      </c>
      <c r="K11" s="92">
        <f>Inputs!$E311</f>
        <v>762.09203078361304</v>
      </c>
      <c r="L11" s="10">
        <f>Inputs!$E323</f>
        <v>0</v>
      </c>
      <c r="M11" s="10">
        <f>Inputs!$E335</f>
        <v>0</v>
      </c>
      <c r="N11" s="10">
        <f>Inputs!$E347</f>
        <v>0</v>
      </c>
      <c r="O11" s="10">
        <f>Inputs!$E359</f>
        <v>0</v>
      </c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">
      <c r="A12" s="92" t="s">
        <v>30</v>
      </c>
      <c r="B12" s="92">
        <f>Inputs!$E204</f>
        <v>909.71992955555527</v>
      </c>
      <c r="C12" s="92">
        <f>Inputs!$E216</f>
        <v>744.75701217250378</v>
      </c>
      <c r="D12" s="92">
        <f>Inputs!$E228</f>
        <v>573.87350394902433</v>
      </c>
      <c r="E12" s="92">
        <f>Inputs!$E240</f>
        <v>630.39134903491311</v>
      </c>
      <c r="F12" s="92">
        <f>Inputs!$E252</f>
        <v>541.26705486101162</v>
      </c>
      <c r="G12" s="92">
        <f>Inputs!$E264</f>
        <v>615.88806013610963</v>
      </c>
      <c r="H12" s="92">
        <f>Inputs!$E276</f>
        <v>755.38273720562859</v>
      </c>
      <c r="I12" s="92">
        <f>Inputs!$E288</f>
        <v>733.64510448028682</v>
      </c>
      <c r="J12" s="92">
        <f>Inputs!$E300</f>
        <v>771.685961749635</v>
      </c>
      <c r="K12" s="92">
        <f>Inputs!$E312</f>
        <v>755.22463029973221</v>
      </c>
      <c r="L12" s="10">
        <f>Inputs!$E324</f>
        <v>0</v>
      </c>
      <c r="M12" s="10">
        <f>Inputs!$E336</f>
        <v>0</v>
      </c>
      <c r="N12" s="10">
        <f>Inputs!$E348</f>
        <v>0</v>
      </c>
      <c r="O12" s="10">
        <f>Inputs!$E360</f>
        <v>0</v>
      </c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">
      <c r="A13" s="92" t="s">
        <v>31</v>
      </c>
      <c r="B13" s="92">
        <f>Inputs!$E205</f>
        <v>1153.478127983285</v>
      </c>
      <c r="C13" s="92">
        <f>Inputs!$E217</f>
        <v>870.13831574038113</v>
      </c>
      <c r="D13" s="92">
        <f>Inputs!$E229</f>
        <v>686.86429285431211</v>
      </c>
      <c r="E13" s="92">
        <f>Inputs!$E241</f>
        <v>772.1605470197353</v>
      </c>
      <c r="F13" s="92">
        <f>Inputs!$E253</f>
        <v>671.85366916389546</v>
      </c>
      <c r="G13" s="92">
        <f>Inputs!$E265</f>
        <v>904.02676046820056</v>
      </c>
      <c r="H13" s="92">
        <f>Inputs!$E277</f>
        <v>1033.7919525618363</v>
      </c>
      <c r="I13" s="92">
        <f>Inputs!$E289</f>
        <v>970.6270944317946</v>
      </c>
      <c r="J13" s="92">
        <f>Inputs!$E301</f>
        <v>1089.1202926306053</v>
      </c>
      <c r="K13" s="92">
        <f>Inputs!$E313</f>
        <v>1111.3746680887418</v>
      </c>
      <c r="L13" s="10">
        <f>Inputs!$E325</f>
        <v>0</v>
      </c>
      <c r="M13" s="10">
        <f>Inputs!$E337</f>
        <v>0</v>
      </c>
      <c r="N13" s="10">
        <f>Inputs!$E349</f>
        <v>0</v>
      </c>
      <c r="O13" s="10">
        <f>Inputs!$E361</f>
        <v>0</v>
      </c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">
      <c r="A14" s="92" t="s">
        <v>32</v>
      </c>
      <c r="B14" s="92">
        <f>Inputs!$E206</f>
        <v>1477.210175068642</v>
      </c>
      <c r="C14" s="92">
        <f>Inputs!$E218</f>
        <v>967.71048135365209</v>
      </c>
      <c r="D14" s="92">
        <f>Inputs!$E230</f>
        <v>854.91142505471544</v>
      </c>
      <c r="E14" s="92">
        <f>Inputs!$E242</f>
        <v>1321.8693490955684</v>
      </c>
      <c r="F14" s="92">
        <f>Inputs!$E254</f>
        <v>982.60672483332496</v>
      </c>
      <c r="G14" s="92">
        <f>Inputs!$E266</f>
        <v>1125.4934667189652</v>
      </c>
      <c r="H14" s="92">
        <f>Inputs!$E278</f>
        <v>1230.5066804581086</v>
      </c>
      <c r="I14" s="92">
        <f>Inputs!$E290</f>
        <v>1188.9067778812323</v>
      </c>
      <c r="J14" s="92">
        <f>Inputs!$E302</f>
        <v>1383.3119151419401</v>
      </c>
      <c r="K14" s="92">
        <f>Inputs!$E314</f>
        <v>1483.8993690034038</v>
      </c>
      <c r="L14" s="10">
        <f>Inputs!$E326</f>
        <v>0</v>
      </c>
      <c r="M14" s="10">
        <f>Inputs!$E338</f>
        <v>0</v>
      </c>
      <c r="N14" s="10">
        <f>Inputs!$E350</f>
        <v>0</v>
      </c>
      <c r="O14" s="10">
        <f>Inputs!$E362</f>
        <v>0</v>
      </c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">
      <c r="A15" s="92" t="s">
        <v>33</v>
      </c>
      <c r="B15" s="92">
        <f>Inputs!$E207</f>
        <v>1525.061374630754</v>
      </c>
      <c r="C15" s="92">
        <f>Inputs!$E219</f>
        <v>1284.5814564489929</v>
      </c>
      <c r="D15" s="92">
        <f>Inputs!$E231</f>
        <v>1185.8383933089017</v>
      </c>
      <c r="E15" s="92">
        <f>Inputs!$E243</f>
        <v>1429.796959812837</v>
      </c>
      <c r="F15" s="92">
        <f>Inputs!$E255</f>
        <v>1034.4447055893174</v>
      </c>
      <c r="G15" s="92">
        <f>Inputs!$E267</f>
        <v>1215.1203743173564</v>
      </c>
      <c r="H15" s="92">
        <f>Inputs!$E279</f>
        <v>1600.6483900930023</v>
      </c>
      <c r="I15" s="92">
        <f>Inputs!$E291</f>
        <v>1548.8495673658006</v>
      </c>
      <c r="J15" s="92">
        <f>Inputs!$E303</f>
        <v>1788.6831095549248</v>
      </c>
      <c r="K15" s="92">
        <f>Inputs!$E315</f>
        <v>1757.5613411310808</v>
      </c>
      <c r="L15" s="10">
        <f>Inputs!$E327</f>
        <v>0</v>
      </c>
      <c r="M15" s="10">
        <f>Inputs!$E339</f>
        <v>0</v>
      </c>
      <c r="N15" s="10">
        <f>Inputs!$E351</f>
        <v>0</v>
      </c>
      <c r="O15" s="10">
        <f>Inputs!$E363</f>
        <v>0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">
      <c r="A16" s="92" t="s">
        <v>34</v>
      </c>
      <c r="B16" s="92">
        <f>Inputs!$E208</f>
        <v>1784.8093802128415</v>
      </c>
      <c r="C16" s="92">
        <f>Inputs!$E220</f>
        <v>1313.2594461793356</v>
      </c>
      <c r="D16" s="92">
        <f>Inputs!$E232</f>
        <v>1232.3984842982718</v>
      </c>
      <c r="E16" s="92">
        <f>Inputs!$E244</f>
        <v>1417.7182344547871</v>
      </c>
      <c r="F16" s="92">
        <f>Inputs!$E256</f>
        <v>1121.9705026347294</v>
      </c>
      <c r="G16" s="92">
        <f>Inputs!$E268</f>
        <v>1495.6997615998521</v>
      </c>
      <c r="H16" s="92">
        <f>Inputs!$E280</f>
        <v>1684.6935812472786</v>
      </c>
      <c r="I16" s="92">
        <f>Inputs!$E292</f>
        <v>1743.7715653779749</v>
      </c>
      <c r="J16" s="92">
        <f>Inputs!$E304</f>
        <v>1930.569185265412</v>
      </c>
      <c r="K16" s="92">
        <f>Inputs!$E316</f>
        <v>2002.0396468993872</v>
      </c>
      <c r="L16" s="10">
        <f>Inputs!$E328</f>
        <v>0</v>
      </c>
      <c r="M16" s="10">
        <f>Inputs!$E340</f>
        <v>0</v>
      </c>
      <c r="N16" s="10">
        <f>Inputs!$E352</f>
        <v>0</v>
      </c>
      <c r="O16" s="10">
        <f>Inputs!$E364</f>
        <v>0</v>
      </c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">
      <c r="A17" s="92" t="s">
        <v>35</v>
      </c>
      <c r="B17" s="92">
        <f>Inputs!$E209</f>
        <v>1683.0782874741235</v>
      </c>
      <c r="C17" s="92">
        <f>Inputs!$E221</f>
        <v>1182.3745060441347</v>
      </c>
      <c r="D17" s="92">
        <f>Inputs!$E233</f>
        <v>1304.1937628965977</v>
      </c>
      <c r="E17" s="92">
        <f>Inputs!$E245</f>
        <v>766.62937391067396</v>
      </c>
      <c r="F17" s="92">
        <f>Inputs!$E257</f>
        <v>1124.7025755674952</v>
      </c>
      <c r="G17" s="92">
        <f>Inputs!$E269</f>
        <v>1411.7481867757008</v>
      </c>
      <c r="H17" s="92">
        <f>Inputs!$E281</f>
        <v>1629.2468564036146</v>
      </c>
      <c r="I17" s="92">
        <f>Inputs!$E293</f>
        <v>1502.1660056724438</v>
      </c>
      <c r="J17" s="92">
        <f>Inputs!$E305</f>
        <v>1846.9036224748797</v>
      </c>
      <c r="K17" s="92">
        <f>Inputs!$E317</f>
        <v>1804.1020037317639</v>
      </c>
      <c r="L17" s="10">
        <f>Inputs!$E329</f>
        <v>0</v>
      </c>
      <c r="M17" s="10">
        <f>Inputs!$E341</f>
        <v>0</v>
      </c>
      <c r="N17" s="10">
        <f>Inputs!$E353</f>
        <v>0</v>
      </c>
      <c r="O17" s="10">
        <f>Inputs!$E365</f>
        <v>0</v>
      </c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">
      <c r="A18" s="92" t="s">
        <v>36</v>
      </c>
      <c r="B18" s="92">
        <f>Inputs!$E210</f>
        <v>1391.0423050170925</v>
      </c>
      <c r="C18" s="92">
        <f>Inputs!$E222</f>
        <v>1123.5349526674836</v>
      </c>
      <c r="D18" s="92">
        <f>Inputs!$E234</f>
        <v>1129.6006063377142</v>
      </c>
      <c r="E18" s="92">
        <f>Inputs!$E246</f>
        <v>754.70274153128116</v>
      </c>
      <c r="F18" s="92">
        <f>Inputs!$E258</f>
        <v>948.12450733618778</v>
      </c>
      <c r="G18" s="92">
        <f>Inputs!$E270</f>
        <v>1224.4773688176349</v>
      </c>
      <c r="H18" s="92">
        <f>Inputs!$E282</f>
        <v>1545.1154863534762</v>
      </c>
      <c r="I18" s="92">
        <f>Inputs!$E294</f>
        <v>1410.1005958280555</v>
      </c>
      <c r="J18" s="92">
        <f>Inputs!$E306</f>
        <v>1523.5784401915148</v>
      </c>
      <c r="K18" s="92">
        <f>Inputs!$E318</f>
        <v>1612.6220252983021</v>
      </c>
      <c r="L18" s="10">
        <f>Inputs!$E330</f>
        <v>0</v>
      </c>
      <c r="M18" s="10">
        <f>Inputs!$E342</f>
        <v>0</v>
      </c>
      <c r="N18" s="10">
        <f>Inputs!$E354</f>
        <v>0</v>
      </c>
      <c r="O18" s="10">
        <f>Inputs!$E366</f>
        <v>0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">
      <c r="A19" s="92" t="s">
        <v>37</v>
      </c>
      <c r="B19" s="92">
        <f>Inputs!$E211</f>
        <v>1099.5783964027021</v>
      </c>
      <c r="C19" s="92">
        <f>Inputs!$E223</f>
        <v>848.75121413680017</v>
      </c>
      <c r="D19" s="92">
        <f>Inputs!$E235</f>
        <v>1009.503531234198</v>
      </c>
      <c r="E19" s="92">
        <f>Inputs!$E247</f>
        <v>709.6286935114822</v>
      </c>
      <c r="F19" s="92">
        <f>Inputs!$E259</f>
        <v>900.01393257112397</v>
      </c>
      <c r="G19" s="92">
        <f>Inputs!$E271</f>
        <v>1073.4756451527862</v>
      </c>
      <c r="H19" s="92">
        <f>Inputs!$E283</f>
        <v>1242.9305811485337</v>
      </c>
      <c r="I19" s="92">
        <f>Inputs!$E295</f>
        <v>1208.9770201367212</v>
      </c>
      <c r="J19" s="92">
        <f>Inputs!$E307</f>
        <v>1303.8597467995512</v>
      </c>
      <c r="K19" s="92">
        <f>Inputs!$E319</f>
        <v>1405.284912260176</v>
      </c>
      <c r="L19" s="10">
        <f>Inputs!$E331</f>
        <v>0</v>
      </c>
      <c r="M19" s="10">
        <f>Inputs!$E343</f>
        <v>0</v>
      </c>
      <c r="N19" s="10">
        <f>Inputs!$E355</f>
        <v>0</v>
      </c>
      <c r="O19" s="10">
        <f>Inputs!$E367</f>
        <v>0</v>
      </c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">
      <c r="A20" s="92" t="s">
        <v>38</v>
      </c>
      <c r="B20" s="92">
        <f>Inputs!$E212</f>
        <v>899.73151254049856</v>
      </c>
      <c r="C20" s="92">
        <f>Inputs!$E224</f>
        <v>782.41949547065428</v>
      </c>
      <c r="D20" s="92">
        <f>Inputs!$E236</f>
        <v>1038.1895528926163</v>
      </c>
      <c r="E20" s="92">
        <f>Inputs!$E248</f>
        <v>695.34543151789649</v>
      </c>
      <c r="F20" s="92">
        <f>Inputs!$E260</f>
        <v>774.84311693701238</v>
      </c>
      <c r="G20" s="92">
        <f>Inputs!$E272</f>
        <v>953.84380534364777</v>
      </c>
      <c r="H20" s="92">
        <f>Inputs!$E284</f>
        <v>1001.335972747008</v>
      </c>
      <c r="I20" s="92">
        <f>Inputs!$E296</f>
        <v>1112.0034369699615</v>
      </c>
      <c r="J20" s="92">
        <f>Inputs!$E308</f>
        <v>1261.8878543446165</v>
      </c>
      <c r="K20" s="92">
        <f>Inputs!$E320</f>
        <v>1274.6118893697278</v>
      </c>
      <c r="L20" s="10">
        <f>Inputs!$E332</f>
        <v>0</v>
      </c>
      <c r="M20" s="10">
        <f>Inputs!$E344</f>
        <v>0</v>
      </c>
      <c r="N20" s="10">
        <f>Inputs!$E356</f>
        <v>0</v>
      </c>
      <c r="O20" s="10">
        <f>Inputs!$E368</f>
        <v>0</v>
      </c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">
      <c r="A21" s="92" t="s">
        <v>39</v>
      </c>
      <c r="B21" s="92">
        <f>Inputs!$E213</f>
        <v>829.13668563814088</v>
      </c>
      <c r="C21" s="92">
        <f>Inputs!$E225</f>
        <v>629.70431936126715</v>
      </c>
      <c r="D21" s="92">
        <f>Inputs!$E237</f>
        <v>1117.9285434029227</v>
      </c>
      <c r="E21" s="92">
        <f>Inputs!$E249</f>
        <v>613.30114986660135</v>
      </c>
      <c r="F21" s="92">
        <f>Inputs!$E261</f>
        <v>781.22660493463127</v>
      </c>
      <c r="G21" s="92">
        <f>Inputs!$E273</f>
        <v>933.53898224049851</v>
      </c>
      <c r="H21" s="92">
        <f>Inputs!$E285</f>
        <v>993.20586636181508</v>
      </c>
      <c r="I21" s="92">
        <f>Inputs!$E297</f>
        <v>1038.5591022559029</v>
      </c>
      <c r="J21" s="92">
        <f>Inputs!$E309</f>
        <v>1111.4975067198764</v>
      </c>
      <c r="K21" s="92">
        <f>Inputs!$E321</f>
        <v>1014.580006408612</v>
      </c>
      <c r="L21" s="10">
        <f>Inputs!$E333</f>
        <v>0</v>
      </c>
      <c r="M21" s="10">
        <f>Inputs!$E345</f>
        <v>0</v>
      </c>
      <c r="N21" s="10">
        <f>Inputs!$E357</f>
        <v>0</v>
      </c>
      <c r="O21" s="10">
        <f>Inputs!$E369</f>
        <v>0</v>
      </c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">
      <c r="A22" s="92" t="s">
        <v>40</v>
      </c>
      <c r="B22" s="92">
        <f>Inputs!$E214</f>
        <v>860.27908433645518</v>
      </c>
      <c r="C22" s="92">
        <f>Inputs!$E226</f>
        <v>681.91699607821079</v>
      </c>
      <c r="D22" s="92">
        <f>Inputs!$E238</f>
        <v>682.67988299781325</v>
      </c>
      <c r="E22" s="92">
        <f>Inputs!$E250</f>
        <v>694.86743201941738</v>
      </c>
      <c r="F22" s="92">
        <f>Inputs!$E262</f>
        <v>786.28574413345893</v>
      </c>
      <c r="G22" s="92">
        <f>Inputs!$E274</f>
        <v>950.46963350076101</v>
      </c>
      <c r="H22" s="92">
        <f>Inputs!$E286</f>
        <v>1031.9652489770187</v>
      </c>
      <c r="I22" s="92">
        <f>Inputs!$E298</f>
        <v>1017.0786726668831</v>
      </c>
      <c r="J22" s="92">
        <f>Inputs!$E310</f>
        <v>1112.8324111563102</v>
      </c>
      <c r="K22" s="92">
        <f>Inputs!$E322</f>
        <v>1099.700341445397</v>
      </c>
      <c r="L22" s="10">
        <f>Inputs!$E334</f>
        <v>0</v>
      </c>
      <c r="M22" s="10">
        <f>Inputs!$E346</f>
        <v>0</v>
      </c>
      <c r="N22" s="10">
        <f>Inputs!$E358</f>
        <v>0</v>
      </c>
      <c r="O22" s="10">
        <f>Inputs!$E370</f>
        <v>0</v>
      </c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3.9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">
      <c r="A24" s="92" t="s">
        <v>52</v>
      </c>
      <c r="B24" s="96">
        <f t="shared" ref="B24:D24" si="0">AVERAGE(B11:B22)</f>
        <v>1194.6487970084643</v>
      </c>
      <c r="C24" s="96">
        <f t="shared" si="0"/>
        <v>909.93792842257108</v>
      </c>
      <c r="D24" s="96">
        <f t="shared" si="0"/>
        <v>930.07769726426829</v>
      </c>
      <c r="E24" s="96">
        <f t="shared" ref="E24:O24" si="1">AVERAGE(E11:E22)</f>
        <v>856.084992585637</v>
      </c>
      <c r="F24" s="96">
        <f t="shared" si="1"/>
        <v>848.994998564257</v>
      </c>
      <c r="G24" s="96">
        <f t="shared" si="1"/>
        <v>1041.1860473135459</v>
      </c>
      <c r="H24" s="96">
        <f t="shared" si="1"/>
        <v>1203.3041701690352</v>
      </c>
      <c r="I24" s="96">
        <f t="shared" si="1"/>
        <v>1175.5591503809126</v>
      </c>
      <c r="J24" s="96">
        <f t="shared" si="1"/>
        <v>1317.1368407227139</v>
      </c>
      <c r="K24" s="96">
        <f t="shared" si="1"/>
        <v>1340.2577387266617</v>
      </c>
      <c r="L24" s="10">
        <f t="shared" si="1"/>
        <v>0</v>
      </c>
      <c r="M24" s="10">
        <f t="shared" si="1"/>
        <v>0</v>
      </c>
      <c r="N24" s="10">
        <f t="shared" si="1"/>
        <v>0</v>
      </c>
      <c r="O24" s="10">
        <f t="shared" si="1"/>
        <v>0</v>
      </c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3.95" customHeight="1" x14ac:dyDescent="0.2"/>
    <row r="26" spans="1:25" hidden="1" x14ac:dyDescent="0.2"/>
    <row r="27" spans="1:25" hidden="1" x14ac:dyDescent="0.2"/>
    <row r="28" spans="1:25" hidden="1" x14ac:dyDescent="0.2"/>
    <row r="29" spans="1:25" ht="18" x14ac:dyDescent="0.25">
      <c r="A29" s="87" t="s">
        <v>103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x14ac:dyDescent="0.2">
      <c r="A30" s="92"/>
      <c r="B30" s="93">
        <f t="shared" ref="B30:D30" si="2">B$10</f>
        <v>2007</v>
      </c>
      <c r="C30" s="93">
        <f t="shared" si="2"/>
        <v>2008</v>
      </c>
      <c r="D30" s="93">
        <f t="shared" si="2"/>
        <v>2009</v>
      </c>
      <c r="E30" s="93">
        <f t="shared" ref="E30:O30" si="3">E$10</f>
        <v>2010</v>
      </c>
      <c r="F30" s="93">
        <f t="shared" si="3"/>
        <v>2011</v>
      </c>
      <c r="G30" s="93">
        <f t="shared" si="3"/>
        <v>2012</v>
      </c>
      <c r="H30" s="93">
        <f t="shared" si="3"/>
        <v>2013</v>
      </c>
      <c r="I30" s="93">
        <f t="shared" si="3"/>
        <v>2014</v>
      </c>
      <c r="J30" s="93">
        <f t="shared" si="3"/>
        <v>2015</v>
      </c>
      <c r="K30" s="93">
        <f t="shared" si="3"/>
        <v>2016</v>
      </c>
      <c r="L30" s="93">
        <f t="shared" si="3"/>
        <v>2017</v>
      </c>
      <c r="M30" s="93">
        <f t="shared" si="3"/>
        <v>2018</v>
      </c>
      <c r="N30" s="93">
        <f t="shared" si="3"/>
        <v>2019</v>
      </c>
      <c r="O30" s="93">
        <f t="shared" si="3"/>
        <v>2020</v>
      </c>
      <c r="P30" s="92"/>
      <c r="Q30" s="94" t="s">
        <v>52</v>
      </c>
      <c r="R30" s="94"/>
      <c r="S30" s="94"/>
      <c r="T30" s="94"/>
      <c r="U30" s="94" t="s">
        <v>56</v>
      </c>
      <c r="V30" s="94"/>
      <c r="W30" s="94"/>
      <c r="X30" s="94"/>
      <c r="Y30" s="94"/>
    </row>
    <row r="31" spans="1:25" x14ac:dyDescent="0.2">
      <c r="A31" s="92" t="s">
        <v>29</v>
      </c>
      <c r="B31" s="95">
        <f t="shared" ref="B31:D39" si="4">IF(B$24=0,0,B11/B$24)</f>
        <v>0.60491443765825359</v>
      </c>
      <c r="C31" s="95">
        <f t="shared" si="4"/>
        <v>0.53861580016459543</v>
      </c>
      <c r="D31" s="95">
        <f t="shared" si="4"/>
        <v>0.37088341001915143</v>
      </c>
      <c r="E31" s="95">
        <f t="shared" ref="E31:O31" si="5">IF(E$24=0,0,E11/E$24)</f>
        <v>0.54504944403142652</v>
      </c>
      <c r="F31" s="95">
        <f t="shared" si="5"/>
        <v>0.61319659725827524</v>
      </c>
      <c r="G31" s="95">
        <f t="shared" si="5"/>
        <v>0.56709415595273505</v>
      </c>
      <c r="H31" s="95">
        <f t="shared" si="5"/>
        <v>0.57410811463742806</v>
      </c>
      <c r="I31" s="95">
        <f t="shared" si="5"/>
        <v>0.53763765209015812</v>
      </c>
      <c r="J31" s="95">
        <f t="shared" si="5"/>
        <v>0.51757116008481174</v>
      </c>
      <c r="K31" s="95">
        <f t="shared" si="5"/>
        <v>0.56861602717373871</v>
      </c>
      <c r="L31" s="95">
        <f t="shared" si="5"/>
        <v>0</v>
      </c>
      <c r="M31" s="95">
        <f t="shared" si="5"/>
        <v>0</v>
      </c>
      <c r="N31" s="95">
        <f t="shared" si="5"/>
        <v>0</v>
      </c>
      <c r="O31" s="95">
        <f t="shared" si="5"/>
        <v>0</v>
      </c>
      <c r="P31" s="92"/>
      <c r="Q31" s="95">
        <f t="shared" ref="Q31:Q42" si="6">AVERAGE($E31:$K31)</f>
        <v>0.56046759303265337</v>
      </c>
      <c r="R31" s="95"/>
      <c r="S31" s="95"/>
      <c r="T31" s="95"/>
      <c r="U31" s="95">
        <f t="shared" ref="U31:U42" si="7">STDEV($E31:$K31)</f>
        <v>3.0756434321596048E-2</v>
      </c>
      <c r="V31" s="95"/>
      <c r="W31" s="95"/>
      <c r="X31" s="95"/>
      <c r="Y31" s="95"/>
    </row>
    <row r="32" spans="1:25" x14ac:dyDescent="0.2">
      <c r="A32" s="92" t="s">
        <v>30</v>
      </c>
      <c r="B32" s="95">
        <f t="shared" si="4"/>
        <v>0.76149570638132047</v>
      </c>
      <c r="C32" s="95">
        <f t="shared" si="4"/>
        <v>0.81847012736745928</v>
      </c>
      <c r="D32" s="95">
        <f t="shared" si="4"/>
        <v>0.61701673487818987</v>
      </c>
      <c r="E32" s="95">
        <f t="shared" ref="E32:O39" si="8">IF(E$24=0,0,E12/E$24)</f>
        <v>0.73636537784751899</v>
      </c>
      <c r="F32" s="95">
        <f t="shared" si="8"/>
        <v>0.63753856710151791</v>
      </c>
      <c r="G32" s="95">
        <f t="shared" si="8"/>
        <v>0.59152546437326514</v>
      </c>
      <c r="H32" s="95">
        <f t="shared" si="8"/>
        <v>0.6277571007665631</v>
      </c>
      <c r="I32" s="95">
        <f t="shared" si="8"/>
        <v>0.62408182884082541</v>
      </c>
      <c r="J32" s="95">
        <f t="shared" si="8"/>
        <v>0.58588138900299103</v>
      </c>
      <c r="K32" s="95">
        <f t="shared" si="8"/>
        <v>0.56349208699011</v>
      </c>
      <c r="L32" s="95">
        <f t="shared" si="8"/>
        <v>0</v>
      </c>
      <c r="M32" s="95">
        <f t="shared" si="8"/>
        <v>0</v>
      </c>
      <c r="N32" s="95">
        <f t="shared" si="8"/>
        <v>0</v>
      </c>
      <c r="O32" s="95">
        <f t="shared" si="8"/>
        <v>0</v>
      </c>
      <c r="P32" s="92"/>
      <c r="Q32" s="95">
        <f t="shared" si="6"/>
        <v>0.6238059735603988</v>
      </c>
      <c r="R32" s="95"/>
      <c r="S32" s="95"/>
      <c r="T32" s="95"/>
      <c r="U32" s="95">
        <f t="shared" si="7"/>
        <v>5.6261238020532761E-2</v>
      </c>
      <c r="V32" s="95"/>
      <c r="W32" s="95"/>
      <c r="X32" s="95"/>
      <c r="Y32" s="95"/>
    </row>
    <row r="33" spans="1:25" x14ac:dyDescent="0.2">
      <c r="A33" s="92" t="s">
        <v>31</v>
      </c>
      <c r="B33" s="95">
        <f t="shared" si="4"/>
        <v>0.96553742896801531</v>
      </c>
      <c r="C33" s="95">
        <f t="shared" si="4"/>
        <v>0.95626117843973724</v>
      </c>
      <c r="D33" s="95">
        <f t="shared" si="4"/>
        <v>0.73850205727398432</v>
      </c>
      <c r="E33" s="95">
        <f t="shared" si="8"/>
        <v>0.90196715712487341</v>
      </c>
      <c r="F33" s="95">
        <f t="shared" si="8"/>
        <v>0.79135173976298234</v>
      </c>
      <c r="G33" s="95">
        <f t="shared" si="8"/>
        <v>0.868266303414993</v>
      </c>
      <c r="H33" s="95">
        <f t="shared" si="8"/>
        <v>0.85912770701743146</v>
      </c>
      <c r="I33" s="95">
        <f t="shared" si="8"/>
        <v>0.82567269721586145</v>
      </c>
      <c r="J33" s="95">
        <f t="shared" si="8"/>
        <v>0.82688469334211634</v>
      </c>
      <c r="K33" s="95">
        <f t="shared" si="8"/>
        <v>0.82922458567157775</v>
      </c>
      <c r="L33" s="95">
        <f t="shared" si="8"/>
        <v>0</v>
      </c>
      <c r="M33" s="95">
        <f t="shared" si="8"/>
        <v>0</v>
      </c>
      <c r="N33" s="95">
        <f t="shared" si="8"/>
        <v>0</v>
      </c>
      <c r="O33" s="95">
        <f t="shared" si="8"/>
        <v>0</v>
      </c>
      <c r="P33" s="92"/>
      <c r="Q33" s="95">
        <f t="shared" si="6"/>
        <v>0.84321355479283366</v>
      </c>
      <c r="R33" s="95"/>
      <c r="S33" s="95"/>
      <c r="T33" s="95"/>
      <c r="U33" s="95">
        <f t="shared" si="7"/>
        <v>3.6038263826157872E-2</v>
      </c>
      <c r="V33" s="95"/>
      <c r="W33" s="95"/>
      <c r="X33" s="95"/>
      <c r="Y33" s="95"/>
    </row>
    <row r="34" spans="1:25" x14ac:dyDescent="0.2">
      <c r="A34" s="92" t="s">
        <v>32</v>
      </c>
      <c r="B34" s="95">
        <f t="shared" si="4"/>
        <v>1.2365225485245064</v>
      </c>
      <c r="C34" s="95">
        <f t="shared" si="4"/>
        <v>1.063490652633013</v>
      </c>
      <c r="D34" s="95">
        <f t="shared" si="4"/>
        <v>0.91918280329627622</v>
      </c>
      <c r="E34" s="95">
        <f t="shared" si="8"/>
        <v>1.5440865808231505</v>
      </c>
      <c r="F34" s="95">
        <f t="shared" si="8"/>
        <v>1.1573763408441982</v>
      </c>
      <c r="G34" s="95">
        <f t="shared" si="8"/>
        <v>1.0809724828938576</v>
      </c>
      <c r="H34" s="95">
        <f t="shared" si="8"/>
        <v>1.0226065121051249</v>
      </c>
      <c r="I34" s="95">
        <f t="shared" si="8"/>
        <v>1.0113542797876183</v>
      </c>
      <c r="J34" s="95">
        <f t="shared" si="8"/>
        <v>1.0502416092035782</v>
      </c>
      <c r="K34" s="95">
        <f t="shared" si="8"/>
        <v>1.1071746322563387</v>
      </c>
      <c r="L34" s="95">
        <f t="shared" si="8"/>
        <v>0</v>
      </c>
      <c r="M34" s="95">
        <f t="shared" si="8"/>
        <v>0</v>
      </c>
      <c r="N34" s="95">
        <f t="shared" si="8"/>
        <v>0</v>
      </c>
      <c r="O34" s="95">
        <f t="shared" si="8"/>
        <v>0</v>
      </c>
      <c r="P34" s="92"/>
      <c r="Q34" s="95">
        <f t="shared" si="6"/>
        <v>1.1391160625591237</v>
      </c>
      <c r="R34" s="95"/>
      <c r="S34" s="95"/>
      <c r="T34" s="95"/>
      <c r="U34" s="95">
        <f t="shared" si="7"/>
        <v>0.18553153649059076</v>
      </c>
      <c r="V34" s="95"/>
      <c r="W34" s="95"/>
      <c r="X34" s="95"/>
      <c r="Y34" s="95"/>
    </row>
    <row r="35" spans="1:25" x14ac:dyDescent="0.2">
      <c r="A35" s="92" t="s">
        <v>33</v>
      </c>
      <c r="B35" s="95">
        <f t="shared" si="4"/>
        <v>1.2765771651465101</v>
      </c>
      <c r="C35" s="95">
        <f t="shared" si="4"/>
        <v>1.4117242685727889</v>
      </c>
      <c r="D35" s="95">
        <f t="shared" si="4"/>
        <v>1.2749885270842729</v>
      </c>
      <c r="E35" s="95">
        <f t="shared" si="8"/>
        <v>1.6701577205487688</v>
      </c>
      <c r="F35" s="95">
        <f t="shared" si="8"/>
        <v>1.2184343928276091</v>
      </c>
      <c r="G35" s="95">
        <f t="shared" si="8"/>
        <v>1.1670540317483062</v>
      </c>
      <c r="H35" s="95">
        <f t="shared" si="8"/>
        <v>1.3302109556124533</v>
      </c>
      <c r="I35" s="95">
        <f t="shared" si="8"/>
        <v>1.3175428619341969</v>
      </c>
      <c r="J35" s="95">
        <f t="shared" si="8"/>
        <v>1.3580085639192001</v>
      </c>
      <c r="K35" s="95">
        <f t="shared" si="8"/>
        <v>1.3113607109636141</v>
      </c>
      <c r="L35" s="95">
        <f t="shared" si="8"/>
        <v>0</v>
      </c>
      <c r="M35" s="95">
        <f t="shared" si="8"/>
        <v>0</v>
      </c>
      <c r="N35" s="95">
        <f t="shared" si="8"/>
        <v>0</v>
      </c>
      <c r="O35" s="95">
        <f t="shared" si="8"/>
        <v>0</v>
      </c>
      <c r="P35" s="92"/>
      <c r="Q35" s="95">
        <f t="shared" si="6"/>
        <v>1.3389670339363067</v>
      </c>
      <c r="R35" s="95"/>
      <c r="S35" s="95"/>
      <c r="T35" s="95"/>
      <c r="U35" s="95">
        <f t="shared" si="7"/>
        <v>0.16095021061315765</v>
      </c>
      <c r="V35" s="95"/>
      <c r="W35" s="95"/>
      <c r="X35" s="95"/>
      <c r="Y35" s="95"/>
    </row>
    <row r="36" spans="1:25" x14ac:dyDescent="0.2">
      <c r="A36" s="92" t="s">
        <v>34</v>
      </c>
      <c r="B36" s="95">
        <f t="shared" si="4"/>
        <v>1.4940034131220874</v>
      </c>
      <c r="C36" s="95">
        <f t="shared" si="4"/>
        <v>1.4432406927535653</v>
      </c>
      <c r="D36" s="95">
        <f t="shared" si="4"/>
        <v>1.3250489587302763</v>
      </c>
      <c r="E36" s="95">
        <f t="shared" si="8"/>
        <v>1.656048460997835</v>
      </c>
      <c r="F36" s="95">
        <f t="shared" si="8"/>
        <v>1.3215278117445965</v>
      </c>
      <c r="G36" s="95">
        <f t="shared" si="8"/>
        <v>1.4365345804037966</v>
      </c>
      <c r="H36" s="95">
        <f t="shared" si="8"/>
        <v>1.4000562974951045</v>
      </c>
      <c r="I36" s="95">
        <f t="shared" si="8"/>
        <v>1.4833550185994013</v>
      </c>
      <c r="J36" s="95">
        <f t="shared" si="8"/>
        <v>1.465731673108549</v>
      </c>
      <c r="K36" s="95">
        <f t="shared" si="8"/>
        <v>1.493772122369138</v>
      </c>
      <c r="L36" s="95">
        <f t="shared" si="8"/>
        <v>0</v>
      </c>
      <c r="M36" s="95">
        <f t="shared" si="8"/>
        <v>0</v>
      </c>
      <c r="N36" s="95">
        <f t="shared" si="8"/>
        <v>0</v>
      </c>
      <c r="O36" s="95">
        <f t="shared" si="8"/>
        <v>0</v>
      </c>
      <c r="P36" s="92"/>
      <c r="Q36" s="95">
        <f t="shared" si="6"/>
        <v>1.4652894235312031</v>
      </c>
      <c r="R36" s="95"/>
      <c r="S36" s="95"/>
      <c r="T36" s="95"/>
      <c r="U36" s="95">
        <f t="shared" si="7"/>
        <v>0.10269407527323683</v>
      </c>
      <c r="V36" s="95"/>
      <c r="W36" s="95"/>
      <c r="X36" s="95"/>
      <c r="Y36" s="95"/>
    </row>
    <row r="37" spans="1:25" x14ac:dyDescent="0.2">
      <c r="A37" s="92" t="s">
        <v>35</v>
      </c>
      <c r="B37" s="95">
        <f t="shared" si="4"/>
        <v>1.4088477648734439</v>
      </c>
      <c r="C37" s="95">
        <f t="shared" si="4"/>
        <v>1.2994012768473646</v>
      </c>
      <c r="D37" s="95">
        <f t="shared" si="4"/>
        <v>1.4022417339247624</v>
      </c>
      <c r="E37" s="95">
        <f t="shared" si="8"/>
        <v>0.89550614781275417</v>
      </c>
      <c r="F37" s="95">
        <f t="shared" si="8"/>
        <v>1.3247458200218962</v>
      </c>
      <c r="G37" s="95">
        <f t="shared" si="8"/>
        <v>1.3559038659980838</v>
      </c>
      <c r="H37" s="95">
        <f t="shared" si="8"/>
        <v>1.3539775700891528</v>
      </c>
      <c r="I37" s="95">
        <f t="shared" si="8"/>
        <v>1.2778310688881134</v>
      </c>
      <c r="J37" s="95">
        <f t="shared" si="8"/>
        <v>1.4022108906022872</v>
      </c>
      <c r="K37" s="95">
        <f t="shared" si="8"/>
        <v>1.3460858696072791</v>
      </c>
      <c r="L37" s="95">
        <f t="shared" si="8"/>
        <v>0</v>
      </c>
      <c r="M37" s="95">
        <f t="shared" si="8"/>
        <v>0</v>
      </c>
      <c r="N37" s="95">
        <f t="shared" si="8"/>
        <v>0</v>
      </c>
      <c r="O37" s="95">
        <f t="shared" si="8"/>
        <v>0</v>
      </c>
      <c r="P37" s="92"/>
      <c r="Q37" s="95">
        <f t="shared" si="6"/>
        <v>1.2794658904313667</v>
      </c>
      <c r="R37" s="95"/>
      <c r="S37" s="95"/>
      <c r="T37" s="95"/>
      <c r="U37" s="95">
        <f t="shared" si="7"/>
        <v>0.17338653341761709</v>
      </c>
      <c r="V37" s="95"/>
      <c r="W37" s="95"/>
      <c r="X37" s="95"/>
      <c r="Y37" s="95"/>
    </row>
    <row r="38" spans="1:25" x14ac:dyDescent="0.2">
      <c r="A38" s="92" t="s">
        <v>36</v>
      </c>
      <c r="B38" s="95">
        <f t="shared" si="4"/>
        <v>1.1643943462718247</v>
      </c>
      <c r="C38" s="95">
        <f t="shared" si="4"/>
        <v>1.2347380162679833</v>
      </c>
      <c r="D38" s="95">
        <f t="shared" si="4"/>
        <v>1.2145228400383354</v>
      </c>
      <c r="E38" s="95">
        <f t="shared" si="8"/>
        <v>0.88157454933516521</v>
      </c>
      <c r="F38" s="95">
        <f t="shared" si="8"/>
        <v>1.1167610044105909</v>
      </c>
      <c r="G38" s="95">
        <f t="shared" si="8"/>
        <v>1.1760408929576176</v>
      </c>
      <c r="H38" s="95">
        <f t="shared" si="8"/>
        <v>1.2840606096598375</v>
      </c>
      <c r="I38" s="95">
        <f t="shared" si="8"/>
        <v>1.1995147971679223</v>
      </c>
      <c r="J38" s="95">
        <f t="shared" si="8"/>
        <v>1.1567351189991211</v>
      </c>
      <c r="K38" s="95">
        <f t="shared" si="8"/>
        <v>1.2032178428832692</v>
      </c>
      <c r="L38" s="95">
        <f t="shared" si="8"/>
        <v>0</v>
      </c>
      <c r="M38" s="95">
        <f t="shared" si="8"/>
        <v>0</v>
      </c>
      <c r="N38" s="95">
        <f t="shared" si="8"/>
        <v>0</v>
      </c>
      <c r="O38" s="95">
        <f t="shared" si="8"/>
        <v>0</v>
      </c>
      <c r="P38" s="92"/>
      <c r="Q38" s="95">
        <f t="shared" si="6"/>
        <v>1.1454149736305033</v>
      </c>
      <c r="R38" s="95"/>
      <c r="S38" s="95"/>
      <c r="T38" s="95"/>
      <c r="U38" s="95">
        <f t="shared" si="7"/>
        <v>0.12714131708510423</v>
      </c>
      <c r="V38" s="95"/>
      <c r="W38" s="95"/>
      <c r="X38" s="95"/>
      <c r="Y38" s="95"/>
    </row>
    <row r="39" spans="1:25" x14ac:dyDescent="0.2">
      <c r="A39" s="92" t="s">
        <v>37</v>
      </c>
      <c r="B39" s="95">
        <f t="shared" si="4"/>
        <v>0.92041979128608409</v>
      </c>
      <c r="C39" s="95">
        <f t="shared" si="4"/>
        <v>0.93275726577103835</v>
      </c>
      <c r="D39" s="95">
        <f t="shared" si="4"/>
        <v>1.0853969880189074</v>
      </c>
      <c r="E39" s="95">
        <f t="shared" si="8"/>
        <v>0.82892317895701895</v>
      </c>
      <c r="F39" s="95">
        <f t="shared" si="8"/>
        <v>1.0600933269255362</v>
      </c>
      <c r="G39" s="95">
        <f t="shared" si="8"/>
        <v>1.0310123228433126</v>
      </c>
      <c r="H39" s="95">
        <f t="shared" si="8"/>
        <v>1.0329313335413206</v>
      </c>
      <c r="I39" s="95">
        <f t="shared" si="8"/>
        <v>1.0284272124843572</v>
      </c>
      <c r="J39" s="95">
        <f t="shared" si="8"/>
        <v>0.98991973080346185</v>
      </c>
      <c r="K39" s="95">
        <f t="shared" si="8"/>
        <v>1.0485184092988671</v>
      </c>
      <c r="L39" s="95">
        <f t="shared" si="8"/>
        <v>0</v>
      </c>
      <c r="M39" s="95">
        <f t="shared" si="8"/>
        <v>0</v>
      </c>
      <c r="N39" s="95">
        <f t="shared" si="8"/>
        <v>0</v>
      </c>
      <c r="O39" s="95">
        <f t="shared" si="8"/>
        <v>0</v>
      </c>
      <c r="P39" s="92"/>
      <c r="Q39" s="95">
        <f t="shared" si="6"/>
        <v>1.0028322164076964</v>
      </c>
      <c r="R39" s="95"/>
      <c r="S39" s="95"/>
      <c r="T39" s="95"/>
      <c r="U39" s="95">
        <f t="shared" si="7"/>
        <v>7.9720687053023626E-2</v>
      </c>
      <c r="V39" s="95"/>
      <c r="W39" s="95"/>
      <c r="X39" s="95"/>
      <c r="Y39" s="95"/>
    </row>
    <row r="40" spans="1:25" x14ac:dyDescent="0.2">
      <c r="A40" s="92" t="s">
        <v>38</v>
      </c>
      <c r="B40" s="95">
        <f t="shared" ref="B40:D40" si="9">IF(B$24=0,0,B20/B$24)</f>
        <v>0.75313474118379231</v>
      </c>
      <c r="C40" s="95">
        <f t="shared" si="9"/>
        <v>0.85986029489618354</v>
      </c>
      <c r="D40" s="95">
        <f t="shared" si="9"/>
        <v>1.1162395958384428</v>
      </c>
      <c r="E40" s="95">
        <f t="shared" ref="E40:O40" si="10">IF(E$24=0,0,E20/E$24)</f>
        <v>0.81223878182672238</v>
      </c>
      <c r="F40" s="95">
        <f t="shared" si="10"/>
        <v>0.91265922443283698</v>
      </c>
      <c r="G40" s="95">
        <f t="shared" si="10"/>
        <v>0.91611274258307873</v>
      </c>
      <c r="H40" s="95">
        <f t="shared" si="10"/>
        <v>0.83215532495523925</v>
      </c>
      <c r="I40" s="95">
        <f t="shared" si="10"/>
        <v>0.94593575883411962</v>
      </c>
      <c r="J40" s="95">
        <f t="shared" si="10"/>
        <v>0.95805372329591643</v>
      </c>
      <c r="K40" s="95">
        <f t="shared" si="10"/>
        <v>0.95101998111251196</v>
      </c>
      <c r="L40" s="95">
        <f t="shared" si="10"/>
        <v>0</v>
      </c>
      <c r="M40" s="95">
        <f t="shared" si="10"/>
        <v>0</v>
      </c>
      <c r="N40" s="95">
        <f t="shared" si="10"/>
        <v>0</v>
      </c>
      <c r="O40" s="95">
        <f t="shared" si="10"/>
        <v>0</v>
      </c>
      <c r="P40" s="92"/>
      <c r="Q40" s="95">
        <f t="shared" si="6"/>
        <v>0.90402507672006072</v>
      </c>
      <c r="R40" s="95"/>
      <c r="S40" s="95"/>
      <c r="T40" s="95"/>
      <c r="U40" s="95">
        <f t="shared" si="7"/>
        <v>5.8729274765182755E-2</v>
      </c>
      <c r="V40" s="95"/>
      <c r="W40" s="95"/>
      <c r="X40" s="95"/>
      <c r="Y40" s="95"/>
    </row>
    <row r="41" spans="1:25" x14ac:dyDescent="0.2">
      <c r="A41" s="92" t="s">
        <v>39</v>
      </c>
      <c r="B41" s="95">
        <f t="shared" ref="B41:D41" si="11">IF(B$24=0,0,B21/B$24)</f>
        <v>0.69404220530284122</v>
      </c>
      <c r="C41" s="95">
        <f t="shared" si="11"/>
        <v>0.69202997225634422</v>
      </c>
      <c r="D41" s="95">
        <f t="shared" si="11"/>
        <v>1.2019732831904251</v>
      </c>
      <c r="E41" s="95">
        <f t="shared" ref="E41:O42" si="12">IF(E$24=0,0,E21/E$24)</f>
        <v>0.71640217405779461</v>
      </c>
      <c r="F41" s="95">
        <f t="shared" si="12"/>
        <v>0.92017810029007296</v>
      </c>
      <c r="G41" s="95">
        <f t="shared" si="12"/>
        <v>0.89661111445855723</v>
      </c>
      <c r="H41" s="95">
        <f t="shared" si="12"/>
        <v>0.82539884011396192</v>
      </c>
      <c r="I41" s="95">
        <f t="shared" si="12"/>
        <v>0.88345967271777182</v>
      </c>
      <c r="J41" s="95">
        <f t="shared" si="12"/>
        <v>0.84387397903925976</v>
      </c>
      <c r="K41" s="95">
        <f t="shared" si="12"/>
        <v>0.75700365466461228</v>
      </c>
      <c r="L41" s="95">
        <f t="shared" si="12"/>
        <v>0</v>
      </c>
      <c r="M41" s="95">
        <f t="shared" si="12"/>
        <v>0</v>
      </c>
      <c r="N41" s="95">
        <f t="shared" si="12"/>
        <v>0</v>
      </c>
      <c r="O41" s="95">
        <f t="shared" si="12"/>
        <v>0</v>
      </c>
      <c r="P41" s="92"/>
      <c r="Q41" s="95">
        <f t="shared" si="6"/>
        <v>0.83470393362029005</v>
      </c>
      <c r="R41" s="95"/>
      <c r="S41" s="95"/>
      <c r="T41" s="95"/>
      <c r="U41" s="95">
        <f t="shared" si="7"/>
        <v>7.4965290263447434E-2</v>
      </c>
      <c r="V41" s="95"/>
      <c r="W41" s="95"/>
      <c r="X41" s="95"/>
      <c r="Y41" s="95"/>
    </row>
    <row r="42" spans="1:25" x14ac:dyDescent="0.2">
      <c r="A42" s="92" t="s">
        <v>40</v>
      </c>
      <c r="B42" s="95">
        <f t="shared" ref="B42:D42" si="13">IF(B$24=0,0,B22/B$24)</f>
        <v>0.72011045128132334</v>
      </c>
      <c r="C42" s="95">
        <f t="shared" si="13"/>
        <v>0.74941045402992768</v>
      </c>
      <c r="D42" s="95">
        <f t="shared" si="13"/>
        <v>0.73400306770697621</v>
      </c>
      <c r="E42" s="95">
        <f t="shared" si="12"/>
        <v>0.81168042663697026</v>
      </c>
      <c r="F42" s="95">
        <f t="shared" si="12"/>
        <v>0.9261370743798889</v>
      </c>
      <c r="G42" s="95">
        <f t="shared" si="12"/>
        <v>0.91287204237239805</v>
      </c>
      <c r="H42" s="95">
        <f t="shared" si="12"/>
        <v>0.85760963400638146</v>
      </c>
      <c r="I42" s="95">
        <f t="shared" si="12"/>
        <v>0.8651871514396553</v>
      </c>
      <c r="J42" s="95">
        <f t="shared" si="12"/>
        <v>0.84488746859870556</v>
      </c>
      <c r="K42" s="95">
        <f t="shared" si="12"/>
        <v>0.82051407700894086</v>
      </c>
      <c r="L42" s="95">
        <f t="shared" si="12"/>
        <v>0</v>
      </c>
      <c r="M42" s="95">
        <f t="shared" si="12"/>
        <v>0</v>
      </c>
      <c r="N42" s="95">
        <f t="shared" si="12"/>
        <v>0</v>
      </c>
      <c r="O42" s="95">
        <f t="shared" si="12"/>
        <v>0</v>
      </c>
      <c r="P42" s="92"/>
      <c r="Q42" s="95">
        <f t="shared" si="6"/>
        <v>0.86269826777756287</v>
      </c>
      <c r="R42" s="95"/>
      <c r="S42" s="95"/>
      <c r="T42" s="95"/>
      <c r="U42" s="95">
        <f t="shared" si="7"/>
        <v>4.334652852036542E-2</v>
      </c>
      <c r="V42" s="95"/>
      <c r="W42" s="95"/>
      <c r="X42" s="95"/>
      <c r="Y42" s="95"/>
    </row>
    <row r="43" spans="1:25" ht="3.95" customHeight="1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2" thickBot="1" x14ac:dyDescent="0.25">
      <c r="A44" s="92" t="s">
        <v>52</v>
      </c>
      <c r="B44" s="95">
        <f t="shared" ref="B44:D44" si="14">AVERAGE(B31:B42)</f>
        <v>1.0000000000000004</v>
      </c>
      <c r="C44" s="95">
        <f t="shared" si="14"/>
        <v>1</v>
      </c>
      <c r="D44" s="95">
        <f t="shared" si="14"/>
        <v>0.99999999999999989</v>
      </c>
      <c r="E44" s="95">
        <f t="shared" ref="E44:O44" si="15">AVERAGE(E31:E42)</f>
        <v>1</v>
      </c>
      <c r="F44" s="95">
        <f t="shared" si="15"/>
        <v>1.0000000000000002</v>
      </c>
      <c r="G44" s="95">
        <f t="shared" si="15"/>
        <v>1.0000000000000002</v>
      </c>
      <c r="H44" s="95">
        <f t="shared" si="15"/>
        <v>1</v>
      </c>
      <c r="I44" s="95">
        <f t="shared" si="15"/>
        <v>1.0000000000000002</v>
      </c>
      <c r="J44" s="95">
        <f t="shared" si="15"/>
        <v>1</v>
      </c>
      <c r="K44" s="95">
        <f t="shared" si="15"/>
        <v>0.99999999999999967</v>
      </c>
      <c r="L44" s="96">
        <f t="shared" si="15"/>
        <v>0</v>
      </c>
      <c r="M44" s="96">
        <f t="shared" si="15"/>
        <v>0</v>
      </c>
      <c r="N44" s="96">
        <f t="shared" si="15"/>
        <v>0</v>
      </c>
      <c r="O44" s="96">
        <f t="shared" si="15"/>
        <v>0</v>
      </c>
      <c r="P44" s="92"/>
      <c r="Q44" s="95"/>
      <c r="R44" s="95"/>
      <c r="S44" s="95"/>
      <c r="T44" s="95"/>
      <c r="U44" s="95"/>
      <c r="V44" s="95"/>
      <c r="W44" s="95"/>
    </row>
    <row r="45" spans="1:25" hidden="1" x14ac:dyDescent="0.2"/>
    <row r="46" spans="1:25" hidden="1" x14ac:dyDescent="0.2"/>
    <row r="47" spans="1:25" ht="12" thickBot="1" x14ac:dyDescent="0.25">
      <c r="J47" s="97" t="s">
        <v>105</v>
      </c>
      <c r="K47" s="98">
        <v>2</v>
      </c>
      <c r="W47" s="3"/>
    </row>
    <row r="48" spans="1:25" ht="5.0999999999999996" customHeight="1" x14ac:dyDescent="0.2"/>
    <row r="49" spans="1:35" ht="18" x14ac:dyDescent="0.25">
      <c r="A49" s="87" t="s">
        <v>104</v>
      </c>
      <c r="Q49" s="87" t="s">
        <v>106</v>
      </c>
      <c r="R49" s="87"/>
      <c r="S49" s="87"/>
      <c r="T49" s="87"/>
      <c r="AG49" s="107" t="s">
        <v>107</v>
      </c>
      <c r="AH49" s="108"/>
      <c r="AI49" s="109"/>
    </row>
    <row r="50" spans="1:35" x14ac:dyDescent="0.2">
      <c r="B50" s="15">
        <f t="shared" ref="B50:D50" si="16">B$10</f>
        <v>2007</v>
      </c>
      <c r="C50" s="15">
        <f t="shared" si="16"/>
        <v>2008</v>
      </c>
      <c r="D50" s="15">
        <f t="shared" si="16"/>
        <v>2009</v>
      </c>
      <c r="E50" s="15">
        <f t="shared" ref="E50:O50" si="17">E$10</f>
        <v>2010</v>
      </c>
      <c r="F50" s="15">
        <f t="shared" si="17"/>
        <v>2011</v>
      </c>
      <c r="G50" s="15">
        <f t="shared" si="17"/>
        <v>2012</v>
      </c>
      <c r="H50" s="15">
        <f t="shared" si="17"/>
        <v>2013</v>
      </c>
      <c r="I50" s="15">
        <f t="shared" si="17"/>
        <v>2014</v>
      </c>
      <c r="J50" s="15">
        <f t="shared" si="17"/>
        <v>2015</v>
      </c>
      <c r="K50" s="15">
        <f t="shared" si="17"/>
        <v>2016</v>
      </c>
      <c r="L50" s="15">
        <f t="shared" si="17"/>
        <v>2017</v>
      </c>
      <c r="M50" s="15">
        <f t="shared" si="17"/>
        <v>2018</v>
      </c>
      <c r="N50" s="15">
        <f t="shared" si="17"/>
        <v>2019</v>
      </c>
      <c r="O50" s="15">
        <f t="shared" si="17"/>
        <v>2020</v>
      </c>
      <c r="R50" s="15">
        <f t="shared" ref="R50:T50" si="18">B$10</f>
        <v>2007</v>
      </c>
      <c r="S50" s="15">
        <f t="shared" si="18"/>
        <v>2008</v>
      </c>
      <c r="T50" s="15">
        <f t="shared" si="18"/>
        <v>2009</v>
      </c>
      <c r="U50" s="15">
        <f t="shared" ref="U50:AE50" si="19">E$10</f>
        <v>2010</v>
      </c>
      <c r="V50" s="15">
        <f t="shared" si="19"/>
        <v>2011</v>
      </c>
      <c r="W50" s="15">
        <f t="shared" si="19"/>
        <v>2012</v>
      </c>
      <c r="X50" s="15">
        <f t="shared" si="19"/>
        <v>2013</v>
      </c>
      <c r="Y50" s="15">
        <f t="shared" si="19"/>
        <v>2014</v>
      </c>
      <c r="Z50" s="15">
        <f t="shared" si="19"/>
        <v>2015</v>
      </c>
      <c r="AA50" s="15">
        <f t="shared" si="19"/>
        <v>2016</v>
      </c>
      <c r="AB50" s="15">
        <f t="shared" si="19"/>
        <v>2017</v>
      </c>
      <c r="AC50" s="15">
        <f t="shared" si="19"/>
        <v>2018</v>
      </c>
      <c r="AD50" s="15">
        <f t="shared" si="19"/>
        <v>2019</v>
      </c>
      <c r="AE50" s="15">
        <f t="shared" si="19"/>
        <v>2020</v>
      </c>
      <c r="AG50" s="89" t="s">
        <v>60</v>
      </c>
      <c r="AH50" s="89" t="s">
        <v>70</v>
      </c>
      <c r="AI50" s="89" t="s">
        <v>71</v>
      </c>
    </row>
    <row r="51" spans="1:35" x14ac:dyDescent="0.2">
      <c r="A51" s="9" t="s">
        <v>29</v>
      </c>
      <c r="B51" s="10">
        <f t="shared" ref="B51:D51" si="20">ABS(B31-$Q31)/$U31</f>
        <v>1.4451234548470162</v>
      </c>
      <c r="C51" s="10">
        <f t="shared" si="20"/>
        <v>0.71047874534384525</v>
      </c>
      <c r="D51" s="10">
        <f t="shared" si="20"/>
        <v>6.1640494808718067</v>
      </c>
      <c r="E51" s="10">
        <f>ABS(E31-$Q31)/$U31</f>
        <v>0.50129832476714575</v>
      </c>
      <c r="F51" s="10">
        <f t="shared" ref="F51:K51" si="21">ABS(F31-$Q31)/$U31</f>
        <v>1.7144056321443442</v>
      </c>
      <c r="G51" s="10">
        <f t="shared" si="21"/>
        <v>0.21545289843396279</v>
      </c>
      <c r="H51" s="10">
        <f t="shared" si="21"/>
        <v>0.443501397533485</v>
      </c>
      <c r="I51" s="10">
        <f t="shared" si="21"/>
        <v>0.74228178415548285</v>
      </c>
      <c r="J51" s="10">
        <f t="shared" si="21"/>
        <v>1.3947141108526131</v>
      </c>
      <c r="K51" s="10">
        <f t="shared" si="21"/>
        <v>0.26493429166344601</v>
      </c>
      <c r="L51" s="10"/>
      <c r="M51" s="10"/>
      <c r="N51" s="10"/>
      <c r="O51" s="10"/>
      <c r="Q51" s="9" t="s">
        <v>29</v>
      </c>
      <c r="R51" s="9">
        <f t="shared" ref="R51:R62" si="22">IF(B51&lt;MaxInitialSD,1,0)</f>
        <v>1</v>
      </c>
      <c r="S51" s="9">
        <f t="shared" ref="S51:S62" si="23">IF(C51&lt;MaxInitialSD,1,0)</f>
        <v>1</v>
      </c>
      <c r="T51" s="9">
        <f t="shared" ref="T51:T62" si="24">IF(D51&lt;MaxInitialSD,1,0)</f>
        <v>0</v>
      </c>
      <c r="U51" s="9">
        <f t="shared" ref="U51:U62" si="25">IF(E51&lt;MaxInitialSD,1,0)</f>
        <v>1</v>
      </c>
      <c r="V51" s="9">
        <f t="shared" ref="V51:V62" si="26">IF(F51&lt;MaxInitialSD,1,0)</f>
        <v>1</v>
      </c>
      <c r="W51" s="9">
        <f t="shared" ref="W51:W62" si="27">IF(G51&lt;MaxInitialSD,1,0)</f>
        <v>1</v>
      </c>
      <c r="X51" s="9">
        <f t="shared" ref="X51:X62" si="28">IF(H51&lt;MaxInitialSD,1,0)</f>
        <v>1</v>
      </c>
      <c r="Y51" s="9">
        <f t="shared" ref="Y51:Y62" si="29">IF(I51&lt;MaxInitialSD,1,0)</f>
        <v>1</v>
      </c>
      <c r="Z51" s="9">
        <f t="shared" ref="Z51:Z62" si="30">IF(J51&lt;MaxInitialSD,1,0)</f>
        <v>1</v>
      </c>
      <c r="AA51" s="9">
        <f t="shared" ref="AA51:AA62" si="31">IF(K51&lt;MaxInitialSD,1,0)</f>
        <v>1</v>
      </c>
      <c r="AG51" s="90">
        <f t="shared" ref="AG51:AG62" si="32">SUMPRODUCT(E31:K31,U$65:AA$65)/SUM(U$65:AA$65)</f>
        <v>0.56303728453285784</v>
      </c>
      <c r="AH51" s="90">
        <f t="shared" ref="AH51:AH62" si="33">Q31-($K$47*U31)</f>
        <v>0.49895472438946126</v>
      </c>
      <c r="AI51" s="90">
        <f t="shared" ref="AI51:AI62" si="34">Q31+($K$47*U31)</f>
        <v>0.62198046167584542</v>
      </c>
    </row>
    <row r="52" spans="1:35" x14ac:dyDescent="0.2">
      <c r="A52" s="9" t="s">
        <v>30</v>
      </c>
      <c r="B52" s="10">
        <f t="shared" ref="B52:D52" si="35">ABS(B32-$Q32)/$U32</f>
        <v>2.4473285278697787</v>
      </c>
      <c r="C52" s="10">
        <f t="shared" si="35"/>
        <v>3.4600048035917204</v>
      </c>
      <c r="D52" s="10">
        <f t="shared" si="35"/>
        <v>0.1206734675787115</v>
      </c>
      <c r="E52" s="10">
        <f t="shared" ref="E52:K52" si="36">ABS(E32-$Q32)/$U32</f>
        <v>2.0006563710176657</v>
      </c>
      <c r="F52" s="10">
        <f t="shared" si="36"/>
        <v>0.2440862310229886</v>
      </c>
      <c r="G52" s="10">
        <f t="shared" si="36"/>
        <v>0.57376108885753196</v>
      </c>
      <c r="H52" s="10">
        <f t="shared" si="36"/>
        <v>7.0228230753157747E-2</v>
      </c>
      <c r="I52" s="10">
        <f t="shared" si="36"/>
        <v>4.9031142955998129E-3</v>
      </c>
      <c r="J52" s="10">
        <f t="shared" si="36"/>
        <v>0.67408016410102889</v>
      </c>
      <c r="K52" s="10">
        <f t="shared" si="36"/>
        <v>1.0720326941308509</v>
      </c>
      <c r="L52" s="10"/>
      <c r="M52" s="10"/>
      <c r="N52" s="10"/>
      <c r="O52" s="10"/>
      <c r="Q52" s="9" t="s">
        <v>30</v>
      </c>
      <c r="R52" s="9">
        <f t="shared" si="22"/>
        <v>0</v>
      </c>
      <c r="S52" s="9">
        <f t="shared" si="23"/>
        <v>0</v>
      </c>
      <c r="T52" s="9">
        <f t="shared" si="24"/>
        <v>1</v>
      </c>
      <c r="U52" s="9">
        <f t="shared" si="25"/>
        <v>0</v>
      </c>
      <c r="V52" s="9">
        <f t="shared" si="26"/>
        <v>1</v>
      </c>
      <c r="W52" s="9">
        <f t="shared" si="27"/>
        <v>1</v>
      </c>
      <c r="X52" s="9">
        <f t="shared" si="28"/>
        <v>1</v>
      </c>
      <c r="Y52" s="9">
        <f t="shared" si="29"/>
        <v>1</v>
      </c>
      <c r="Z52" s="9">
        <f t="shared" si="30"/>
        <v>1</v>
      </c>
      <c r="AA52" s="9">
        <f t="shared" si="31"/>
        <v>1</v>
      </c>
      <c r="AG52" s="90">
        <f t="shared" si="32"/>
        <v>0.60504607284587875</v>
      </c>
      <c r="AH52" s="90">
        <f t="shared" si="33"/>
        <v>0.51128349751933322</v>
      </c>
      <c r="AI52" s="90">
        <f t="shared" si="34"/>
        <v>0.73632844960146437</v>
      </c>
    </row>
    <row r="53" spans="1:35" x14ac:dyDescent="0.2">
      <c r="A53" s="9" t="s">
        <v>31</v>
      </c>
      <c r="B53" s="10">
        <f t="shared" ref="B53:D53" si="37">ABS(B33-$Q33)/$U33</f>
        <v>3.394277670124457</v>
      </c>
      <c r="C53" s="10">
        <f t="shared" si="37"/>
        <v>3.1368776307378474</v>
      </c>
      <c r="D53" s="10">
        <f t="shared" si="37"/>
        <v>2.9055644307383632</v>
      </c>
      <c r="E53" s="10">
        <f t="shared" ref="E53:K53" si="38">ABS(E33-$Q33)/$U33</f>
        <v>1.6303116769291828</v>
      </c>
      <c r="F53" s="10">
        <f t="shared" si="38"/>
        <v>1.4390764016830395</v>
      </c>
      <c r="G53" s="10">
        <f t="shared" si="38"/>
        <v>0.69517079798875181</v>
      </c>
      <c r="H53" s="10">
        <f t="shared" si="38"/>
        <v>0.44159042459328279</v>
      </c>
      <c r="I53" s="10">
        <f t="shared" si="38"/>
        <v>0.48672870761993881</v>
      </c>
      <c r="J53" s="10">
        <f t="shared" si="38"/>
        <v>0.45309789421279634</v>
      </c>
      <c r="K53" s="10">
        <f t="shared" si="38"/>
        <v>0.38816989599543955</v>
      </c>
      <c r="L53" s="10"/>
      <c r="M53" s="10"/>
      <c r="N53" s="10"/>
      <c r="O53" s="10"/>
      <c r="Q53" s="9" t="s">
        <v>31</v>
      </c>
      <c r="R53" s="9">
        <f t="shared" si="22"/>
        <v>0</v>
      </c>
      <c r="S53" s="9">
        <f t="shared" si="23"/>
        <v>0</v>
      </c>
      <c r="T53" s="9">
        <f t="shared" si="24"/>
        <v>0</v>
      </c>
      <c r="U53" s="9">
        <f t="shared" si="25"/>
        <v>1</v>
      </c>
      <c r="V53" s="9">
        <f t="shared" si="26"/>
        <v>1</v>
      </c>
      <c r="W53" s="9">
        <f t="shared" si="27"/>
        <v>1</v>
      </c>
      <c r="X53" s="9">
        <f t="shared" si="28"/>
        <v>1</v>
      </c>
      <c r="Y53" s="9">
        <f t="shared" si="29"/>
        <v>1</v>
      </c>
      <c r="Z53" s="9">
        <f t="shared" si="30"/>
        <v>1</v>
      </c>
      <c r="AA53" s="9">
        <f t="shared" si="31"/>
        <v>1</v>
      </c>
      <c r="AG53" s="90">
        <f t="shared" si="32"/>
        <v>0.8334212877374938</v>
      </c>
      <c r="AH53" s="90">
        <f t="shared" si="33"/>
        <v>0.77113702714051791</v>
      </c>
      <c r="AI53" s="90">
        <f t="shared" si="34"/>
        <v>0.91529008244514942</v>
      </c>
    </row>
    <row r="54" spans="1:35" x14ac:dyDescent="0.2">
      <c r="A54" s="9" t="s">
        <v>32</v>
      </c>
      <c r="B54" s="10">
        <f t="shared" ref="B54:D54" si="39">ABS(B34-$Q34)/$U34</f>
        <v>0.52501309377299676</v>
      </c>
      <c r="C54" s="10">
        <f t="shared" si="39"/>
        <v>0.4076148527447031</v>
      </c>
      <c r="D54" s="10">
        <f t="shared" si="39"/>
        <v>1.1854225078009926</v>
      </c>
      <c r="E54" s="10">
        <f t="shared" ref="E54:K54" si="40">ABS(E34-$Q34)/$U34</f>
        <v>2.1827583920460065</v>
      </c>
      <c r="F54" s="10">
        <f t="shared" si="40"/>
        <v>9.8421425437828752E-2</v>
      </c>
      <c r="G54" s="10">
        <f t="shared" si="40"/>
        <v>0.31338919929774212</v>
      </c>
      <c r="H54" s="10">
        <f t="shared" si="40"/>
        <v>0.62797706879287118</v>
      </c>
      <c r="I54" s="10">
        <f t="shared" si="40"/>
        <v>0.68862569236570115</v>
      </c>
      <c r="J54" s="10">
        <f t="shared" si="40"/>
        <v>0.47902612696819186</v>
      </c>
      <c r="K54" s="10">
        <f t="shared" si="40"/>
        <v>0.17216173005932534</v>
      </c>
      <c r="L54" s="10"/>
      <c r="M54" s="10"/>
      <c r="N54" s="10"/>
      <c r="O54" s="10"/>
      <c r="Q54" s="9" t="s">
        <v>32</v>
      </c>
      <c r="R54" s="9">
        <f t="shared" si="22"/>
        <v>1</v>
      </c>
      <c r="S54" s="9">
        <f t="shared" si="23"/>
        <v>1</v>
      </c>
      <c r="T54" s="9">
        <f t="shared" si="24"/>
        <v>1</v>
      </c>
      <c r="U54" s="9">
        <f t="shared" si="25"/>
        <v>0</v>
      </c>
      <c r="V54" s="9">
        <f t="shared" si="26"/>
        <v>1</v>
      </c>
      <c r="W54" s="9">
        <f t="shared" si="27"/>
        <v>1</v>
      </c>
      <c r="X54" s="9">
        <f t="shared" si="28"/>
        <v>1</v>
      </c>
      <c r="Y54" s="9">
        <f t="shared" si="29"/>
        <v>1</v>
      </c>
      <c r="Z54" s="9">
        <f t="shared" si="30"/>
        <v>1</v>
      </c>
      <c r="AA54" s="9">
        <f t="shared" si="31"/>
        <v>1</v>
      </c>
      <c r="AG54" s="90">
        <f t="shared" si="32"/>
        <v>1.0716209761817861</v>
      </c>
      <c r="AH54" s="90">
        <f t="shared" si="33"/>
        <v>0.76805298957794221</v>
      </c>
      <c r="AI54" s="90">
        <f t="shared" si="34"/>
        <v>1.5101791355403051</v>
      </c>
    </row>
    <row r="55" spans="1:35" x14ac:dyDescent="0.2">
      <c r="A55" s="9" t="s">
        <v>33</v>
      </c>
      <c r="B55" s="10">
        <f t="shared" ref="B55:D55" si="41">ABS(B35-$Q35)/$U35</f>
        <v>0.38763458930631695</v>
      </c>
      <c r="C55" s="10">
        <f t="shared" si="41"/>
        <v>0.45204808592238221</v>
      </c>
      <c r="D55" s="10">
        <f t="shared" si="41"/>
        <v>0.39750495888325066</v>
      </c>
      <c r="E55" s="10">
        <f t="shared" ref="E55:K55" si="42">ABS(E35-$Q35)/$U35</f>
        <v>2.057721362095486</v>
      </c>
      <c r="F55" s="10">
        <f t="shared" si="42"/>
        <v>0.74888153702635807</v>
      </c>
      <c r="G55" s="10">
        <f t="shared" si="42"/>
        <v>1.0681129371193665</v>
      </c>
      <c r="H55" s="10">
        <f t="shared" si="42"/>
        <v>5.440240364082867E-2</v>
      </c>
      <c r="I55" s="10">
        <f t="shared" si="42"/>
        <v>0.13311055586999246</v>
      </c>
      <c r="J55" s="10">
        <f t="shared" si="42"/>
        <v>0.11830695909221006</v>
      </c>
      <c r="K55" s="10">
        <f t="shared" si="42"/>
        <v>0.17152088753113939</v>
      </c>
      <c r="L55" s="10"/>
      <c r="M55" s="10"/>
      <c r="N55" s="10"/>
      <c r="O55" s="10"/>
      <c r="Q55" s="9" t="s">
        <v>33</v>
      </c>
      <c r="R55" s="9">
        <f t="shared" si="22"/>
        <v>1</v>
      </c>
      <c r="S55" s="9">
        <f t="shared" si="23"/>
        <v>1</v>
      </c>
      <c r="T55" s="9">
        <f t="shared" si="24"/>
        <v>1</v>
      </c>
      <c r="U55" s="9">
        <f t="shared" si="25"/>
        <v>0</v>
      </c>
      <c r="V55" s="9">
        <f t="shared" si="26"/>
        <v>1</v>
      </c>
      <c r="W55" s="9">
        <f t="shared" si="27"/>
        <v>1</v>
      </c>
      <c r="X55" s="9">
        <f t="shared" si="28"/>
        <v>1</v>
      </c>
      <c r="Y55" s="9">
        <f t="shared" si="29"/>
        <v>1</v>
      </c>
      <c r="Z55" s="9">
        <f t="shared" si="30"/>
        <v>1</v>
      </c>
      <c r="AA55" s="9">
        <f t="shared" si="31"/>
        <v>1</v>
      </c>
      <c r="AG55" s="90">
        <f t="shared" si="32"/>
        <v>1.2837685861675632</v>
      </c>
      <c r="AH55" s="90">
        <f t="shared" si="33"/>
        <v>1.0170666127099914</v>
      </c>
      <c r="AI55" s="90">
        <f t="shared" si="34"/>
        <v>1.6608674551626219</v>
      </c>
    </row>
    <row r="56" spans="1:35" x14ac:dyDescent="0.2">
      <c r="A56" s="9" t="s">
        <v>34</v>
      </c>
      <c r="B56" s="10">
        <f t="shared" ref="B56:D56" si="43">ABS(B36-$Q36)/$U36</f>
        <v>0.27960707094820597</v>
      </c>
      <c r="C56" s="10">
        <f t="shared" si="43"/>
        <v>0.21470304610049823</v>
      </c>
      <c r="D56" s="10">
        <f t="shared" si="43"/>
        <v>1.3656139794607502</v>
      </c>
      <c r="E56" s="10">
        <f t="shared" ref="E56:K56" si="44">ABS(E36-$Q36)/$U36</f>
        <v>1.8575466691635496</v>
      </c>
      <c r="F56" s="10">
        <f t="shared" si="44"/>
        <v>1.3999017119936257</v>
      </c>
      <c r="G56" s="10">
        <f t="shared" si="44"/>
        <v>0.28000488880102242</v>
      </c>
      <c r="H56" s="10">
        <f t="shared" si="44"/>
        <v>0.63521800904807402</v>
      </c>
      <c r="I56" s="10">
        <f t="shared" si="44"/>
        <v>0.17591662440244357</v>
      </c>
      <c r="J56" s="10">
        <f t="shared" si="44"/>
        <v>4.3064760666013755E-3</v>
      </c>
      <c r="K56" s="10">
        <f t="shared" si="44"/>
        <v>0.27735484021012324</v>
      </c>
      <c r="L56" s="10"/>
      <c r="M56" s="10"/>
      <c r="N56" s="10"/>
      <c r="O56" s="10"/>
      <c r="Q56" s="9" t="s">
        <v>34</v>
      </c>
      <c r="R56" s="9">
        <f t="shared" si="22"/>
        <v>1</v>
      </c>
      <c r="S56" s="9">
        <f t="shared" si="23"/>
        <v>1</v>
      </c>
      <c r="T56" s="9">
        <f t="shared" si="24"/>
        <v>1</v>
      </c>
      <c r="U56" s="9">
        <f t="shared" si="25"/>
        <v>1</v>
      </c>
      <c r="V56" s="9">
        <f t="shared" si="26"/>
        <v>1</v>
      </c>
      <c r="W56" s="9">
        <f t="shared" si="27"/>
        <v>1</v>
      </c>
      <c r="X56" s="9">
        <f t="shared" si="28"/>
        <v>1</v>
      </c>
      <c r="Y56" s="9">
        <f t="shared" si="29"/>
        <v>1</v>
      </c>
      <c r="Z56" s="9">
        <f t="shared" si="30"/>
        <v>1</v>
      </c>
      <c r="AA56" s="9">
        <f t="shared" si="31"/>
        <v>1</v>
      </c>
      <c r="AG56" s="90">
        <f t="shared" si="32"/>
        <v>1.4334962506200979</v>
      </c>
      <c r="AH56" s="90">
        <f t="shared" si="33"/>
        <v>1.2599012729847294</v>
      </c>
      <c r="AI56" s="90">
        <f t="shared" si="34"/>
        <v>1.6706775740776767</v>
      </c>
    </row>
    <row r="57" spans="1:35" x14ac:dyDescent="0.2">
      <c r="A57" s="9" t="s">
        <v>35</v>
      </c>
      <c r="B57" s="10">
        <f t="shared" ref="B57:D57" si="45">ABS(B37-$Q37)/$U37</f>
        <v>0.74620486315652468</v>
      </c>
      <c r="C57" s="10">
        <f t="shared" si="45"/>
        <v>0.11497655569352511</v>
      </c>
      <c r="D57" s="10">
        <f t="shared" si="45"/>
        <v>0.70810483993978335</v>
      </c>
      <c r="E57" s="10">
        <f t="shared" ref="E57:K57" si="46">ABS(E37-$Q37)/$U37</f>
        <v>2.2144726874134504</v>
      </c>
      <c r="F57" s="10">
        <f t="shared" si="46"/>
        <v>0.2611502098693485</v>
      </c>
      <c r="G57" s="10">
        <f t="shared" si="46"/>
        <v>0.44085301239981134</v>
      </c>
      <c r="H57" s="10">
        <f t="shared" si="46"/>
        <v>0.42974317664174039</v>
      </c>
      <c r="I57" s="10">
        <f t="shared" si="46"/>
        <v>9.428768838210316E-3</v>
      </c>
      <c r="J57" s="10">
        <f t="shared" si="46"/>
        <v>0.70792695229264491</v>
      </c>
      <c r="K57" s="10">
        <f t="shared" si="46"/>
        <v>0.384228105048113</v>
      </c>
      <c r="L57" s="10"/>
      <c r="M57" s="10"/>
      <c r="N57" s="10"/>
      <c r="O57" s="10"/>
      <c r="Q57" s="9" t="s">
        <v>35</v>
      </c>
      <c r="R57" s="9">
        <f t="shared" si="22"/>
        <v>1</v>
      </c>
      <c r="S57" s="9">
        <f t="shared" si="23"/>
        <v>1</v>
      </c>
      <c r="T57" s="9">
        <f t="shared" si="24"/>
        <v>1</v>
      </c>
      <c r="U57" s="9">
        <f t="shared" si="25"/>
        <v>0</v>
      </c>
      <c r="V57" s="9">
        <f t="shared" si="26"/>
        <v>1</v>
      </c>
      <c r="W57" s="9">
        <f t="shared" si="27"/>
        <v>1</v>
      </c>
      <c r="X57" s="9">
        <f t="shared" si="28"/>
        <v>1</v>
      </c>
      <c r="Y57" s="9">
        <f t="shared" si="29"/>
        <v>1</v>
      </c>
      <c r="Z57" s="9">
        <f t="shared" si="30"/>
        <v>1</v>
      </c>
      <c r="AA57" s="9">
        <f t="shared" si="31"/>
        <v>1</v>
      </c>
      <c r="AG57" s="90">
        <f t="shared" si="32"/>
        <v>1.343459180867802</v>
      </c>
      <c r="AH57" s="90">
        <f t="shared" si="33"/>
        <v>0.93269282359613248</v>
      </c>
      <c r="AI57" s="90">
        <f t="shared" si="34"/>
        <v>1.6262389572666009</v>
      </c>
    </row>
    <row r="58" spans="1:35" x14ac:dyDescent="0.2">
      <c r="A58" s="9" t="s">
        <v>36</v>
      </c>
      <c r="B58" s="10">
        <f t="shared" ref="B58:D58" si="47">ABS(B38-$Q38)/$U38</f>
        <v>0.14927777276852705</v>
      </c>
      <c r="C58" s="10">
        <f t="shared" si="47"/>
        <v>0.70254929463795091</v>
      </c>
      <c r="D58" s="10">
        <f t="shared" si="47"/>
        <v>0.54355160063013686</v>
      </c>
      <c r="E58" s="10">
        <f t="shared" ref="E58:K58" si="48">ABS(E38-$Q38)/$U38</f>
        <v>2.0751745407728621</v>
      </c>
      <c r="F58" s="10">
        <f t="shared" si="48"/>
        <v>0.22537102711255019</v>
      </c>
      <c r="G58" s="10">
        <f t="shared" si="48"/>
        <v>0.24088093492546053</v>
      </c>
      <c r="H58" s="10">
        <f t="shared" si="48"/>
        <v>1.0904845034484689</v>
      </c>
      <c r="I58" s="10">
        <f t="shared" si="48"/>
        <v>0.4255093841855232</v>
      </c>
      <c r="J58" s="10">
        <f t="shared" si="48"/>
        <v>8.9035929689484594E-2</v>
      </c>
      <c r="K58" s="10">
        <f t="shared" si="48"/>
        <v>0.45463481563648228</v>
      </c>
      <c r="L58" s="10"/>
      <c r="M58" s="10"/>
      <c r="N58" s="10"/>
      <c r="O58" s="10"/>
      <c r="Q58" s="9" t="s">
        <v>36</v>
      </c>
      <c r="R58" s="9">
        <f t="shared" si="22"/>
        <v>1</v>
      </c>
      <c r="S58" s="9">
        <f t="shared" si="23"/>
        <v>1</v>
      </c>
      <c r="T58" s="9">
        <f t="shared" si="24"/>
        <v>1</v>
      </c>
      <c r="U58" s="9">
        <f t="shared" si="25"/>
        <v>0</v>
      </c>
      <c r="V58" s="9">
        <f t="shared" si="26"/>
        <v>1</v>
      </c>
      <c r="W58" s="9">
        <f t="shared" si="27"/>
        <v>1</v>
      </c>
      <c r="X58" s="9">
        <f t="shared" si="28"/>
        <v>1</v>
      </c>
      <c r="Y58" s="9">
        <f t="shared" si="29"/>
        <v>1</v>
      </c>
      <c r="Z58" s="9">
        <f t="shared" si="30"/>
        <v>1</v>
      </c>
      <c r="AA58" s="9">
        <f t="shared" si="31"/>
        <v>1</v>
      </c>
      <c r="AG58" s="90">
        <f t="shared" si="32"/>
        <v>1.1893883776797265</v>
      </c>
      <c r="AH58" s="90">
        <f t="shared" si="33"/>
        <v>0.8911323394602948</v>
      </c>
      <c r="AI58" s="90">
        <f t="shared" si="34"/>
        <v>1.3996976078007117</v>
      </c>
    </row>
    <row r="59" spans="1:35" x14ac:dyDescent="0.2">
      <c r="A59" s="9" t="s">
        <v>37</v>
      </c>
      <c r="B59" s="10">
        <f t="shared" ref="B59:D59" si="49">ABS(B39-$Q39)/$U39</f>
        <v>1.0337646120234556</v>
      </c>
      <c r="C59" s="10">
        <f t="shared" si="49"/>
        <v>0.87900585440326107</v>
      </c>
      <c r="D59" s="10">
        <f t="shared" si="49"/>
        <v>1.0356756152427002</v>
      </c>
      <c r="E59" s="10">
        <f t="shared" ref="E59:K59" si="50">ABS(E39-$Q39)/$U39</f>
        <v>2.1814794111722531</v>
      </c>
      <c r="F59" s="10">
        <f t="shared" si="50"/>
        <v>0.71827166366183481</v>
      </c>
      <c r="G59" s="10">
        <f t="shared" si="50"/>
        <v>0.35348549388282502</v>
      </c>
      <c r="H59" s="10">
        <f t="shared" si="50"/>
        <v>0.37755717174896875</v>
      </c>
      <c r="I59" s="10">
        <f t="shared" si="50"/>
        <v>0.32105839804964481</v>
      </c>
      <c r="J59" s="10">
        <f t="shared" si="50"/>
        <v>0.16197157954303887</v>
      </c>
      <c r="K59" s="10">
        <f t="shared" si="50"/>
        <v>0.57307826337201562</v>
      </c>
      <c r="L59" s="10"/>
      <c r="M59" s="10"/>
      <c r="N59" s="10"/>
      <c r="O59" s="10"/>
      <c r="Q59" s="9" t="s">
        <v>37</v>
      </c>
      <c r="R59" s="9">
        <f t="shared" si="22"/>
        <v>1</v>
      </c>
      <c r="S59" s="9">
        <f t="shared" si="23"/>
        <v>1</v>
      </c>
      <c r="T59" s="9">
        <f t="shared" si="24"/>
        <v>1</v>
      </c>
      <c r="U59" s="9">
        <f t="shared" si="25"/>
        <v>0</v>
      </c>
      <c r="V59" s="9">
        <f t="shared" si="26"/>
        <v>1</v>
      </c>
      <c r="W59" s="9">
        <f t="shared" si="27"/>
        <v>1</v>
      </c>
      <c r="X59" s="9">
        <f t="shared" si="28"/>
        <v>1</v>
      </c>
      <c r="Y59" s="9">
        <f t="shared" si="29"/>
        <v>1</v>
      </c>
      <c r="Z59" s="9">
        <f t="shared" si="30"/>
        <v>1</v>
      </c>
      <c r="AA59" s="9">
        <f t="shared" si="31"/>
        <v>1</v>
      </c>
      <c r="AG59" s="90">
        <f t="shared" si="32"/>
        <v>1.0318170559828093</v>
      </c>
      <c r="AH59" s="90">
        <f t="shared" si="33"/>
        <v>0.84339084230164918</v>
      </c>
      <c r="AI59" s="90">
        <f t="shared" si="34"/>
        <v>1.1622735905137436</v>
      </c>
    </row>
    <row r="60" spans="1:35" x14ac:dyDescent="0.2">
      <c r="A60" s="9" t="s">
        <v>38</v>
      </c>
      <c r="B60" s="10">
        <f t="shared" ref="B60:D60" si="51">ABS(B40-$Q40)/$U40</f>
        <v>2.569252491871783</v>
      </c>
      <c r="C60" s="10">
        <f t="shared" si="51"/>
        <v>0.75200625242625951</v>
      </c>
      <c r="D60" s="10">
        <f t="shared" si="51"/>
        <v>3.6134367394605045</v>
      </c>
      <c r="E60" s="10">
        <f t="shared" ref="E60:K60" si="52">ABS(E40-$Q40)/$U40</f>
        <v>1.5628712470965709</v>
      </c>
      <c r="F60" s="10">
        <f t="shared" si="52"/>
        <v>0.14701607924324239</v>
      </c>
      <c r="G60" s="10">
        <f t="shared" si="52"/>
        <v>0.20582011120260085</v>
      </c>
      <c r="H60" s="10">
        <f t="shared" si="52"/>
        <v>1.2237466246974491</v>
      </c>
      <c r="I60" s="10">
        <f t="shared" si="52"/>
        <v>0.71362505805887055</v>
      </c>
      <c r="J60" s="10">
        <f t="shared" si="52"/>
        <v>0.91996107208676481</v>
      </c>
      <c r="K60" s="10">
        <f t="shared" si="52"/>
        <v>0.80019555120254693</v>
      </c>
      <c r="L60" s="10"/>
      <c r="M60" s="10"/>
      <c r="N60" s="10"/>
      <c r="O60" s="10"/>
      <c r="Q60" s="9" t="s">
        <v>38</v>
      </c>
      <c r="R60" s="9">
        <f t="shared" si="22"/>
        <v>0</v>
      </c>
      <c r="S60" s="9">
        <f t="shared" si="23"/>
        <v>1</v>
      </c>
      <c r="T60" s="9">
        <f t="shared" si="24"/>
        <v>0</v>
      </c>
      <c r="U60" s="9">
        <f t="shared" si="25"/>
        <v>1</v>
      </c>
      <c r="V60" s="9">
        <f t="shared" si="26"/>
        <v>1</v>
      </c>
      <c r="W60" s="9">
        <f t="shared" si="27"/>
        <v>1</v>
      </c>
      <c r="X60" s="9">
        <f t="shared" si="28"/>
        <v>1</v>
      </c>
      <c r="Y60" s="9">
        <f t="shared" si="29"/>
        <v>1</v>
      </c>
      <c r="Z60" s="9">
        <f t="shared" si="30"/>
        <v>1</v>
      </c>
      <c r="AA60" s="9">
        <f t="shared" si="31"/>
        <v>1</v>
      </c>
      <c r="AG60" s="90">
        <f t="shared" si="32"/>
        <v>0.91932279253561699</v>
      </c>
      <c r="AH60" s="90">
        <f t="shared" si="33"/>
        <v>0.78656652718969522</v>
      </c>
      <c r="AI60" s="90">
        <f t="shared" si="34"/>
        <v>1.0214836262504263</v>
      </c>
    </row>
    <row r="61" spans="1:35" x14ac:dyDescent="0.2">
      <c r="A61" s="9" t="s">
        <v>39</v>
      </c>
      <c r="B61" s="10">
        <f t="shared" ref="B61:D61" si="53">ABS(B41-$Q41)/$U41</f>
        <v>1.8763580828290947</v>
      </c>
      <c r="C61" s="10">
        <f t="shared" si="53"/>
        <v>1.9032002792566081</v>
      </c>
      <c r="D61" s="10">
        <f t="shared" si="53"/>
        <v>4.8991919897789424</v>
      </c>
      <c r="E61" s="10">
        <f t="shared" ref="E61:K61" si="54">ABS(E41-$Q41)/$U41</f>
        <v>1.5780871273459016</v>
      </c>
      <c r="F61" s="10">
        <f t="shared" si="54"/>
        <v>1.1401832283901598</v>
      </c>
      <c r="G61" s="10">
        <f t="shared" si="54"/>
        <v>0.82581126039410135</v>
      </c>
      <c r="H61" s="10">
        <f t="shared" si="54"/>
        <v>0.12412535819747546</v>
      </c>
      <c r="I61" s="10">
        <f t="shared" si="54"/>
        <v>0.65037751372857333</v>
      </c>
      <c r="J61" s="10">
        <f t="shared" si="54"/>
        <v>0.12232388331644944</v>
      </c>
      <c r="K61" s="10">
        <f t="shared" si="54"/>
        <v>1.036483400285904</v>
      </c>
      <c r="L61" s="10"/>
      <c r="M61" s="10"/>
      <c r="N61" s="10"/>
      <c r="O61" s="10"/>
      <c r="Q61" s="9" t="s">
        <v>39</v>
      </c>
      <c r="R61" s="9">
        <f t="shared" si="22"/>
        <v>1</v>
      </c>
      <c r="S61" s="9">
        <f t="shared" si="23"/>
        <v>1</v>
      </c>
      <c r="T61" s="9">
        <f t="shared" si="24"/>
        <v>0</v>
      </c>
      <c r="U61" s="9">
        <f t="shared" si="25"/>
        <v>1</v>
      </c>
      <c r="V61" s="9">
        <f t="shared" si="26"/>
        <v>1</v>
      </c>
      <c r="W61" s="9">
        <f t="shared" si="27"/>
        <v>1</v>
      </c>
      <c r="X61" s="9">
        <f t="shared" si="28"/>
        <v>1</v>
      </c>
      <c r="Y61" s="9">
        <f t="shared" si="29"/>
        <v>1</v>
      </c>
      <c r="Z61" s="9">
        <f t="shared" si="30"/>
        <v>1</v>
      </c>
      <c r="AA61" s="9">
        <f t="shared" si="31"/>
        <v>1</v>
      </c>
      <c r="AG61" s="90">
        <f t="shared" si="32"/>
        <v>0.85442089354737272</v>
      </c>
      <c r="AH61" s="90">
        <f t="shared" si="33"/>
        <v>0.68477335309339515</v>
      </c>
      <c r="AI61" s="90">
        <f t="shared" si="34"/>
        <v>0.98463451414718495</v>
      </c>
    </row>
    <row r="62" spans="1:35" x14ac:dyDescent="0.2">
      <c r="A62" s="9" t="s">
        <v>40</v>
      </c>
      <c r="B62" s="10">
        <f t="shared" ref="B62:D62" si="55">ABS(B42-$Q42)/$U42</f>
        <v>3.2894864101804084</v>
      </c>
      <c r="C62" s="10">
        <f t="shared" si="55"/>
        <v>2.6135383297052126</v>
      </c>
      <c r="D62" s="10">
        <f t="shared" si="55"/>
        <v>2.9689851636013258</v>
      </c>
      <c r="E62" s="10">
        <f t="shared" ref="E62:K62" si="56">ABS(E42-$Q42)/$U42</f>
        <v>1.1769764011580071</v>
      </c>
      <c r="F62" s="10">
        <f t="shared" si="56"/>
        <v>1.4635268098233218</v>
      </c>
      <c r="G62" s="10">
        <f t="shared" si="56"/>
        <v>1.1575038718789703</v>
      </c>
      <c r="H62" s="10">
        <f t="shared" si="56"/>
        <v>0.11739426304440094</v>
      </c>
      <c r="I62" s="10">
        <f t="shared" si="56"/>
        <v>5.7418292699566151E-2</v>
      </c>
      <c r="J62" s="10">
        <f t="shared" si="56"/>
        <v>0.41089332379845117</v>
      </c>
      <c r="K62" s="10">
        <f t="shared" si="56"/>
        <v>0.97318498640099149</v>
      </c>
      <c r="L62" s="10"/>
      <c r="M62" s="10"/>
      <c r="N62" s="10"/>
      <c r="O62" s="10"/>
      <c r="Q62" s="9" t="s">
        <v>40</v>
      </c>
      <c r="R62" s="9">
        <f t="shared" si="22"/>
        <v>0</v>
      </c>
      <c r="S62" s="9">
        <f t="shared" si="23"/>
        <v>0</v>
      </c>
      <c r="T62" s="9">
        <f t="shared" si="24"/>
        <v>0</v>
      </c>
      <c r="U62" s="9">
        <f t="shared" si="25"/>
        <v>1</v>
      </c>
      <c r="V62" s="9">
        <f t="shared" si="26"/>
        <v>1</v>
      </c>
      <c r="W62" s="9">
        <f t="shared" si="27"/>
        <v>1</v>
      </c>
      <c r="X62" s="9">
        <f t="shared" si="28"/>
        <v>1</v>
      </c>
      <c r="Y62" s="9">
        <f t="shared" si="29"/>
        <v>1</v>
      </c>
      <c r="Z62" s="9">
        <f t="shared" si="30"/>
        <v>1</v>
      </c>
      <c r="AA62" s="9">
        <f t="shared" si="31"/>
        <v>1</v>
      </c>
      <c r="AG62" s="90">
        <f t="shared" si="32"/>
        <v>0.87120124130099497</v>
      </c>
      <c r="AH62" s="90">
        <f t="shared" si="33"/>
        <v>0.77600521073683204</v>
      </c>
      <c r="AI62" s="90">
        <f t="shared" si="34"/>
        <v>0.94939132481829369</v>
      </c>
    </row>
    <row r="63" spans="1:35" ht="3.95" customHeight="1" x14ac:dyDescent="0.2"/>
    <row r="64" spans="1:35" x14ac:dyDescent="0.2">
      <c r="E64" s="104" t="s">
        <v>109</v>
      </c>
      <c r="F64" s="105"/>
      <c r="G64" s="105"/>
      <c r="H64" s="106"/>
      <c r="Q64" s="9" t="s">
        <v>48</v>
      </c>
      <c r="R64" s="9">
        <f t="shared" ref="R64" si="57">SUM(R51:R63)</f>
        <v>8</v>
      </c>
      <c r="S64" s="9">
        <f t="shared" ref="S64" si="58">SUM(S51:S63)</f>
        <v>9</v>
      </c>
      <c r="T64" s="9">
        <f t="shared" ref="T64" si="59">SUM(T51:T63)</f>
        <v>7</v>
      </c>
      <c r="U64" s="9">
        <f t="shared" ref="U64:AA64" si="60">SUM(U51:U63)</f>
        <v>6</v>
      </c>
      <c r="V64" s="9">
        <f t="shared" si="60"/>
        <v>12</v>
      </c>
      <c r="W64" s="9">
        <f t="shared" si="60"/>
        <v>12</v>
      </c>
      <c r="X64" s="9">
        <f t="shared" si="60"/>
        <v>12</v>
      </c>
      <c r="Y64" s="9">
        <f t="shared" si="60"/>
        <v>12</v>
      </c>
      <c r="Z64" s="9">
        <f t="shared" si="60"/>
        <v>12</v>
      </c>
      <c r="AA64" s="9">
        <f t="shared" si="60"/>
        <v>12</v>
      </c>
    </row>
    <row r="65" spans="1:31" x14ac:dyDescent="0.2">
      <c r="E65" s="82">
        <v>1</v>
      </c>
      <c r="F65" s="1"/>
      <c r="G65" s="81">
        <v>1.5</v>
      </c>
      <c r="H65" s="86">
        <v>2</v>
      </c>
      <c r="Q65" s="85" t="s">
        <v>108</v>
      </c>
      <c r="R65" s="9">
        <f t="shared" ref="R65" si="61">IF(R64=12,1,0)</f>
        <v>0</v>
      </c>
      <c r="S65" s="9">
        <f t="shared" ref="S65" si="62">IF(S64=12,1,0)</f>
        <v>0</v>
      </c>
      <c r="T65" s="9">
        <f t="shared" ref="T65" si="63">IF(T64=12,1,0)</f>
        <v>0</v>
      </c>
      <c r="U65" s="9">
        <f t="shared" ref="U65:AA65" si="64">IF(U64=12,1,0)</f>
        <v>0</v>
      </c>
      <c r="V65" s="9">
        <f t="shared" si="64"/>
        <v>1</v>
      </c>
      <c r="W65" s="9">
        <f t="shared" si="64"/>
        <v>1</v>
      </c>
      <c r="X65" s="9">
        <f t="shared" si="64"/>
        <v>1</v>
      </c>
      <c r="Y65" s="9">
        <f t="shared" si="64"/>
        <v>1</v>
      </c>
      <c r="Z65" s="9">
        <f t="shared" si="64"/>
        <v>1</v>
      </c>
      <c r="AA65" s="9">
        <f t="shared" si="64"/>
        <v>1</v>
      </c>
    </row>
    <row r="67" spans="1:31" x14ac:dyDescent="0.2">
      <c r="A67" s="83"/>
      <c r="B67" s="83"/>
      <c r="C67" s="83"/>
      <c r="D67" s="83"/>
    </row>
    <row r="68" spans="1:3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>
        <f>$K47</f>
        <v>2</v>
      </c>
      <c r="M68" s="84">
        <f>$K47</f>
        <v>2</v>
      </c>
      <c r="N68" s="84">
        <f>$K47</f>
        <v>2</v>
      </c>
      <c r="O68" s="84">
        <f>$K47</f>
        <v>2</v>
      </c>
    </row>
    <row r="71" spans="1:31" x14ac:dyDescent="0.2">
      <c r="AE71" s="90">
        <v>1.0039576487815096</v>
      </c>
    </row>
    <row r="72" spans="1:31" x14ac:dyDescent="0.2">
      <c r="AE72" s="90">
        <v>0.96074822577459429</v>
      </c>
    </row>
    <row r="73" spans="1:31" x14ac:dyDescent="0.2">
      <c r="AE73" s="90">
        <v>1.0021090184137538</v>
      </c>
    </row>
    <row r="74" spans="1:31" x14ac:dyDescent="0.2">
      <c r="AE74" s="90">
        <v>0.99423380415935803</v>
      </c>
    </row>
    <row r="75" spans="1:31" x14ac:dyDescent="0.2">
      <c r="AE75" s="90">
        <v>0.98936624434737164</v>
      </c>
    </row>
    <row r="76" spans="1:31" x14ac:dyDescent="0.2">
      <c r="AE76" s="90">
        <v>1.022201936567176</v>
      </c>
    </row>
    <row r="77" spans="1:31" x14ac:dyDescent="0.2">
      <c r="AE77" s="90">
        <v>0.9843727175613064</v>
      </c>
    </row>
    <row r="78" spans="1:31" x14ac:dyDescent="0.2">
      <c r="AE78" s="90">
        <v>0.92796689191935633</v>
      </c>
    </row>
    <row r="79" spans="1:31" x14ac:dyDescent="0.2">
      <c r="AE79" s="90">
        <v>1.0025085378434264</v>
      </c>
    </row>
    <row r="80" spans="1:31" x14ac:dyDescent="0.2">
      <c r="AE80" s="90">
        <v>1.0182807401032119</v>
      </c>
    </row>
    <row r="81" spans="31:31" x14ac:dyDescent="0.2">
      <c r="AE81" s="90">
        <v>1.0276428049860313</v>
      </c>
    </row>
    <row r="82" spans="31:31" x14ac:dyDescent="0.2">
      <c r="AE82" s="90">
        <v>1.0666114295429048</v>
      </c>
    </row>
  </sheetData>
  <mergeCells count="2">
    <mergeCell ref="E64:H64"/>
    <mergeCell ref="AG49:AI49"/>
  </mergeCells>
  <conditionalFormatting sqref="A1:D1">
    <cfRule type="cellIs" dxfId="241" priority="44" operator="lessThan">
      <formula>0</formula>
    </cfRule>
    <cfRule type="cellIs" dxfId="240" priority="45" operator="equal">
      <formula>0</formula>
    </cfRule>
  </conditionalFormatting>
  <conditionalFormatting sqref="Q47:W47 E65:H65 J47:K47 E11:O22 E24:O24 E31:O42 E44:O44 U65:AA65 E51:O62">
    <cfRule type="cellIs" dxfId="239" priority="43" operator="equal">
      <formula>0</formula>
    </cfRule>
  </conditionalFormatting>
  <conditionalFormatting sqref="Q11:T24">
    <cfRule type="cellIs" dxfId="238" priority="36" operator="equal">
      <formula>0</formula>
    </cfRule>
  </conditionalFormatting>
  <conditionalFormatting sqref="U11:U24">
    <cfRule type="cellIs" dxfId="237" priority="35" operator="equal">
      <formula>0</formula>
    </cfRule>
  </conditionalFormatting>
  <conditionalFormatting sqref="V11:V24">
    <cfRule type="cellIs" dxfId="236" priority="34" operator="equal">
      <formula>0</formula>
    </cfRule>
  </conditionalFormatting>
  <conditionalFormatting sqref="W11:W24">
    <cfRule type="cellIs" dxfId="235" priority="33" operator="equal">
      <formula>0</formula>
    </cfRule>
  </conditionalFormatting>
  <conditionalFormatting sqref="X11:X24">
    <cfRule type="cellIs" dxfId="234" priority="32" operator="equal">
      <formula>0</formula>
    </cfRule>
  </conditionalFormatting>
  <conditionalFormatting sqref="Y11:Y24">
    <cfRule type="cellIs" dxfId="233" priority="31" operator="equal">
      <formula>0</formula>
    </cfRule>
  </conditionalFormatting>
  <conditionalFormatting sqref="Q43:T44">
    <cfRule type="cellIs" dxfId="232" priority="30" operator="equal">
      <formula>0</formula>
    </cfRule>
  </conditionalFormatting>
  <conditionalFormatting sqref="U43:U44">
    <cfRule type="cellIs" dxfId="231" priority="29" operator="equal">
      <formula>0</formula>
    </cfRule>
  </conditionalFormatting>
  <conditionalFormatting sqref="V31:V44">
    <cfRule type="cellIs" dxfId="230" priority="28" operator="equal">
      <formula>0</formula>
    </cfRule>
  </conditionalFormatting>
  <conditionalFormatting sqref="W31:W44">
    <cfRule type="cellIs" dxfId="229" priority="27" operator="equal">
      <formula>0</formula>
    </cfRule>
  </conditionalFormatting>
  <conditionalFormatting sqref="X31:X43">
    <cfRule type="cellIs" dxfId="228" priority="26" operator="equal">
      <formula>0</formula>
    </cfRule>
  </conditionalFormatting>
  <conditionalFormatting sqref="Y31:Y43">
    <cfRule type="cellIs" dxfId="227" priority="25" operator="equal">
      <formula>0</formula>
    </cfRule>
  </conditionalFormatting>
  <conditionalFormatting sqref="U51:AE62">
    <cfRule type="cellIs" dxfId="226" priority="24" operator="equal">
      <formula>0</formula>
    </cfRule>
  </conditionalFormatting>
  <conditionalFormatting sqref="U64:AA64">
    <cfRule type="cellIs" dxfId="225" priority="22" operator="notEqual">
      <formula>12</formula>
    </cfRule>
    <cfRule type="cellIs" dxfId="224" priority="23" operator="equal">
      <formula>0</formula>
    </cfRule>
  </conditionalFormatting>
  <conditionalFormatting sqref="AE71:AE82">
    <cfRule type="cellIs" dxfId="223" priority="16" operator="equal">
      <formula>0</formula>
    </cfRule>
  </conditionalFormatting>
  <conditionalFormatting sqref="AG51:AG62">
    <cfRule type="cellIs" dxfId="222" priority="14" operator="equal">
      <formula>0</formula>
    </cfRule>
  </conditionalFormatting>
  <conditionalFormatting sqref="Q31:T42">
    <cfRule type="cellIs" dxfId="221" priority="13" operator="equal">
      <formula>0</formula>
    </cfRule>
  </conditionalFormatting>
  <conditionalFormatting sqref="U31:U42">
    <cfRule type="cellIs" dxfId="220" priority="12" operator="equal">
      <formula>0</formula>
    </cfRule>
  </conditionalFormatting>
  <conditionalFormatting sqref="AH51:AI62">
    <cfRule type="cellIs" dxfId="219" priority="9" operator="equal">
      <formula>0</formula>
    </cfRule>
  </conditionalFormatting>
  <conditionalFormatting sqref="L68:O68">
    <cfRule type="cellIs" dxfId="218" priority="149" operator="notEqual">
      <formula>$K$47</formula>
    </cfRule>
  </conditionalFormatting>
  <conditionalFormatting sqref="E51:K62">
    <cfRule type="cellIs" dxfId="217" priority="150" operator="greaterThanOrEqual">
      <formula>$H$65</formula>
    </cfRule>
    <cfRule type="cellIs" dxfId="216" priority="151" operator="between">
      <formula>$G$65</formula>
      <formula>$H$65</formula>
    </cfRule>
    <cfRule type="cellIs" dxfId="215" priority="152" operator="lessThan">
      <formula>$E$65</formula>
    </cfRule>
  </conditionalFormatting>
  <conditionalFormatting sqref="B24:D24 B31:D42 B44:D44 B51:D62 B11:D22">
    <cfRule type="cellIs" dxfId="214" priority="5" operator="equal">
      <formula>0</formula>
    </cfRule>
  </conditionalFormatting>
  <conditionalFormatting sqref="B51:D62">
    <cfRule type="cellIs" dxfId="213" priority="6" operator="greaterThanOrEqual">
      <formula>$H$65</formula>
    </cfRule>
    <cfRule type="cellIs" dxfId="212" priority="7" operator="between">
      <formula>$G$65</formula>
      <formula>$H$65</formula>
    </cfRule>
    <cfRule type="cellIs" dxfId="211" priority="8" operator="lessThan">
      <formula>$E$65</formula>
    </cfRule>
  </conditionalFormatting>
  <conditionalFormatting sqref="R65:T65">
    <cfRule type="cellIs" dxfId="210" priority="4" operator="equal">
      <formula>0</formula>
    </cfRule>
  </conditionalFormatting>
  <conditionalFormatting sqref="R51:T62">
    <cfRule type="cellIs" dxfId="209" priority="3" operator="equal">
      <formula>0</formula>
    </cfRule>
  </conditionalFormatting>
  <conditionalFormatting sqref="R64:T64">
    <cfRule type="cellIs" dxfId="208" priority="1" operator="notEqual">
      <formula>12</formula>
    </cfRule>
    <cfRule type="cellIs" dxfId="207" priority="2" operator="equal">
      <formula>0</formula>
    </cfRule>
  </conditionalFormatting>
  <printOptions headings="1"/>
  <pageMargins left="0.25" right="0.25" top="0.5" bottom="0.5" header="0.3" footer="0.3"/>
  <pageSetup scale="64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zoomScale="75" zoomScaleNormal="75"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K47" sqref="K47"/>
    </sheetView>
  </sheetViews>
  <sheetFormatPr defaultRowHeight="11.25" x14ac:dyDescent="0.2"/>
  <cols>
    <col min="1" max="1" width="7.83203125" style="9" customWidth="1"/>
    <col min="2" max="4" width="1.83203125" style="9" customWidth="1"/>
    <col min="5" max="11" width="7.83203125" style="9" customWidth="1"/>
    <col min="12" max="15" width="7.83203125" style="9" hidden="1" customWidth="1"/>
    <col min="16" max="16" width="1.83203125" style="9" customWidth="1"/>
    <col min="17" max="17" width="6.1640625" style="9" customWidth="1"/>
    <col min="18" max="20" width="1.83203125" style="9" customWidth="1"/>
    <col min="21" max="27" width="7.83203125" style="9" customWidth="1"/>
    <col min="28" max="28" width="0" style="9" hidden="1" customWidth="1"/>
    <col min="29" max="29" width="1.83203125" style="9" hidden="1" customWidth="1"/>
    <col min="30" max="31" width="0" style="9" hidden="1" customWidth="1"/>
    <col min="32" max="32" width="1.83203125" style="9" customWidth="1"/>
    <col min="33" max="35" width="7.83203125" style="9" customWidth="1"/>
    <col min="36" max="16384" width="9.33203125" style="9"/>
  </cols>
  <sheetData>
    <row r="1" spans="1:25" ht="23.25" x14ac:dyDescent="0.35">
      <c r="A1" s="88" t="s">
        <v>102</v>
      </c>
      <c r="B1" s="88"/>
      <c r="C1" s="88"/>
      <c r="D1" s="88"/>
      <c r="Q1" s="87" t="s">
        <v>111</v>
      </c>
    </row>
    <row r="2" spans="1:25" ht="3.95" customHeight="1" x14ac:dyDescent="0.2"/>
    <row r="3" spans="1:25" ht="11.25" hidden="1" customHeight="1" x14ac:dyDescent="0.2"/>
    <row r="4" spans="1:25" ht="11.25" hidden="1" customHeight="1" x14ac:dyDescent="0.2"/>
    <row r="5" spans="1:25" ht="11.25" hidden="1" customHeight="1" x14ac:dyDescent="0.2"/>
    <row r="6" spans="1:25" ht="11.25" hidden="1" customHeight="1" x14ac:dyDescent="0.2"/>
    <row r="7" spans="1:25" ht="11.25" hidden="1" customHeight="1" x14ac:dyDescent="0.2"/>
    <row r="8" spans="1:25" ht="11.25" hidden="1" customHeight="1" x14ac:dyDescent="0.2"/>
    <row r="9" spans="1:25" ht="18" x14ac:dyDescent="0.25">
      <c r="A9" s="87" t="s">
        <v>9</v>
      </c>
      <c r="B9" s="87"/>
      <c r="C9" s="87"/>
      <c r="D9" s="87"/>
    </row>
    <row r="10" spans="1:25" x14ac:dyDescent="0.2">
      <c r="A10" s="92"/>
      <c r="B10" s="93">
        <v>2007</v>
      </c>
      <c r="C10" s="93">
        <v>2008</v>
      </c>
      <c r="D10" s="93">
        <v>2009</v>
      </c>
      <c r="E10" s="93">
        <v>2010</v>
      </c>
      <c r="F10" s="93">
        <v>2011</v>
      </c>
      <c r="G10" s="93">
        <v>2012</v>
      </c>
      <c r="H10" s="93">
        <v>2013</v>
      </c>
      <c r="I10" s="93">
        <v>2014</v>
      </c>
      <c r="J10" s="93">
        <v>2015</v>
      </c>
      <c r="K10" s="93">
        <v>2016</v>
      </c>
      <c r="L10" s="15">
        <v>2017</v>
      </c>
      <c r="M10" s="15">
        <v>2018</v>
      </c>
      <c r="N10" s="15">
        <v>2019</v>
      </c>
      <c r="O10" s="15">
        <v>2020</v>
      </c>
    </row>
    <row r="11" spans="1:25" x14ac:dyDescent="0.2">
      <c r="A11" s="92" t="s">
        <v>29</v>
      </c>
      <c r="B11" s="92">
        <f>Inputs!$AE203</f>
        <v>2.8676996239741439</v>
      </c>
      <c r="C11" s="92">
        <f>Inputs!$AE215</f>
        <v>2.9231030541795477</v>
      </c>
      <c r="D11" s="92">
        <f>Inputs!$AE227</f>
        <v>2.0471833112411382</v>
      </c>
      <c r="E11" s="92">
        <f>Inputs!$AE239</f>
        <v>4.2515594464915658</v>
      </c>
      <c r="F11" s="92">
        <f>Inputs!$AE251</f>
        <v>8.0713309179673907</v>
      </c>
      <c r="G11" s="92">
        <f>Inputs!$AE263</f>
        <v>6.0559027968311767</v>
      </c>
      <c r="H11" s="92">
        <f>Inputs!$AE275</f>
        <v>4.8718384236325791</v>
      </c>
      <c r="I11" s="92">
        <f>Inputs!$AE287</f>
        <v>8.7109092703446471</v>
      </c>
      <c r="J11" s="92">
        <f>Inputs!$AE299</f>
        <v>3.0707749668617073</v>
      </c>
      <c r="K11" s="92">
        <f>Inputs!$AE311</f>
        <v>12.754678339474696</v>
      </c>
      <c r="L11" s="10">
        <f>Inputs!$E323</f>
        <v>0</v>
      </c>
      <c r="M11" s="10">
        <f>Inputs!$E335</f>
        <v>0</v>
      </c>
      <c r="N11" s="10">
        <f>Inputs!$E347</f>
        <v>0</v>
      </c>
      <c r="O11" s="10">
        <f>Inputs!$E359</f>
        <v>0</v>
      </c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">
      <c r="A12" s="92" t="s">
        <v>30</v>
      </c>
      <c r="B12" s="92">
        <f>Inputs!$AE204</f>
        <v>3.2606449088012734</v>
      </c>
      <c r="C12" s="92">
        <f>Inputs!$AE216</f>
        <v>3.0945582223234229</v>
      </c>
      <c r="D12" s="92">
        <f>Inputs!$AE228</f>
        <v>8.6950530901367316</v>
      </c>
      <c r="E12" s="92">
        <f>Inputs!$AE240</f>
        <v>4.3475265450683658</v>
      </c>
      <c r="F12" s="92">
        <f>Inputs!$AE252</f>
        <v>5.4344081813354572</v>
      </c>
      <c r="G12" s="92">
        <f>Inputs!$AE264</f>
        <v>5.1581914584263791</v>
      </c>
      <c r="H12" s="92">
        <f>Inputs!$AE276</f>
        <v>10.868816362670914</v>
      </c>
      <c r="I12" s="92">
        <f>Inputs!$AE288</f>
        <v>10.868816362670914</v>
      </c>
      <c r="J12" s="92">
        <f>Inputs!$AE300</f>
        <v>3.2606449088012748</v>
      </c>
      <c r="K12" s="92">
        <f>Inputs!$AE312</f>
        <v>2.0719468595328729</v>
      </c>
      <c r="L12" s="10">
        <f>Inputs!$E324</f>
        <v>0</v>
      </c>
      <c r="M12" s="10">
        <f>Inputs!$E336</f>
        <v>0</v>
      </c>
      <c r="N12" s="10">
        <f>Inputs!$E348</f>
        <v>0</v>
      </c>
      <c r="O12" s="10">
        <f>Inputs!$E360</f>
        <v>0</v>
      </c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">
      <c r="A13" s="92" t="s">
        <v>31</v>
      </c>
      <c r="B13" s="92">
        <f>Inputs!$AE205</f>
        <v>5.6267225755282197</v>
      </c>
      <c r="C13" s="92">
        <f>Inputs!$AE217</f>
        <v>3.1450782496640279</v>
      </c>
      <c r="D13" s="92">
        <f>Inputs!$AE229</f>
        <v>4.7110033803450762</v>
      </c>
      <c r="E13" s="92">
        <f>Inputs!$AE241</f>
        <v>7.233354070442485</v>
      </c>
      <c r="F13" s="92">
        <f>Inputs!$AE253</f>
        <v>10.764010720916882</v>
      </c>
      <c r="G13" s="92">
        <f>Inputs!$AE265</f>
        <v>11.253445151056439</v>
      </c>
      <c r="H13" s="92">
        <f>Inputs!$AE277</f>
        <v>8.320257163475544</v>
      </c>
      <c r="I13" s="92">
        <f>Inputs!$AE289</f>
        <v>6.9118918219965026</v>
      </c>
      <c r="J13" s="92">
        <f>Inputs!$AE301</f>
        <v>12.269119414382901</v>
      </c>
      <c r="K13" s="92">
        <f>Inputs!$AE313</f>
        <v>12.327534714294918</v>
      </c>
      <c r="L13" s="10">
        <f>Inputs!$E325</f>
        <v>0</v>
      </c>
      <c r="M13" s="10">
        <f>Inputs!$E337</f>
        <v>0</v>
      </c>
      <c r="N13" s="10">
        <f>Inputs!$E349</f>
        <v>0</v>
      </c>
      <c r="O13" s="10">
        <f>Inputs!$E361</f>
        <v>0</v>
      </c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">
      <c r="A14" s="92" t="s">
        <v>32</v>
      </c>
      <c r="B14" s="92">
        <f>Inputs!$AE206</f>
        <v>8.3992049755146656</v>
      </c>
      <c r="C14" s="92">
        <f>Inputs!$AE218</f>
        <v>5.6316807838233878</v>
      </c>
      <c r="D14" s="92">
        <f>Inputs!$AE230</f>
        <v>4.9704152619460205</v>
      </c>
      <c r="E14" s="92">
        <f>Inputs!$AE242</f>
        <v>9.8942316549069496</v>
      </c>
      <c r="F14" s="92">
        <f>Inputs!$AE254</f>
        <v>7.3172841210992283</v>
      </c>
      <c r="G14" s="92">
        <f>Inputs!$AE266</f>
        <v>10.499006219393333</v>
      </c>
      <c r="H14" s="92">
        <f>Inputs!$AE278</f>
        <v>11.358523204228694</v>
      </c>
      <c r="I14" s="92">
        <f>Inputs!$AE290</f>
        <v>12.933713901636835</v>
      </c>
      <c r="J14" s="92">
        <f>Inputs!$AE302</f>
        <v>9.9233279421946925</v>
      </c>
      <c r="K14" s="92">
        <f>Inputs!$AE314</f>
        <v>12.783758646152583</v>
      </c>
      <c r="L14" s="10">
        <f>Inputs!$E326</f>
        <v>0</v>
      </c>
      <c r="M14" s="10">
        <f>Inputs!$E338</f>
        <v>0</v>
      </c>
      <c r="N14" s="10">
        <f>Inputs!$E350</f>
        <v>0</v>
      </c>
      <c r="O14" s="10">
        <f>Inputs!$E362</f>
        <v>0</v>
      </c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">
      <c r="A15" s="92" t="s">
        <v>33</v>
      </c>
      <c r="B15" s="92">
        <f>Inputs!$AE207</f>
        <v>9.4783180523974764</v>
      </c>
      <c r="C15" s="92">
        <f>Inputs!$AE219</f>
        <v>7.9479131102799254</v>
      </c>
      <c r="D15" s="92">
        <f>Inputs!$AE231</f>
        <v>2.0895830719099591</v>
      </c>
      <c r="E15" s="92">
        <f>Inputs!$AE243</f>
        <v>6.2848218013751085</v>
      </c>
      <c r="F15" s="92">
        <f>Inputs!$AE255</f>
        <v>12.930558819866468</v>
      </c>
      <c r="G15" s="92">
        <f>Inputs!$AE267</f>
        <v>10.426149857637224</v>
      </c>
      <c r="H15" s="92">
        <f>Inputs!$AE279</f>
        <v>14.20693837360653</v>
      </c>
      <c r="I15" s="92">
        <f>Inputs!$AE291</f>
        <v>7.9479131102799254</v>
      </c>
      <c r="J15" s="92">
        <f>Inputs!$AE303</f>
        <v>19.851039183144611</v>
      </c>
      <c r="K15" s="92">
        <f>Inputs!$AE315</f>
        <v>19.893167415179182</v>
      </c>
      <c r="L15" s="10">
        <f>Inputs!$E327</f>
        <v>0</v>
      </c>
      <c r="M15" s="10">
        <f>Inputs!$E339</f>
        <v>0</v>
      </c>
      <c r="N15" s="10">
        <f>Inputs!$E351</f>
        <v>0</v>
      </c>
      <c r="O15" s="10">
        <f>Inputs!$E363</f>
        <v>0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">
      <c r="A16" s="92" t="s">
        <v>34</v>
      </c>
      <c r="B16" s="92">
        <f>Inputs!$AE208</f>
        <v>6.8835623479283141</v>
      </c>
      <c r="C16" s="92">
        <f>Inputs!$AE220</f>
        <v>9.8741311742807181</v>
      </c>
      <c r="D16" s="92">
        <f>Inputs!$AE232</f>
        <v>7.5376054085521211</v>
      </c>
      <c r="E16" s="92">
        <f>Inputs!$AE244</f>
        <v>12.221708917713682</v>
      </c>
      <c r="F16" s="92">
        <f>Inputs!$AE256</f>
        <v>11.29500506008117</v>
      </c>
      <c r="G16" s="92">
        <f>Inputs!$AE268</f>
        <v>8.8502944473364042</v>
      </c>
      <c r="H16" s="92">
        <f>Inputs!$AE280</f>
        <v>9.3019890989113545</v>
      </c>
      <c r="I16" s="92">
        <f>Inputs!$AE292</f>
        <v>8.8867180568526454</v>
      </c>
      <c r="J16" s="92">
        <f>Inputs!$AE304</f>
        <v>22.612816225656363</v>
      </c>
      <c r="K16" s="92">
        <f>Inputs!$AE316</f>
        <v>17.883758011795184</v>
      </c>
      <c r="L16" s="10">
        <f>Inputs!$E328</f>
        <v>0</v>
      </c>
      <c r="M16" s="10">
        <f>Inputs!$E340</f>
        <v>0</v>
      </c>
      <c r="N16" s="10">
        <f>Inputs!$E352</f>
        <v>0</v>
      </c>
      <c r="O16" s="10">
        <f>Inputs!$E364</f>
        <v>0</v>
      </c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">
      <c r="A17" s="92" t="s">
        <v>35</v>
      </c>
      <c r="B17" s="92">
        <f>Inputs!$AE209</f>
        <v>6.2374735792740834</v>
      </c>
      <c r="C17" s="92">
        <f>Inputs!$AE221</f>
        <v>7.5914896054198051</v>
      </c>
      <c r="D17" s="92">
        <f>Inputs!$AE233</f>
        <v>6.5726107561383618</v>
      </c>
      <c r="E17" s="92">
        <f>Inputs!$AE245</f>
        <v>9.8159971051302684</v>
      </c>
      <c r="F17" s="92">
        <f>Inputs!$AE257</f>
        <v>11.444707059428721</v>
      </c>
      <c r="G17" s="92">
        <f>Inputs!$AE269</f>
        <v>12.474947158548167</v>
      </c>
      <c r="H17" s="92">
        <f>Inputs!$AE281</f>
        <v>10.744433705299617</v>
      </c>
      <c r="I17" s="92">
        <f>Inputs!$AE293</f>
        <v>17.080851612194561</v>
      </c>
      <c r="J17" s="92">
        <f>Inputs!$AE305</f>
        <v>18.778887874681033</v>
      </c>
      <c r="K17" s="92">
        <f>Inputs!$AE317</f>
        <v>15.606418717402802</v>
      </c>
      <c r="L17" s="10">
        <f>Inputs!$E329</f>
        <v>0</v>
      </c>
      <c r="M17" s="10">
        <f>Inputs!$E341</f>
        <v>0</v>
      </c>
      <c r="N17" s="10">
        <f>Inputs!$E353</f>
        <v>0</v>
      </c>
      <c r="O17" s="10">
        <f>Inputs!$E365</f>
        <v>0</v>
      </c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">
      <c r="A18" s="92" t="s">
        <v>36</v>
      </c>
      <c r="B18" s="92">
        <f>Inputs!$AE210</f>
        <v>10.80421207780266</v>
      </c>
      <c r="C18" s="92">
        <f>Inputs!$AE222</f>
        <v>4.940786951044343</v>
      </c>
      <c r="D18" s="92">
        <f>Inputs!$AE234</f>
        <v>7.8993049394245745</v>
      </c>
      <c r="E18" s="92">
        <f>Inputs!$AE246</f>
        <v>6.5954047324831064</v>
      </c>
      <c r="F18" s="92">
        <f>Inputs!$AE258</f>
        <v>8.1036282678306648</v>
      </c>
      <c r="G18" s="92">
        <f>Inputs!$AE270</f>
        <v>17.106669123187544</v>
      </c>
      <c r="H18" s="92">
        <f>Inputs!$AE282</f>
        <v>10.363579481639169</v>
      </c>
      <c r="I18" s="92">
        <f>Inputs!$AE294</f>
        <v>13.834203462924162</v>
      </c>
      <c r="J18" s="92">
        <f>Inputs!$AE306</f>
        <v>22.710501700845651</v>
      </c>
      <c r="K18" s="92">
        <f>Inputs!$AE318</f>
        <v>12.605643972181033</v>
      </c>
      <c r="L18" s="10">
        <f>Inputs!$E330</f>
        <v>0</v>
      </c>
      <c r="M18" s="10">
        <f>Inputs!$E342</f>
        <v>0</v>
      </c>
      <c r="N18" s="10">
        <f>Inputs!$E354</f>
        <v>0</v>
      </c>
      <c r="O18" s="10">
        <f>Inputs!$E366</f>
        <v>0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">
      <c r="A19" s="92" t="s">
        <v>37</v>
      </c>
      <c r="B19" s="92">
        <f>Inputs!$AE211</f>
        <v>5.4380731770657871</v>
      </c>
      <c r="C19" s="92">
        <f>Inputs!$AE223</f>
        <v>3.947680065752559</v>
      </c>
      <c r="D19" s="92">
        <f>Inputs!$AE235</f>
        <v>3.9510901418168216</v>
      </c>
      <c r="E19" s="92">
        <f>Inputs!$AE247</f>
        <v>8.8826957463189711</v>
      </c>
      <c r="F19" s="92">
        <f>Inputs!$AE259</f>
        <v>7.8948590576414377</v>
      </c>
      <c r="G19" s="92">
        <f>Inputs!$AE271</f>
        <v>11.963760989544731</v>
      </c>
      <c r="H19" s="92">
        <f>Inputs!$AE283</f>
        <v>14.512950905821077</v>
      </c>
      <c r="I19" s="92">
        <f>Inputs!$AE295</f>
        <v>19.738400328762793</v>
      </c>
      <c r="J19" s="92">
        <f>Inputs!$AE307</f>
        <v>17.779905638175698</v>
      </c>
      <c r="K19" s="92">
        <f>Inputs!$AE319</f>
        <v>9.8685738220517969</v>
      </c>
      <c r="L19" s="10">
        <f>Inputs!$E331</f>
        <v>0</v>
      </c>
      <c r="M19" s="10">
        <f>Inputs!$E343</f>
        <v>0</v>
      </c>
      <c r="N19" s="10">
        <f>Inputs!$E355</f>
        <v>0</v>
      </c>
      <c r="O19" s="10">
        <f>Inputs!$E367</f>
        <v>0</v>
      </c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">
      <c r="A20" s="92" t="s">
        <v>38</v>
      </c>
      <c r="B20" s="92">
        <f>Inputs!$AE212</f>
        <v>7.3372600411049831</v>
      </c>
      <c r="C20" s="92">
        <f>Inputs!$AE224</f>
        <v>5.4778494432017801</v>
      </c>
      <c r="D20" s="92">
        <f>Inputs!$AE236</f>
        <v>6.691829530615391</v>
      </c>
      <c r="E20" s="92">
        <f>Inputs!$AE248</f>
        <v>4.013537844259143</v>
      </c>
      <c r="F20" s="92">
        <f>Inputs!$AE260</f>
        <v>13.098778309728427</v>
      </c>
      <c r="G20" s="92">
        <f>Inputs!$AE272</f>
        <v>12.84020507193372</v>
      </c>
      <c r="H20" s="92">
        <f>Inputs!$AE284</f>
        <v>18.272554247208173</v>
      </c>
      <c r="I20" s="92">
        <f>Inputs!$AE296</f>
        <v>9.1297490720029675</v>
      </c>
      <c r="J20" s="92">
        <f>Inputs!$AE308</f>
        <v>16.251586002923091</v>
      </c>
      <c r="K20" s="92">
        <f>Inputs!$AE320</f>
        <v>14.106376641245999</v>
      </c>
      <c r="L20" s="10">
        <f>Inputs!$E332</f>
        <v>0</v>
      </c>
      <c r="M20" s="10">
        <f>Inputs!$E344</f>
        <v>0</v>
      </c>
      <c r="N20" s="10">
        <f>Inputs!$E356</f>
        <v>0</v>
      </c>
      <c r="O20" s="10">
        <f>Inputs!$E368</f>
        <v>0</v>
      </c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">
      <c r="A21" s="92" t="s">
        <v>39</v>
      </c>
      <c r="B21" s="92">
        <f>Inputs!$AE213</f>
        <v>3.04084359035993</v>
      </c>
      <c r="C21" s="92">
        <f>Inputs!$AE225</f>
        <v>4.5302469018796199</v>
      </c>
      <c r="D21" s="92">
        <f>Inputs!$AE237</f>
        <v>3.2155183415232678</v>
      </c>
      <c r="E21" s="92">
        <f>Inputs!$AE249</f>
        <v>6.1126360451820734</v>
      </c>
      <c r="F21" s="92">
        <f>Inputs!$AE261</f>
        <v>6.0874800384516723</v>
      </c>
      <c r="G21" s="92">
        <f>Inputs!$AE273</f>
        <v>17.231447012039602</v>
      </c>
      <c r="H21" s="92">
        <f>Inputs!$AE285</f>
        <v>10.725765295483964</v>
      </c>
      <c r="I21" s="92">
        <f>Inputs!$AE297</f>
        <v>10.193055529229145</v>
      </c>
      <c r="J21" s="92">
        <f>Inputs!$AE309</f>
        <v>19.293110049139607</v>
      </c>
      <c r="K21" s="92">
        <f>Inputs!$AE321</f>
        <v>10.145800064086121</v>
      </c>
      <c r="L21" s="10">
        <f>Inputs!$E333</f>
        <v>0</v>
      </c>
      <c r="M21" s="10">
        <f>Inputs!$E345</f>
        <v>0</v>
      </c>
      <c r="N21" s="10">
        <f>Inputs!$E357</f>
        <v>0</v>
      </c>
      <c r="O21" s="10">
        <f>Inputs!$E369</f>
        <v>0</v>
      </c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">
      <c r="A22" s="92" t="s">
        <v>40</v>
      </c>
      <c r="B22" s="92">
        <f>Inputs!$AE214</f>
        <v>6.9377345511004451</v>
      </c>
      <c r="C22" s="92">
        <f>Inputs!$AE226</f>
        <v>2.1079350728847319</v>
      </c>
      <c r="D22" s="92">
        <f>Inputs!$AE238</f>
        <v>0</v>
      </c>
      <c r="E22" s="92">
        <f>Inputs!$AE250</f>
        <v>6.4839884791858546</v>
      </c>
      <c r="F22" s="92">
        <f>Inputs!$AE262</f>
        <v>10.997003414453971</v>
      </c>
      <c r="G22" s="92">
        <f>Inputs!$AE274</f>
        <v>11.562890918500742</v>
      </c>
      <c r="H22" s="92">
        <f>Inputs!$AE286</f>
        <v>14.597985023613974</v>
      </c>
      <c r="I22" s="92">
        <f>Inputs!$AE298</f>
        <v>8.4317402915389277</v>
      </c>
      <c r="J22" s="92">
        <f>Inputs!$AE310</f>
        <v>12.840373974880501</v>
      </c>
      <c r="K22" s="92">
        <f>Inputs!$AE322</f>
        <v>10.997003414453971</v>
      </c>
      <c r="L22" s="10">
        <f>Inputs!$E334</f>
        <v>0</v>
      </c>
      <c r="M22" s="10">
        <f>Inputs!$E346</f>
        <v>0</v>
      </c>
      <c r="N22" s="10">
        <f>Inputs!$E358</f>
        <v>0</v>
      </c>
      <c r="O22" s="10">
        <f>Inputs!$E370</f>
        <v>0</v>
      </c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3.9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">
      <c r="A24" s="92" t="s">
        <v>52</v>
      </c>
      <c r="B24" s="96">
        <f t="shared" ref="B24:O24" si="0">AVERAGE(B11:B22)</f>
        <v>6.3593124584043315</v>
      </c>
      <c r="C24" s="96">
        <f t="shared" si="0"/>
        <v>5.1010377195611554</v>
      </c>
      <c r="D24" s="96">
        <f t="shared" si="0"/>
        <v>4.8650997694707883</v>
      </c>
      <c r="E24" s="96">
        <f t="shared" si="0"/>
        <v>7.1781218657131314</v>
      </c>
      <c r="F24" s="96">
        <f t="shared" si="0"/>
        <v>9.4532544974001258</v>
      </c>
      <c r="G24" s="96">
        <f t="shared" si="0"/>
        <v>11.28524251703629</v>
      </c>
      <c r="H24" s="96">
        <f t="shared" si="0"/>
        <v>11.512135940465967</v>
      </c>
      <c r="I24" s="96">
        <f t="shared" si="0"/>
        <v>11.222330235036168</v>
      </c>
      <c r="J24" s="96">
        <f t="shared" si="0"/>
        <v>14.88684065680726</v>
      </c>
      <c r="K24" s="96">
        <f t="shared" si="0"/>
        <v>12.587055051487596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3.95" customHeight="1" x14ac:dyDescent="0.2"/>
    <row r="26" spans="1:25" hidden="1" x14ac:dyDescent="0.2"/>
    <row r="27" spans="1:25" hidden="1" x14ac:dyDescent="0.2"/>
    <row r="28" spans="1:25" hidden="1" x14ac:dyDescent="0.2"/>
    <row r="29" spans="1:25" ht="18" x14ac:dyDescent="0.25">
      <c r="A29" s="87" t="s">
        <v>103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x14ac:dyDescent="0.2">
      <c r="A30" s="92"/>
      <c r="B30" s="93">
        <f t="shared" ref="B30:O30" si="1">B$10</f>
        <v>2007</v>
      </c>
      <c r="C30" s="93">
        <f t="shared" si="1"/>
        <v>2008</v>
      </c>
      <c r="D30" s="93">
        <f t="shared" si="1"/>
        <v>2009</v>
      </c>
      <c r="E30" s="93">
        <f t="shared" si="1"/>
        <v>2010</v>
      </c>
      <c r="F30" s="93">
        <f t="shared" si="1"/>
        <v>2011</v>
      </c>
      <c r="G30" s="93">
        <f t="shared" si="1"/>
        <v>2012</v>
      </c>
      <c r="H30" s="93">
        <f t="shared" si="1"/>
        <v>2013</v>
      </c>
      <c r="I30" s="93">
        <f t="shared" si="1"/>
        <v>2014</v>
      </c>
      <c r="J30" s="93">
        <f t="shared" si="1"/>
        <v>2015</v>
      </c>
      <c r="K30" s="93">
        <f t="shared" si="1"/>
        <v>2016</v>
      </c>
      <c r="L30" s="93">
        <f t="shared" si="1"/>
        <v>2017</v>
      </c>
      <c r="M30" s="93">
        <f t="shared" si="1"/>
        <v>2018</v>
      </c>
      <c r="N30" s="93">
        <f t="shared" si="1"/>
        <v>2019</v>
      </c>
      <c r="O30" s="93">
        <f t="shared" si="1"/>
        <v>2020</v>
      </c>
      <c r="P30" s="92"/>
      <c r="Q30" s="94" t="s">
        <v>52</v>
      </c>
      <c r="R30" s="94"/>
      <c r="S30" s="94"/>
      <c r="T30" s="94"/>
      <c r="U30" s="94" t="s">
        <v>56</v>
      </c>
      <c r="V30" s="94"/>
      <c r="W30" s="94"/>
      <c r="X30" s="94"/>
      <c r="Y30" s="94"/>
    </row>
    <row r="31" spans="1:25" x14ac:dyDescent="0.2">
      <c r="A31" s="92" t="s">
        <v>29</v>
      </c>
      <c r="B31" s="95">
        <f t="shared" ref="B31:O42" si="2">IF(B$24=0,0,B11/B$24)</f>
        <v>0.45094491625179595</v>
      </c>
      <c r="C31" s="95">
        <f t="shared" si="2"/>
        <v>0.57304086244455832</v>
      </c>
      <c r="D31" s="95">
        <f t="shared" si="2"/>
        <v>0.42078958464274718</v>
      </c>
      <c r="E31" s="95">
        <f t="shared" si="2"/>
        <v>0.59229413014001298</v>
      </c>
      <c r="F31" s="95">
        <f t="shared" si="2"/>
        <v>0.85381504540972664</v>
      </c>
      <c r="G31" s="95">
        <f t="shared" si="2"/>
        <v>0.5366214140005533</v>
      </c>
      <c r="H31" s="95">
        <f t="shared" si="2"/>
        <v>0.42319153012324362</v>
      </c>
      <c r="I31" s="95">
        <f t="shared" si="2"/>
        <v>0.77621216698374706</v>
      </c>
      <c r="J31" s="95">
        <f t="shared" si="2"/>
        <v>0.20627445659247676</v>
      </c>
      <c r="K31" s="95">
        <f t="shared" si="2"/>
        <v>1.0133171172527198</v>
      </c>
      <c r="L31" s="95">
        <f t="shared" si="2"/>
        <v>0</v>
      </c>
      <c r="M31" s="95">
        <f t="shared" si="2"/>
        <v>0</v>
      </c>
      <c r="N31" s="95">
        <f t="shared" si="2"/>
        <v>0</v>
      </c>
      <c r="O31" s="95">
        <f t="shared" si="2"/>
        <v>0</v>
      </c>
      <c r="P31" s="92"/>
      <c r="Q31" s="95">
        <f t="shared" ref="Q31:Q42" si="3">AVERAGE($E31:$K31)</f>
        <v>0.6288179800717828</v>
      </c>
      <c r="R31" s="95"/>
      <c r="S31" s="95"/>
      <c r="T31" s="95"/>
      <c r="U31" s="95">
        <f t="shared" ref="U31:U42" si="4">STDEV($E31:$K31)</f>
        <v>0.27411912763155932</v>
      </c>
      <c r="V31" s="95"/>
      <c r="W31" s="95"/>
      <c r="X31" s="95"/>
      <c r="Y31" s="95"/>
    </row>
    <row r="32" spans="1:25" x14ac:dyDescent="0.2">
      <c r="A32" s="92" t="s">
        <v>30</v>
      </c>
      <c r="B32" s="95">
        <f t="shared" si="2"/>
        <v>0.5127354458723089</v>
      </c>
      <c r="C32" s="95">
        <f t="shared" si="2"/>
        <v>0.60665268371896086</v>
      </c>
      <c r="D32" s="95">
        <f t="shared" si="2"/>
        <v>1.7872301704272253</v>
      </c>
      <c r="E32" s="95">
        <f t="shared" si="2"/>
        <v>0.60566351845246191</v>
      </c>
      <c r="F32" s="95">
        <f t="shared" si="2"/>
        <v>0.57487166804089018</v>
      </c>
      <c r="G32" s="95">
        <f t="shared" si="2"/>
        <v>0.45707404609511343</v>
      </c>
      <c r="H32" s="95">
        <f t="shared" si="2"/>
        <v>0.94411813922959864</v>
      </c>
      <c r="I32" s="95">
        <f t="shared" si="2"/>
        <v>0.96849906704210309</v>
      </c>
      <c r="J32" s="95">
        <f t="shared" si="2"/>
        <v>0.21902866994887121</v>
      </c>
      <c r="K32" s="95">
        <f t="shared" si="2"/>
        <v>0.16460934277776124</v>
      </c>
      <c r="L32" s="95">
        <f t="shared" si="2"/>
        <v>0</v>
      </c>
      <c r="M32" s="95">
        <f t="shared" si="2"/>
        <v>0</v>
      </c>
      <c r="N32" s="95">
        <f t="shared" si="2"/>
        <v>0</v>
      </c>
      <c r="O32" s="95">
        <f t="shared" si="2"/>
        <v>0</v>
      </c>
      <c r="P32" s="92"/>
      <c r="Q32" s="95">
        <f t="shared" si="3"/>
        <v>0.56198063594097136</v>
      </c>
      <c r="R32" s="95"/>
      <c r="S32" s="95"/>
      <c r="T32" s="95"/>
      <c r="U32" s="95">
        <f t="shared" si="4"/>
        <v>0.316197740709523</v>
      </c>
      <c r="V32" s="95"/>
      <c r="W32" s="95"/>
      <c r="X32" s="95"/>
      <c r="Y32" s="95"/>
    </row>
    <row r="33" spans="1:25" x14ac:dyDescent="0.2">
      <c r="A33" s="92" t="s">
        <v>31</v>
      </c>
      <c r="B33" s="95">
        <f t="shared" si="2"/>
        <v>0.88480045796335471</v>
      </c>
      <c r="C33" s="95">
        <f t="shared" si="2"/>
        <v>0.61655655624804917</v>
      </c>
      <c r="D33" s="95">
        <f t="shared" si="2"/>
        <v>0.96832616052548615</v>
      </c>
      <c r="E33" s="95">
        <f t="shared" si="2"/>
        <v>1.0076945203442664</v>
      </c>
      <c r="F33" s="95">
        <f t="shared" si="2"/>
        <v>1.1386566101523286</v>
      </c>
      <c r="G33" s="95">
        <f t="shared" si="2"/>
        <v>0.99718239409282983</v>
      </c>
      <c r="H33" s="95">
        <f t="shared" si="2"/>
        <v>0.72273791818503941</v>
      </c>
      <c r="I33" s="95">
        <f t="shared" si="2"/>
        <v>0.61590522442634454</v>
      </c>
      <c r="J33" s="95">
        <f t="shared" si="2"/>
        <v>0.82415871152437159</v>
      </c>
      <c r="K33" s="95">
        <f t="shared" si="2"/>
        <v>0.97938196535002786</v>
      </c>
      <c r="L33" s="95">
        <f t="shared" si="2"/>
        <v>0</v>
      </c>
      <c r="M33" s="95">
        <f t="shared" si="2"/>
        <v>0</v>
      </c>
      <c r="N33" s="95">
        <f t="shared" si="2"/>
        <v>0</v>
      </c>
      <c r="O33" s="95">
        <f t="shared" si="2"/>
        <v>0</v>
      </c>
      <c r="P33" s="92"/>
      <c r="Q33" s="95">
        <f t="shared" si="3"/>
        <v>0.8979596205821726</v>
      </c>
      <c r="R33" s="95"/>
      <c r="S33" s="95"/>
      <c r="T33" s="95"/>
      <c r="U33" s="95">
        <f t="shared" si="4"/>
        <v>0.18355537201986694</v>
      </c>
      <c r="V33" s="95"/>
      <c r="W33" s="95"/>
      <c r="X33" s="95"/>
      <c r="Y33" s="95"/>
    </row>
    <row r="34" spans="1:25" x14ac:dyDescent="0.2">
      <c r="A34" s="92" t="s">
        <v>32</v>
      </c>
      <c r="B34" s="95">
        <f t="shared" si="2"/>
        <v>1.3207724939532506</v>
      </c>
      <c r="C34" s="95">
        <f t="shared" si="2"/>
        <v>1.1040264929285573</v>
      </c>
      <c r="D34" s="95">
        <f t="shared" si="2"/>
        <v>1.0216471393117368</v>
      </c>
      <c r="E34" s="95">
        <f t="shared" si="2"/>
        <v>1.3783872494792171</v>
      </c>
      <c r="F34" s="95">
        <f t="shared" si="2"/>
        <v>0.77404920423031653</v>
      </c>
      <c r="G34" s="95">
        <f t="shared" si="2"/>
        <v>0.93033058027277238</v>
      </c>
      <c r="H34" s="95">
        <f t="shared" si="2"/>
        <v>0.98665645219691045</v>
      </c>
      <c r="I34" s="95">
        <f t="shared" si="2"/>
        <v>1.152498066868298</v>
      </c>
      <c r="J34" s="95">
        <f t="shared" si="2"/>
        <v>0.66658387571691258</v>
      </c>
      <c r="K34" s="95">
        <f t="shared" si="2"/>
        <v>1.0156274516843191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5">
        <f t="shared" si="2"/>
        <v>0</v>
      </c>
      <c r="P34" s="92"/>
      <c r="Q34" s="95">
        <f t="shared" si="3"/>
        <v>0.98630469720696368</v>
      </c>
      <c r="R34" s="95"/>
      <c r="S34" s="95"/>
      <c r="T34" s="95"/>
      <c r="U34" s="95">
        <f t="shared" si="4"/>
        <v>0.23544844139677418</v>
      </c>
      <c r="V34" s="95"/>
      <c r="W34" s="95"/>
      <c r="X34" s="95"/>
      <c r="Y34" s="95"/>
    </row>
    <row r="35" spans="1:25" x14ac:dyDescent="0.2">
      <c r="A35" s="92" t="s">
        <v>33</v>
      </c>
      <c r="B35" s="95">
        <f t="shared" si="2"/>
        <v>1.490462705582446</v>
      </c>
      <c r="C35" s="95">
        <f t="shared" si="2"/>
        <v>1.5580973023982438</v>
      </c>
      <c r="D35" s="95">
        <f t="shared" si="2"/>
        <v>0.42950467018629263</v>
      </c>
      <c r="E35" s="95">
        <f t="shared" si="2"/>
        <v>0.87555239642768656</v>
      </c>
      <c r="F35" s="95">
        <f t="shared" si="2"/>
        <v>1.3678420297922462</v>
      </c>
      <c r="G35" s="95">
        <f t="shared" si="2"/>
        <v>0.9238746834104653</v>
      </c>
      <c r="H35" s="95">
        <f t="shared" si="2"/>
        <v>1.2340836181119217</v>
      </c>
      <c r="I35" s="95">
        <f t="shared" si="2"/>
        <v>0.70822306453489514</v>
      </c>
      <c r="J35" s="95">
        <f t="shared" si="2"/>
        <v>1.3334621926021211</v>
      </c>
      <c r="K35" s="95">
        <f t="shared" si="2"/>
        <v>1.5804465249262667</v>
      </c>
      <c r="L35" s="95">
        <f t="shared" si="2"/>
        <v>0</v>
      </c>
      <c r="M35" s="95">
        <f t="shared" si="2"/>
        <v>0</v>
      </c>
      <c r="N35" s="95">
        <f t="shared" si="2"/>
        <v>0</v>
      </c>
      <c r="O35" s="95">
        <f t="shared" si="2"/>
        <v>0</v>
      </c>
      <c r="P35" s="92"/>
      <c r="Q35" s="95">
        <f t="shared" si="3"/>
        <v>1.1462120728293717</v>
      </c>
      <c r="R35" s="95"/>
      <c r="S35" s="95"/>
      <c r="T35" s="95"/>
      <c r="U35" s="95">
        <f t="shared" si="4"/>
        <v>0.31490431339979247</v>
      </c>
      <c r="V35" s="95"/>
      <c r="W35" s="95"/>
      <c r="X35" s="95"/>
      <c r="Y35" s="95"/>
    </row>
    <row r="36" spans="1:25" x14ac:dyDescent="0.2">
      <c r="A36" s="92" t="s">
        <v>34</v>
      </c>
      <c r="B36" s="95">
        <f t="shared" si="2"/>
        <v>1.0824381398072593</v>
      </c>
      <c r="C36" s="95">
        <f t="shared" si="2"/>
        <v>1.9357102842850953</v>
      </c>
      <c r="D36" s="95">
        <f t="shared" si="2"/>
        <v>1.5493218568407776</v>
      </c>
      <c r="E36" s="95">
        <f t="shared" si="2"/>
        <v>1.7026332439536371</v>
      </c>
      <c r="F36" s="95">
        <f t="shared" si="2"/>
        <v>1.1948271426721422</v>
      </c>
      <c r="G36" s="95">
        <f t="shared" si="2"/>
        <v>0.784236088322952</v>
      </c>
      <c r="H36" s="95">
        <f t="shared" si="2"/>
        <v>0.80801591876744683</v>
      </c>
      <c r="I36" s="95">
        <f t="shared" si="2"/>
        <v>0.79187814569101433</v>
      </c>
      <c r="J36" s="95">
        <f t="shared" si="2"/>
        <v>1.5189802018412999</v>
      </c>
      <c r="K36" s="95">
        <f t="shared" si="2"/>
        <v>1.4208055767327084</v>
      </c>
      <c r="L36" s="95">
        <f t="shared" si="2"/>
        <v>0</v>
      </c>
      <c r="M36" s="95">
        <f t="shared" si="2"/>
        <v>0</v>
      </c>
      <c r="N36" s="95">
        <f t="shared" si="2"/>
        <v>0</v>
      </c>
      <c r="O36" s="95">
        <f t="shared" si="2"/>
        <v>0</v>
      </c>
      <c r="P36" s="92"/>
      <c r="Q36" s="95">
        <f t="shared" si="3"/>
        <v>1.1744823311401713</v>
      </c>
      <c r="R36" s="95"/>
      <c r="S36" s="95"/>
      <c r="T36" s="95"/>
      <c r="U36" s="95">
        <f t="shared" si="4"/>
        <v>0.38550550070704309</v>
      </c>
      <c r="V36" s="95"/>
      <c r="W36" s="95"/>
      <c r="X36" s="95"/>
      <c r="Y36" s="95"/>
    </row>
    <row r="37" spans="1:25" x14ac:dyDescent="0.2">
      <c r="A37" s="92" t="s">
        <v>35</v>
      </c>
      <c r="B37" s="95">
        <f t="shared" si="2"/>
        <v>0.98084087235417594</v>
      </c>
      <c r="C37" s="95">
        <f t="shared" si="2"/>
        <v>1.4882245579773725</v>
      </c>
      <c r="D37" s="95">
        <f t="shared" si="2"/>
        <v>1.3509714224942424</v>
      </c>
      <c r="E37" s="95">
        <f t="shared" si="2"/>
        <v>1.3674882216777564</v>
      </c>
      <c r="F37" s="95">
        <f t="shared" si="2"/>
        <v>1.2106631702950865</v>
      </c>
      <c r="G37" s="95">
        <f t="shared" si="2"/>
        <v>1.1054212738198483</v>
      </c>
      <c r="H37" s="95">
        <f t="shared" si="2"/>
        <v>0.93331365794006804</v>
      </c>
      <c r="I37" s="95">
        <f t="shared" si="2"/>
        <v>1.5220414347519433</v>
      </c>
      <c r="J37" s="95">
        <f t="shared" si="2"/>
        <v>1.2614421224488668</v>
      </c>
      <c r="K37" s="95">
        <f t="shared" si="2"/>
        <v>1.2398784825810676</v>
      </c>
      <c r="L37" s="95">
        <f t="shared" si="2"/>
        <v>0</v>
      </c>
      <c r="M37" s="95">
        <f t="shared" si="2"/>
        <v>0</v>
      </c>
      <c r="N37" s="95">
        <f t="shared" si="2"/>
        <v>0</v>
      </c>
      <c r="O37" s="95">
        <f t="shared" si="2"/>
        <v>0</v>
      </c>
      <c r="P37" s="92"/>
      <c r="Q37" s="95">
        <f t="shared" si="3"/>
        <v>1.2343211947878052</v>
      </c>
      <c r="R37" s="95"/>
      <c r="S37" s="95"/>
      <c r="T37" s="95"/>
      <c r="U37" s="95">
        <f t="shared" si="4"/>
        <v>0.18666514167001852</v>
      </c>
      <c r="V37" s="95"/>
      <c r="W37" s="95"/>
      <c r="X37" s="95"/>
      <c r="Y37" s="95"/>
    </row>
    <row r="38" spans="1:25" x14ac:dyDescent="0.2">
      <c r="A38" s="92" t="s">
        <v>36</v>
      </c>
      <c r="B38" s="95">
        <f t="shared" si="2"/>
        <v>1.6989591482525825</v>
      </c>
      <c r="C38" s="95">
        <f t="shared" si="2"/>
        <v>0.96858467289855699</v>
      </c>
      <c r="D38" s="95">
        <f t="shared" si="2"/>
        <v>1.6236676149981275</v>
      </c>
      <c r="E38" s="95">
        <f t="shared" si="2"/>
        <v>0.91882039005029725</v>
      </c>
      <c r="F38" s="95">
        <f t="shared" si="2"/>
        <v>0.85723157776608672</v>
      </c>
      <c r="G38" s="95">
        <f t="shared" si="2"/>
        <v>1.5158441741383213</v>
      </c>
      <c r="H38" s="95">
        <f t="shared" si="2"/>
        <v>0.9002308116611496</v>
      </c>
      <c r="I38" s="95">
        <f t="shared" si="2"/>
        <v>1.2327389386327015</v>
      </c>
      <c r="J38" s="95">
        <f t="shared" si="2"/>
        <v>1.5255420692946617</v>
      </c>
      <c r="K38" s="95">
        <f t="shared" si="2"/>
        <v>1.0014768284255053</v>
      </c>
      <c r="L38" s="95">
        <f t="shared" si="2"/>
        <v>0</v>
      </c>
      <c r="M38" s="95">
        <f t="shared" si="2"/>
        <v>0</v>
      </c>
      <c r="N38" s="95">
        <f t="shared" si="2"/>
        <v>0</v>
      </c>
      <c r="O38" s="95">
        <f t="shared" si="2"/>
        <v>0</v>
      </c>
      <c r="P38" s="92"/>
      <c r="Q38" s="95">
        <f t="shared" si="3"/>
        <v>1.1359835414241035</v>
      </c>
      <c r="R38" s="95"/>
      <c r="S38" s="95"/>
      <c r="T38" s="95"/>
      <c r="U38" s="95">
        <f t="shared" si="4"/>
        <v>0.28981185011483118</v>
      </c>
      <c r="V38" s="95"/>
      <c r="W38" s="95"/>
      <c r="X38" s="95"/>
      <c r="Y38" s="95"/>
    </row>
    <row r="39" spans="1:25" x14ac:dyDescent="0.2">
      <c r="A39" s="92" t="s">
        <v>37</v>
      </c>
      <c r="B39" s="95">
        <f t="shared" si="2"/>
        <v>0.85513539594660826</v>
      </c>
      <c r="C39" s="95">
        <f t="shared" si="2"/>
        <v>0.77389744651646686</v>
      </c>
      <c r="D39" s="95">
        <f t="shared" si="2"/>
        <v>0.81212931471837213</v>
      </c>
      <c r="E39" s="95">
        <f t="shared" si="2"/>
        <v>1.237467949485209</v>
      </c>
      <c r="F39" s="95">
        <f t="shared" si="2"/>
        <v>0.83514720351734051</v>
      </c>
      <c r="G39" s="95">
        <f t="shared" si="2"/>
        <v>1.0601244033067208</v>
      </c>
      <c r="H39" s="95">
        <f t="shared" si="2"/>
        <v>1.2606653518403161</v>
      </c>
      <c r="I39" s="95">
        <f t="shared" si="2"/>
        <v>1.7588504272614804</v>
      </c>
      <c r="J39" s="95">
        <f t="shared" si="2"/>
        <v>1.1943370690977024</v>
      </c>
      <c r="K39" s="95">
        <f t="shared" si="2"/>
        <v>0.78402563440647566</v>
      </c>
      <c r="L39" s="95">
        <f t="shared" si="2"/>
        <v>0</v>
      </c>
      <c r="M39" s="95">
        <f t="shared" si="2"/>
        <v>0</v>
      </c>
      <c r="N39" s="95">
        <f t="shared" si="2"/>
        <v>0</v>
      </c>
      <c r="O39" s="95">
        <f t="shared" si="2"/>
        <v>0</v>
      </c>
      <c r="P39" s="92"/>
      <c r="Q39" s="95">
        <f t="shared" si="3"/>
        <v>1.1615168627021781</v>
      </c>
      <c r="R39" s="95"/>
      <c r="S39" s="95"/>
      <c r="T39" s="95"/>
      <c r="U39" s="95">
        <f t="shared" si="4"/>
        <v>0.32475138092540584</v>
      </c>
      <c r="V39" s="95"/>
      <c r="W39" s="95"/>
      <c r="X39" s="95"/>
      <c r="Y39" s="95"/>
    </row>
    <row r="40" spans="1:25" x14ac:dyDescent="0.2">
      <c r="A40" s="92" t="s">
        <v>38</v>
      </c>
      <c r="B40" s="95">
        <f t="shared" si="2"/>
        <v>1.1537819676415202</v>
      </c>
      <c r="C40" s="95">
        <f t="shared" si="2"/>
        <v>1.0738696211156507</v>
      </c>
      <c r="D40" s="95">
        <f t="shared" si="2"/>
        <v>1.3754763206723115</v>
      </c>
      <c r="E40" s="95">
        <f t="shared" si="2"/>
        <v>0.5591348153937209</v>
      </c>
      <c r="F40" s="95">
        <f t="shared" si="2"/>
        <v>1.3856369056107511</v>
      </c>
      <c r="G40" s="95">
        <f t="shared" si="2"/>
        <v>1.1377872520284831</v>
      </c>
      <c r="H40" s="95">
        <f t="shared" si="2"/>
        <v>1.5872427446742408</v>
      </c>
      <c r="I40" s="95">
        <f t="shared" si="2"/>
        <v>0.81353416632669107</v>
      </c>
      <c r="J40" s="95">
        <f t="shared" si="2"/>
        <v>1.0916746123356791</v>
      </c>
      <c r="K40" s="95">
        <f t="shared" si="2"/>
        <v>1.1207050881674536</v>
      </c>
      <c r="L40" s="95">
        <f t="shared" si="2"/>
        <v>0</v>
      </c>
      <c r="M40" s="95">
        <f t="shared" si="2"/>
        <v>0</v>
      </c>
      <c r="N40" s="95">
        <f t="shared" si="2"/>
        <v>0</v>
      </c>
      <c r="O40" s="95">
        <f t="shared" si="2"/>
        <v>0</v>
      </c>
      <c r="P40" s="92"/>
      <c r="Q40" s="95">
        <f t="shared" si="3"/>
        <v>1.0993879406481457</v>
      </c>
      <c r="R40" s="95"/>
      <c r="S40" s="95"/>
      <c r="T40" s="95"/>
      <c r="U40" s="95">
        <f t="shared" si="4"/>
        <v>0.3404690447801374</v>
      </c>
      <c r="V40" s="95"/>
      <c r="W40" s="95"/>
      <c r="X40" s="95"/>
      <c r="Y40" s="95"/>
    </row>
    <row r="41" spans="1:25" x14ac:dyDescent="0.2">
      <c r="A41" s="92" t="s">
        <v>39</v>
      </c>
      <c r="B41" s="95">
        <f t="shared" si="2"/>
        <v>0.47817175366830988</v>
      </c>
      <c r="C41" s="95">
        <f t="shared" si="2"/>
        <v>0.88810300000474396</v>
      </c>
      <c r="D41" s="95">
        <f t="shared" si="2"/>
        <v>0.66093574518268161</v>
      </c>
      <c r="E41" s="95">
        <f t="shared" si="2"/>
        <v>0.85156481869993939</v>
      </c>
      <c r="F41" s="95">
        <f t="shared" si="2"/>
        <v>0.64395600902587324</v>
      </c>
      <c r="G41" s="95">
        <f t="shared" si="2"/>
        <v>1.5269009049674278</v>
      </c>
      <c r="H41" s="95">
        <f t="shared" si="2"/>
        <v>0.93169202925950034</v>
      </c>
      <c r="I41" s="95">
        <f t="shared" si="2"/>
        <v>0.90828333472190814</v>
      </c>
      <c r="J41" s="95">
        <f t="shared" si="2"/>
        <v>1.2959841845500983</v>
      </c>
      <c r="K41" s="95">
        <f t="shared" si="2"/>
        <v>0.80605034478553772</v>
      </c>
      <c r="L41" s="95">
        <f t="shared" si="2"/>
        <v>0</v>
      </c>
      <c r="M41" s="95">
        <f t="shared" si="2"/>
        <v>0</v>
      </c>
      <c r="N41" s="95">
        <f t="shared" si="2"/>
        <v>0</v>
      </c>
      <c r="O41" s="95">
        <f t="shared" si="2"/>
        <v>0</v>
      </c>
      <c r="P41" s="92"/>
      <c r="Q41" s="95">
        <f t="shared" si="3"/>
        <v>0.99491880371575514</v>
      </c>
      <c r="R41" s="95"/>
      <c r="S41" s="95"/>
      <c r="T41" s="95"/>
      <c r="U41" s="95">
        <f t="shared" si="4"/>
        <v>0.30674234359912977</v>
      </c>
      <c r="V41" s="95"/>
      <c r="W41" s="95"/>
      <c r="X41" s="95"/>
      <c r="Y41" s="95"/>
    </row>
    <row r="42" spans="1:25" x14ac:dyDescent="0.2">
      <c r="A42" s="92" t="s">
        <v>40</v>
      </c>
      <c r="B42" s="95">
        <f t="shared" si="2"/>
        <v>1.0909567027063882</v>
      </c>
      <c r="C42" s="95">
        <f t="shared" si="2"/>
        <v>0.41323651946374523</v>
      </c>
      <c r="D42" s="95">
        <f t="shared" si="2"/>
        <v>0</v>
      </c>
      <c r="E42" s="95">
        <f t="shared" si="2"/>
        <v>0.90329874589579484</v>
      </c>
      <c r="F42" s="95">
        <f t="shared" si="2"/>
        <v>1.1633034334872094</v>
      </c>
      <c r="G42" s="95">
        <f t="shared" si="2"/>
        <v>1.0246027855445119</v>
      </c>
      <c r="H42" s="95">
        <f t="shared" si="2"/>
        <v>1.2680518280105633</v>
      </c>
      <c r="I42" s="95">
        <f t="shared" si="2"/>
        <v>0.75133596275887471</v>
      </c>
      <c r="J42" s="95">
        <f t="shared" si="2"/>
        <v>0.86253183404693878</v>
      </c>
      <c r="K42" s="95">
        <f t="shared" si="2"/>
        <v>0.87367564291015753</v>
      </c>
      <c r="L42" s="95">
        <f t="shared" si="2"/>
        <v>0</v>
      </c>
      <c r="M42" s="95">
        <f t="shared" si="2"/>
        <v>0</v>
      </c>
      <c r="N42" s="95">
        <f t="shared" si="2"/>
        <v>0</v>
      </c>
      <c r="O42" s="95">
        <f t="shared" si="2"/>
        <v>0</v>
      </c>
      <c r="P42" s="92"/>
      <c r="Q42" s="95">
        <f t="shared" si="3"/>
        <v>0.97811431895057854</v>
      </c>
      <c r="R42" s="95"/>
      <c r="S42" s="95"/>
      <c r="T42" s="95"/>
      <c r="U42" s="95">
        <f t="shared" si="4"/>
        <v>0.18339960264730215</v>
      </c>
      <c r="V42" s="95"/>
      <c r="W42" s="95"/>
      <c r="X42" s="95"/>
      <c r="Y42" s="95"/>
    </row>
    <row r="43" spans="1:25" ht="3.95" customHeight="1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2" thickBot="1" x14ac:dyDescent="0.25">
      <c r="A44" s="92" t="s">
        <v>52</v>
      </c>
      <c r="B44" s="95">
        <f t="shared" ref="B44:O44" si="5">AVERAGE(B31:B42)</f>
        <v>0.99999999999999989</v>
      </c>
      <c r="C44" s="95">
        <f t="shared" si="5"/>
        <v>1</v>
      </c>
      <c r="D44" s="95">
        <f t="shared" si="5"/>
        <v>1.0000000000000002</v>
      </c>
      <c r="E44" s="95">
        <f t="shared" si="5"/>
        <v>1</v>
      </c>
      <c r="F44" s="95">
        <f t="shared" si="5"/>
        <v>0.99999999999999967</v>
      </c>
      <c r="G44" s="95">
        <f t="shared" si="5"/>
        <v>1</v>
      </c>
      <c r="H44" s="95">
        <f t="shared" si="5"/>
        <v>0.99999999999999967</v>
      </c>
      <c r="I44" s="95">
        <f t="shared" si="5"/>
        <v>1.0000000000000002</v>
      </c>
      <c r="J44" s="95">
        <f t="shared" si="5"/>
        <v>1</v>
      </c>
      <c r="K44" s="95">
        <f t="shared" si="5"/>
        <v>1</v>
      </c>
      <c r="L44" s="96">
        <f t="shared" si="5"/>
        <v>0</v>
      </c>
      <c r="M44" s="96">
        <f t="shared" si="5"/>
        <v>0</v>
      </c>
      <c r="N44" s="96">
        <f t="shared" si="5"/>
        <v>0</v>
      </c>
      <c r="O44" s="96">
        <f t="shared" si="5"/>
        <v>0</v>
      </c>
      <c r="P44" s="92"/>
      <c r="Q44" s="95"/>
      <c r="R44" s="95"/>
      <c r="S44" s="95"/>
      <c r="T44" s="95"/>
      <c r="U44" s="95"/>
      <c r="V44" s="95"/>
      <c r="W44" s="95"/>
    </row>
    <row r="45" spans="1:25" ht="12" hidden="1" thickBot="1" x14ac:dyDescent="0.25"/>
    <row r="46" spans="1:25" ht="12" hidden="1" thickBot="1" x14ac:dyDescent="0.25"/>
    <row r="47" spans="1:25" ht="12" thickBot="1" x14ac:dyDescent="0.25">
      <c r="J47" s="97" t="s">
        <v>105</v>
      </c>
      <c r="K47" s="98">
        <v>2</v>
      </c>
      <c r="W47" s="3"/>
    </row>
    <row r="48" spans="1:25" ht="5.0999999999999996" customHeight="1" x14ac:dyDescent="0.2"/>
    <row r="49" spans="1:35" ht="18" x14ac:dyDescent="0.25">
      <c r="A49" s="87" t="s">
        <v>104</v>
      </c>
      <c r="Q49" s="87" t="s">
        <v>106</v>
      </c>
      <c r="R49" s="87"/>
      <c r="S49" s="87"/>
      <c r="T49" s="87"/>
      <c r="AG49" s="107" t="s">
        <v>107</v>
      </c>
      <c r="AH49" s="108"/>
      <c r="AI49" s="109"/>
    </row>
    <row r="50" spans="1:35" x14ac:dyDescent="0.2">
      <c r="B50" s="15">
        <f t="shared" ref="B50:O50" si="6">B$10</f>
        <v>2007</v>
      </c>
      <c r="C50" s="15">
        <f t="shared" si="6"/>
        <v>2008</v>
      </c>
      <c r="D50" s="15">
        <f t="shared" si="6"/>
        <v>2009</v>
      </c>
      <c r="E50" s="15">
        <f t="shared" si="6"/>
        <v>2010</v>
      </c>
      <c r="F50" s="15">
        <f t="shared" si="6"/>
        <v>2011</v>
      </c>
      <c r="G50" s="15">
        <f t="shared" si="6"/>
        <v>2012</v>
      </c>
      <c r="H50" s="15">
        <f t="shared" si="6"/>
        <v>2013</v>
      </c>
      <c r="I50" s="15">
        <f t="shared" si="6"/>
        <v>2014</v>
      </c>
      <c r="J50" s="15">
        <f t="shared" si="6"/>
        <v>2015</v>
      </c>
      <c r="K50" s="15">
        <f t="shared" si="6"/>
        <v>2016</v>
      </c>
      <c r="L50" s="15">
        <f t="shared" si="6"/>
        <v>2017</v>
      </c>
      <c r="M50" s="15">
        <f t="shared" si="6"/>
        <v>2018</v>
      </c>
      <c r="N50" s="15">
        <f t="shared" si="6"/>
        <v>2019</v>
      </c>
      <c r="O50" s="15">
        <f t="shared" si="6"/>
        <v>2020</v>
      </c>
      <c r="R50" s="15">
        <f t="shared" ref="R50:AE50" si="7">B$10</f>
        <v>2007</v>
      </c>
      <c r="S50" s="15">
        <f t="shared" si="7"/>
        <v>2008</v>
      </c>
      <c r="T50" s="15">
        <f t="shared" si="7"/>
        <v>2009</v>
      </c>
      <c r="U50" s="15">
        <f t="shared" si="7"/>
        <v>2010</v>
      </c>
      <c r="V50" s="15">
        <f t="shared" si="7"/>
        <v>2011</v>
      </c>
      <c r="W50" s="15">
        <f t="shared" si="7"/>
        <v>2012</v>
      </c>
      <c r="X50" s="15">
        <f t="shared" si="7"/>
        <v>2013</v>
      </c>
      <c r="Y50" s="15">
        <f t="shared" si="7"/>
        <v>2014</v>
      </c>
      <c r="Z50" s="15">
        <f t="shared" si="7"/>
        <v>2015</v>
      </c>
      <c r="AA50" s="15">
        <f t="shared" si="7"/>
        <v>2016</v>
      </c>
      <c r="AB50" s="15">
        <f t="shared" si="7"/>
        <v>2017</v>
      </c>
      <c r="AC50" s="15">
        <f t="shared" si="7"/>
        <v>2018</v>
      </c>
      <c r="AD50" s="15">
        <f t="shared" si="7"/>
        <v>2019</v>
      </c>
      <c r="AE50" s="15">
        <f t="shared" si="7"/>
        <v>2020</v>
      </c>
      <c r="AG50" s="89" t="s">
        <v>60</v>
      </c>
      <c r="AH50" s="89" t="s">
        <v>70</v>
      </c>
      <c r="AI50" s="89" t="s">
        <v>71</v>
      </c>
    </row>
    <row r="51" spans="1:35" x14ac:dyDescent="0.2">
      <c r="A51" s="9" t="s">
        <v>29</v>
      </c>
      <c r="B51" s="10">
        <f t="shared" ref="B51:D62" si="8">ABS(B31-$Q31)/$U31</f>
        <v>0.64888964647174929</v>
      </c>
      <c r="C51" s="10">
        <f t="shared" si="8"/>
        <v>0.2034776562626229</v>
      </c>
      <c r="D51" s="10">
        <f t="shared" si="8"/>
        <v>0.75889777275464132</v>
      </c>
      <c r="E51" s="10">
        <f t="shared" ref="E51:K62" si="9">ABS(E31-$Q31)/$U31</f>
        <v>0.13324079296232533</v>
      </c>
      <c r="F51" s="10">
        <f t="shared" si="9"/>
        <v>0.82080031146297849</v>
      </c>
      <c r="G51" s="10">
        <f t="shared" si="9"/>
        <v>0.33633758748550358</v>
      </c>
      <c r="H51" s="10">
        <f t="shared" si="9"/>
        <v>0.75013535802915421</v>
      </c>
      <c r="I51" s="10">
        <f t="shared" si="9"/>
        <v>0.53770121109561997</v>
      </c>
      <c r="J51" s="10">
        <f t="shared" si="9"/>
        <v>1.5414594637381247</v>
      </c>
      <c r="K51" s="10">
        <f t="shared" si="9"/>
        <v>1.4026716796565115</v>
      </c>
      <c r="L51" s="10"/>
      <c r="M51" s="10"/>
      <c r="N51" s="10"/>
      <c r="O51" s="10"/>
      <c r="Q51" s="9" t="s">
        <v>29</v>
      </c>
      <c r="R51" s="9">
        <f t="shared" ref="R51:R62" si="10">IF(B51&lt;MaxInitialSD,1,0)</f>
        <v>1</v>
      </c>
      <c r="S51" s="9">
        <f t="shared" ref="S51:S62" si="11">IF(C51&lt;MaxInitialSD,1,0)</f>
        <v>1</v>
      </c>
      <c r="T51" s="9">
        <f t="shared" ref="T51:T62" si="12">IF(D51&lt;MaxInitialSD,1,0)</f>
        <v>1</v>
      </c>
      <c r="U51" s="9">
        <f t="shared" ref="U51:U62" si="13">IF(E51&lt;MaxInitialSD,1,0)</f>
        <v>1</v>
      </c>
      <c r="V51" s="9">
        <f t="shared" ref="V51:V62" si="14">IF(F51&lt;MaxInitialSD,1,0)</f>
        <v>1</v>
      </c>
      <c r="W51" s="9">
        <f t="shared" ref="W51:W62" si="15">IF(G51&lt;MaxInitialSD,1,0)</f>
        <v>1</v>
      </c>
      <c r="X51" s="9">
        <f t="shared" ref="X51:X62" si="16">IF(H51&lt;MaxInitialSD,1,0)</f>
        <v>1</v>
      </c>
      <c r="Y51" s="9">
        <f t="shared" ref="Y51:Y62" si="17">IF(I51&lt;MaxInitialSD,1,0)</f>
        <v>1</v>
      </c>
      <c r="Z51" s="9">
        <f t="shared" ref="Z51:Z62" si="18">IF(J51&lt;MaxInitialSD,1,0)</f>
        <v>1</v>
      </c>
      <c r="AA51" s="9">
        <f t="shared" ref="AA51:AA62" si="19">IF(K51&lt;MaxInitialSD,1,0)</f>
        <v>1</v>
      </c>
      <c r="AG51" s="90">
        <f t="shared" ref="AG51:AG62" si="20">SUMPRODUCT(E31:K31,U$65:AA$65)/SUM(U$65:AA$65)</f>
        <v>0.6288179800717828</v>
      </c>
      <c r="AH51" s="90">
        <f t="shared" ref="AH51:AH62" si="21">Q31-($K$47*U31)</f>
        <v>8.0579724808664155E-2</v>
      </c>
      <c r="AI51" s="90">
        <f t="shared" ref="AI51:AI62" si="22">Q31+($K$47*U31)</f>
        <v>1.1770562353349014</v>
      </c>
    </row>
    <row r="52" spans="1:35" x14ac:dyDescent="0.2">
      <c r="A52" s="9" t="s">
        <v>30</v>
      </c>
      <c r="B52" s="10">
        <f t="shared" si="8"/>
        <v>0.15574175184857458</v>
      </c>
      <c r="C52" s="10">
        <f t="shared" si="8"/>
        <v>0.14127883291559554</v>
      </c>
      <c r="D52" s="10">
        <f t="shared" si="8"/>
        <v>3.8749471509090792</v>
      </c>
      <c r="E52" s="10">
        <f t="shared" si="9"/>
        <v>0.13815052066301794</v>
      </c>
      <c r="F52" s="10">
        <f t="shared" si="9"/>
        <v>4.0768893765630178E-2</v>
      </c>
      <c r="G52" s="10">
        <f t="shared" si="9"/>
        <v>0.33177526699101567</v>
      </c>
      <c r="H52" s="10">
        <f t="shared" si="9"/>
        <v>1.2085396386170901</v>
      </c>
      <c r="I52" s="10">
        <f t="shared" si="9"/>
        <v>1.2856462231163832</v>
      </c>
      <c r="J52" s="10">
        <f t="shared" si="9"/>
        <v>1.0846123227273627</v>
      </c>
      <c r="K52" s="10">
        <f t="shared" si="9"/>
        <v>1.2567176864437426</v>
      </c>
      <c r="L52" s="10"/>
      <c r="M52" s="10"/>
      <c r="N52" s="10"/>
      <c r="O52" s="10"/>
      <c r="Q52" s="9" t="s">
        <v>30</v>
      </c>
      <c r="R52" s="9">
        <f t="shared" si="10"/>
        <v>1</v>
      </c>
      <c r="S52" s="9">
        <f t="shared" si="11"/>
        <v>1</v>
      </c>
      <c r="T52" s="9">
        <f t="shared" si="12"/>
        <v>0</v>
      </c>
      <c r="U52" s="9">
        <f t="shared" si="13"/>
        <v>1</v>
      </c>
      <c r="V52" s="9">
        <f t="shared" si="14"/>
        <v>1</v>
      </c>
      <c r="W52" s="9">
        <f t="shared" si="15"/>
        <v>1</v>
      </c>
      <c r="X52" s="9">
        <f t="shared" si="16"/>
        <v>1</v>
      </c>
      <c r="Y52" s="9">
        <f t="shared" si="17"/>
        <v>1</v>
      </c>
      <c r="Z52" s="9">
        <f t="shared" si="18"/>
        <v>1</v>
      </c>
      <c r="AA52" s="9">
        <f t="shared" si="19"/>
        <v>1</v>
      </c>
      <c r="AG52" s="90">
        <f t="shared" si="20"/>
        <v>0.56198063594097136</v>
      </c>
      <c r="AH52" s="90">
        <f t="shared" si="21"/>
        <v>-7.0414845478074639E-2</v>
      </c>
      <c r="AI52" s="90">
        <f t="shared" si="22"/>
        <v>1.1943761173600174</v>
      </c>
    </row>
    <row r="53" spans="1:35" x14ac:dyDescent="0.2">
      <c r="A53" s="9" t="s">
        <v>31</v>
      </c>
      <c r="B53" s="10">
        <f t="shared" si="8"/>
        <v>7.169042493288412E-2</v>
      </c>
      <c r="C53" s="10">
        <f t="shared" si="8"/>
        <v>1.5330690746750035</v>
      </c>
      <c r="D53" s="10">
        <f t="shared" si="8"/>
        <v>0.38335320382613203</v>
      </c>
      <c r="E53" s="10">
        <f t="shared" si="9"/>
        <v>0.59782995482266121</v>
      </c>
      <c r="F53" s="10">
        <f t="shared" si="9"/>
        <v>1.3113045231065443</v>
      </c>
      <c r="G53" s="10">
        <f t="shared" si="9"/>
        <v>0.54056044461568764</v>
      </c>
      <c r="H53" s="10">
        <f t="shared" si="9"/>
        <v>0.95459860677991082</v>
      </c>
      <c r="I53" s="10">
        <f t="shared" si="9"/>
        <v>1.5366174961378967</v>
      </c>
      <c r="J53" s="10">
        <f t="shared" si="9"/>
        <v>0.40206346589416758</v>
      </c>
      <c r="K53" s="10">
        <f t="shared" si="9"/>
        <v>0.44358464626708172</v>
      </c>
      <c r="L53" s="10"/>
      <c r="M53" s="10"/>
      <c r="N53" s="10"/>
      <c r="O53" s="10"/>
      <c r="Q53" s="9" t="s">
        <v>31</v>
      </c>
      <c r="R53" s="9">
        <f t="shared" si="10"/>
        <v>1</v>
      </c>
      <c r="S53" s="9">
        <f t="shared" si="11"/>
        <v>1</v>
      </c>
      <c r="T53" s="9">
        <f t="shared" si="12"/>
        <v>1</v>
      </c>
      <c r="U53" s="9">
        <f t="shared" si="13"/>
        <v>1</v>
      </c>
      <c r="V53" s="9">
        <f t="shared" si="14"/>
        <v>1</v>
      </c>
      <c r="W53" s="9">
        <f t="shared" si="15"/>
        <v>1</v>
      </c>
      <c r="X53" s="9">
        <f t="shared" si="16"/>
        <v>1</v>
      </c>
      <c r="Y53" s="9">
        <f t="shared" si="17"/>
        <v>1</v>
      </c>
      <c r="Z53" s="9">
        <f t="shared" si="18"/>
        <v>1</v>
      </c>
      <c r="AA53" s="9">
        <f t="shared" si="19"/>
        <v>1</v>
      </c>
      <c r="AG53" s="90">
        <f t="shared" si="20"/>
        <v>0.8979596205821726</v>
      </c>
      <c r="AH53" s="90">
        <f t="shared" si="21"/>
        <v>0.53084887654243873</v>
      </c>
      <c r="AI53" s="90">
        <f t="shared" si="22"/>
        <v>1.2650703646219066</v>
      </c>
    </row>
    <row r="54" spans="1:35" x14ac:dyDescent="0.2">
      <c r="A54" s="9" t="s">
        <v>32</v>
      </c>
      <c r="B54" s="10">
        <f t="shared" si="8"/>
        <v>1.4205564273948486</v>
      </c>
      <c r="C54" s="10">
        <f t="shared" si="8"/>
        <v>0.49998970060375375</v>
      </c>
      <c r="D54" s="10">
        <f t="shared" si="8"/>
        <v>0.15010692742371803</v>
      </c>
      <c r="E54" s="10">
        <f t="shared" si="9"/>
        <v>1.6652586440847226</v>
      </c>
      <c r="F54" s="10">
        <f t="shared" si="9"/>
        <v>0.90149457655129417</v>
      </c>
      <c r="G54" s="10">
        <f t="shared" si="9"/>
        <v>0.23773407291265333</v>
      </c>
      <c r="H54" s="10">
        <f t="shared" si="9"/>
        <v>1.4939788425016622E-3</v>
      </c>
      <c r="I54" s="10">
        <f t="shared" si="9"/>
        <v>0.70585886521655827</v>
      </c>
      <c r="J54" s="10">
        <f t="shared" si="9"/>
        <v>1.3579228624039281</v>
      </c>
      <c r="K54" s="10">
        <f t="shared" si="9"/>
        <v>0.12454002372409496</v>
      </c>
      <c r="L54" s="10"/>
      <c r="M54" s="10"/>
      <c r="N54" s="10"/>
      <c r="O54" s="10"/>
      <c r="Q54" s="9" t="s">
        <v>32</v>
      </c>
      <c r="R54" s="9">
        <f t="shared" si="10"/>
        <v>1</v>
      </c>
      <c r="S54" s="9">
        <f t="shared" si="11"/>
        <v>1</v>
      </c>
      <c r="T54" s="9">
        <f t="shared" si="12"/>
        <v>1</v>
      </c>
      <c r="U54" s="9">
        <f t="shared" si="13"/>
        <v>1</v>
      </c>
      <c r="V54" s="9">
        <f t="shared" si="14"/>
        <v>1</v>
      </c>
      <c r="W54" s="9">
        <f t="shared" si="15"/>
        <v>1</v>
      </c>
      <c r="X54" s="9">
        <f t="shared" si="16"/>
        <v>1</v>
      </c>
      <c r="Y54" s="9">
        <f t="shared" si="17"/>
        <v>1</v>
      </c>
      <c r="Z54" s="9">
        <f t="shared" si="18"/>
        <v>1</v>
      </c>
      <c r="AA54" s="9">
        <f t="shared" si="19"/>
        <v>1</v>
      </c>
      <c r="AG54" s="90">
        <f t="shared" si="20"/>
        <v>0.98630469720696368</v>
      </c>
      <c r="AH54" s="90">
        <f t="shared" si="21"/>
        <v>0.51540781441341532</v>
      </c>
      <c r="AI54" s="90">
        <f t="shared" si="22"/>
        <v>1.457201580000512</v>
      </c>
    </row>
    <row r="55" spans="1:35" x14ac:dyDescent="0.2">
      <c r="A55" s="9" t="s">
        <v>33</v>
      </c>
      <c r="B55" s="10">
        <f t="shared" si="8"/>
        <v>1.0931912269998814</v>
      </c>
      <c r="C55" s="10">
        <f t="shared" si="8"/>
        <v>1.3079694753052045</v>
      </c>
      <c r="D55" s="10">
        <f t="shared" si="8"/>
        <v>2.2759529550589872</v>
      </c>
      <c r="E55" s="10">
        <f t="shared" si="9"/>
        <v>0.8594981551048626</v>
      </c>
      <c r="F55" s="10">
        <f t="shared" si="9"/>
        <v>0.70380095645593854</v>
      </c>
      <c r="G55" s="10">
        <f t="shared" si="9"/>
        <v>0.70604745618912468</v>
      </c>
      <c r="H55" s="10">
        <f t="shared" si="9"/>
        <v>0.27904205037354035</v>
      </c>
      <c r="I55" s="10">
        <f t="shared" si="9"/>
        <v>1.3908637946740972</v>
      </c>
      <c r="J55" s="10">
        <f t="shared" si="9"/>
        <v>0.59462545225610375</v>
      </c>
      <c r="K55" s="10">
        <f t="shared" si="9"/>
        <v>1.3789409468825053</v>
      </c>
      <c r="L55" s="10"/>
      <c r="M55" s="10"/>
      <c r="N55" s="10"/>
      <c r="O55" s="10"/>
      <c r="Q55" s="9" t="s">
        <v>33</v>
      </c>
      <c r="R55" s="9">
        <f t="shared" si="10"/>
        <v>1</v>
      </c>
      <c r="S55" s="9">
        <f t="shared" si="11"/>
        <v>1</v>
      </c>
      <c r="T55" s="9">
        <f t="shared" si="12"/>
        <v>0</v>
      </c>
      <c r="U55" s="9">
        <f t="shared" si="13"/>
        <v>1</v>
      </c>
      <c r="V55" s="9">
        <f t="shared" si="14"/>
        <v>1</v>
      </c>
      <c r="W55" s="9">
        <f t="shared" si="15"/>
        <v>1</v>
      </c>
      <c r="X55" s="9">
        <f t="shared" si="16"/>
        <v>1</v>
      </c>
      <c r="Y55" s="9">
        <f t="shared" si="17"/>
        <v>1</v>
      </c>
      <c r="Z55" s="9">
        <f t="shared" si="18"/>
        <v>1</v>
      </c>
      <c r="AA55" s="9">
        <f t="shared" si="19"/>
        <v>1</v>
      </c>
      <c r="AG55" s="90">
        <f t="shared" si="20"/>
        <v>1.1462120728293717</v>
      </c>
      <c r="AH55" s="90">
        <f t="shared" si="21"/>
        <v>0.51640344602978672</v>
      </c>
      <c r="AI55" s="90">
        <f t="shared" si="22"/>
        <v>1.7760206996289565</v>
      </c>
    </row>
    <row r="56" spans="1:35" x14ac:dyDescent="0.2">
      <c r="A56" s="9" t="s">
        <v>34</v>
      </c>
      <c r="B56" s="10">
        <f t="shared" si="8"/>
        <v>0.23876232936779557</v>
      </c>
      <c r="C56" s="10">
        <f t="shared" si="8"/>
        <v>1.9746228049892429</v>
      </c>
      <c r="D56" s="10">
        <f t="shared" si="8"/>
        <v>0.9723324959387748</v>
      </c>
      <c r="E56" s="10">
        <f t="shared" si="9"/>
        <v>1.3700217295078836</v>
      </c>
      <c r="F56" s="10">
        <f t="shared" si="9"/>
        <v>5.2774374152008516E-2</v>
      </c>
      <c r="G56" s="10">
        <f t="shared" si="9"/>
        <v>1.012297469430349</v>
      </c>
      <c r="H56" s="10">
        <f t="shared" si="9"/>
        <v>0.95061266752510754</v>
      </c>
      <c r="I56" s="10">
        <f t="shared" si="9"/>
        <v>0.99247399777029144</v>
      </c>
      <c r="J56" s="10">
        <f t="shared" si="9"/>
        <v>0.89362634273517827</v>
      </c>
      <c r="K56" s="10">
        <f t="shared" si="9"/>
        <v>0.63896168833068168</v>
      </c>
      <c r="L56" s="10"/>
      <c r="M56" s="10"/>
      <c r="N56" s="10"/>
      <c r="O56" s="10"/>
      <c r="Q56" s="9" t="s">
        <v>34</v>
      </c>
      <c r="R56" s="9">
        <f t="shared" si="10"/>
        <v>1</v>
      </c>
      <c r="S56" s="9">
        <f t="shared" si="11"/>
        <v>1</v>
      </c>
      <c r="T56" s="9">
        <f t="shared" si="12"/>
        <v>1</v>
      </c>
      <c r="U56" s="9">
        <f t="shared" si="13"/>
        <v>1</v>
      </c>
      <c r="V56" s="9">
        <f t="shared" si="14"/>
        <v>1</v>
      </c>
      <c r="W56" s="9">
        <f t="shared" si="15"/>
        <v>1</v>
      </c>
      <c r="X56" s="9">
        <f t="shared" si="16"/>
        <v>1</v>
      </c>
      <c r="Y56" s="9">
        <f t="shared" si="17"/>
        <v>1</v>
      </c>
      <c r="Z56" s="9">
        <f t="shared" si="18"/>
        <v>1</v>
      </c>
      <c r="AA56" s="9">
        <f t="shared" si="19"/>
        <v>1</v>
      </c>
      <c r="AG56" s="90">
        <f t="shared" si="20"/>
        <v>1.1744823311401713</v>
      </c>
      <c r="AH56" s="90">
        <f t="shared" si="21"/>
        <v>0.40347132972608513</v>
      </c>
      <c r="AI56" s="90">
        <f t="shared" si="22"/>
        <v>1.9454933325542574</v>
      </c>
    </row>
    <row r="57" spans="1:35" x14ac:dyDescent="0.2">
      <c r="A57" s="9" t="s">
        <v>35</v>
      </c>
      <c r="B57" s="10">
        <f t="shared" si="8"/>
        <v>1.3579413926234005</v>
      </c>
      <c r="C57" s="10">
        <f t="shared" si="8"/>
        <v>1.3602077009022426</v>
      </c>
      <c r="D57" s="10">
        <f t="shared" si="8"/>
        <v>0.62491703947943444</v>
      </c>
      <c r="E57" s="10">
        <f t="shared" si="9"/>
        <v>0.71340061512588238</v>
      </c>
      <c r="F57" s="10">
        <f t="shared" si="9"/>
        <v>0.12674045234723419</v>
      </c>
      <c r="G57" s="10">
        <f t="shared" si="9"/>
        <v>0.69054093236016501</v>
      </c>
      <c r="H57" s="10">
        <f t="shared" si="9"/>
        <v>1.612553549927656</v>
      </c>
      <c r="I57" s="10">
        <f t="shared" si="9"/>
        <v>1.5413710208023841</v>
      </c>
      <c r="J57" s="10">
        <f t="shared" si="9"/>
        <v>0.14529187087863027</v>
      </c>
      <c r="K57" s="10">
        <f t="shared" si="9"/>
        <v>2.9771427828160796E-2</v>
      </c>
      <c r="L57" s="10"/>
      <c r="M57" s="10"/>
      <c r="N57" s="10"/>
      <c r="O57" s="10"/>
      <c r="Q57" s="9" t="s">
        <v>35</v>
      </c>
      <c r="R57" s="9">
        <f t="shared" si="10"/>
        <v>1</v>
      </c>
      <c r="S57" s="9">
        <f t="shared" si="11"/>
        <v>1</v>
      </c>
      <c r="T57" s="9">
        <f t="shared" si="12"/>
        <v>1</v>
      </c>
      <c r="U57" s="9">
        <f t="shared" si="13"/>
        <v>1</v>
      </c>
      <c r="V57" s="9">
        <f t="shared" si="14"/>
        <v>1</v>
      </c>
      <c r="W57" s="9">
        <f t="shared" si="15"/>
        <v>1</v>
      </c>
      <c r="X57" s="9">
        <f t="shared" si="16"/>
        <v>1</v>
      </c>
      <c r="Y57" s="9">
        <f t="shared" si="17"/>
        <v>1</v>
      </c>
      <c r="Z57" s="9">
        <f t="shared" si="18"/>
        <v>1</v>
      </c>
      <c r="AA57" s="9">
        <f t="shared" si="19"/>
        <v>1</v>
      </c>
      <c r="AG57" s="90">
        <f t="shared" si="20"/>
        <v>1.2343211947878052</v>
      </c>
      <c r="AH57" s="90">
        <f t="shared" si="21"/>
        <v>0.86099091144776818</v>
      </c>
      <c r="AI57" s="90">
        <f t="shared" si="22"/>
        <v>1.6076514781278424</v>
      </c>
    </row>
    <row r="58" spans="1:35" x14ac:dyDescent="0.2">
      <c r="A58" s="9" t="s">
        <v>36</v>
      </c>
      <c r="B58" s="10">
        <f t="shared" si="8"/>
        <v>1.9425555118102076</v>
      </c>
      <c r="C58" s="10">
        <f t="shared" si="8"/>
        <v>0.5776122282757542</v>
      </c>
      <c r="D58" s="10">
        <f t="shared" si="8"/>
        <v>1.6827609822745018</v>
      </c>
      <c r="E58" s="10">
        <f t="shared" si="9"/>
        <v>0.74932460935520906</v>
      </c>
      <c r="F58" s="10">
        <f t="shared" si="9"/>
        <v>0.96183770107249877</v>
      </c>
      <c r="G58" s="10">
        <f t="shared" si="9"/>
        <v>1.3107146328340502</v>
      </c>
      <c r="H58" s="10">
        <f t="shared" si="9"/>
        <v>0.81346821970717342</v>
      </c>
      <c r="I58" s="10">
        <f t="shared" si="9"/>
        <v>0.33385590399516402</v>
      </c>
      <c r="J58" s="10">
        <f t="shared" si="9"/>
        <v>1.3441773609885337</v>
      </c>
      <c r="K58" s="10">
        <f t="shared" si="9"/>
        <v>0.46411736768287093</v>
      </c>
      <c r="L58" s="10"/>
      <c r="M58" s="10"/>
      <c r="N58" s="10"/>
      <c r="O58" s="10"/>
      <c r="Q58" s="9" t="s">
        <v>36</v>
      </c>
      <c r="R58" s="9">
        <f t="shared" si="10"/>
        <v>1</v>
      </c>
      <c r="S58" s="9">
        <f t="shared" si="11"/>
        <v>1</v>
      </c>
      <c r="T58" s="9">
        <f t="shared" si="12"/>
        <v>1</v>
      </c>
      <c r="U58" s="9">
        <f t="shared" si="13"/>
        <v>1</v>
      </c>
      <c r="V58" s="9">
        <f t="shared" si="14"/>
        <v>1</v>
      </c>
      <c r="W58" s="9">
        <f t="shared" si="15"/>
        <v>1</v>
      </c>
      <c r="X58" s="9">
        <f t="shared" si="16"/>
        <v>1</v>
      </c>
      <c r="Y58" s="9">
        <f t="shared" si="17"/>
        <v>1</v>
      </c>
      <c r="Z58" s="9">
        <f t="shared" si="18"/>
        <v>1</v>
      </c>
      <c r="AA58" s="9">
        <f t="shared" si="19"/>
        <v>1</v>
      </c>
      <c r="AG58" s="90">
        <f t="shared" si="20"/>
        <v>1.1359835414241035</v>
      </c>
      <c r="AH58" s="90">
        <f t="shared" si="21"/>
        <v>0.55635984119444115</v>
      </c>
      <c r="AI58" s="90">
        <f t="shared" si="22"/>
        <v>1.7156072416537658</v>
      </c>
    </row>
    <row r="59" spans="1:35" x14ac:dyDescent="0.2">
      <c r="A59" s="9" t="s">
        <v>37</v>
      </c>
      <c r="B59" s="10">
        <f t="shared" si="8"/>
        <v>0.94343391514613617</v>
      </c>
      <c r="C59" s="10">
        <f t="shared" si="8"/>
        <v>1.1935881999366955</v>
      </c>
      <c r="D59" s="10">
        <f t="shared" si="8"/>
        <v>1.0758616237079497</v>
      </c>
      <c r="E59" s="10">
        <f t="shared" si="9"/>
        <v>0.23387456141557267</v>
      </c>
      <c r="F59" s="10">
        <f t="shared" si="9"/>
        <v>1.0049831297247154</v>
      </c>
      <c r="G59" s="10">
        <f t="shared" si="9"/>
        <v>0.3122156374101665</v>
      </c>
      <c r="H59" s="10">
        <f t="shared" si="9"/>
        <v>0.30530582766301473</v>
      </c>
      <c r="I59" s="10">
        <f t="shared" si="9"/>
        <v>1.8393565036033135</v>
      </c>
      <c r="J59" s="10">
        <f t="shared" si="9"/>
        <v>0.10106256146471314</v>
      </c>
      <c r="K59" s="10">
        <f t="shared" si="9"/>
        <v>1.1624006870117383</v>
      </c>
      <c r="L59" s="10"/>
      <c r="M59" s="10"/>
      <c r="N59" s="10"/>
      <c r="O59" s="10"/>
      <c r="Q59" s="9" t="s">
        <v>37</v>
      </c>
      <c r="R59" s="9">
        <f t="shared" si="10"/>
        <v>1</v>
      </c>
      <c r="S59" s="9">
        <f t="shared" si="11"/>
        <v>1</v>
      </c>
      <c r="T59" s="9">
        <f t="shared" si="12"/>
        <v>1</v>
      </c>
      <c r="U59" s="9">
        <f t="shared" si="13"/>
        <v>1</v>
      </c>
      <c r="V59" s="9">
        <f t="shared" si="14"/>
        <v>1</v>
      </c>
      <c r="W59" s="9">
        <f t="shared" si="15"/>
        <v>1</v>
      </c>
      <c r="X59" s="9">
        <f t="shared" si="16"/>
        <v>1</v>
      </c>
      <c r="Y59" s="9">
        <f t="shared" si="17"/>
        <v>1</v>
      </c>
      <c r="Z59" s="9">
        <f t="shared" si="18"/>
        <v>1</v>
      </c>
      <c r="AA59" s="9">
        <f t="shared" si="19"/>
        <v>1</v>
      </c>
      <c r="AG59" s="90">
        <f t="shared" si="20"/>
        <v>1.1615168627021781</v>
      </c>
      <c r="AH59" s="90">
        <f t="shared" si="21"/>
        <v>0.51201410085136645</v>
      </c>
      <c r="AI59" s="90">
        <f t="shared" si="22"/>
        <v>1.8110196245529897</v>
      </c>
    </row>
    <row r="60" spans="1:35" x14ac:dyDescent="0.2">
      <c r="A60" s="9" t="s">
        <v>38</v>
      </c>
      <c r="B60" s="10">
        <f t="shared" si="8"/>
        <v>0.1597620336630021</v>
      </c>
      <c r="C60" s="10">
        <f t="shared" si="8"/>
        <v>7.4950483527728248E-2</v>
      </c>
      <c r="D60" s="10">
        <f t="shared" si="8"/>
        <v>0.81090596709740148</v>
      </c>
      <c r="E60" s="10">
        <f t="shared" si="9"/>
        <v>1.5867907333640294</v>
      </c>
      <c r="F60" s="10">
        <f t="shared" si="9"/>
        <v>0.84074887086270844</v>
      </c>
      <c r="G60" s="10">
        <f t="shared" si="9"/>
        <v>0.11278356129302225</v>
      </c>
      <c r="H60" s="10">
        <f t="shared" si="9"/>
        <v>1.4328903361570919</v>
      </c>
      <c r="I60" s="10">
        <f t="shared" si="9"/>
        <v>0.8395881467169759</v>
      </c>
      <c r="J60" s="10">
        <f t="shared" si="9"/>
        <v>2.2655006176692558E-2</v>
      </c>
      <c r="K60" s="10">
        <f t="shared" si="9"/>
        <v>6.2611117944874409E-2</v>
      </c>
      <c r="L60" s="10"/>
      <c r="M60" s="10"/>
      <c r="N60" s="10"/>
      <c r="O60" s="10"/>
      <c r="Q60" s="9" t="s">
        <v>38</v>
      </c>
      <c r="R60" s="9">
        <f t="shared" si="10"/>
        <v>1</v>
      </c>
      <c r="S60" s="9">
        <f t="shared" si="11"/>
        <v>1</v>
      </c>
      <c r="T60" s="9">
        <f t="shared" si="12"/>
        <v>1</v>
      </c>
      <c r="U60" s="9">
        <f t="shared" si="13"/>
        <v>1</v>
      </c>
      <c r="V60" s="9">
        <f t="shared" si="14"/>
        <v>1</v>
      </c>
      <c r="W60" s="9">
        <f t="shared" si="15"/>
        <v>1</v>
      </c>
      <c r="X60" s="9">
        <f t="shared" si="16"/>
        <v>1</v>
      </c>
      <c r="Y60" s="9">
        <f t="shared" si="17"/>
        <v>1</v>
      </c>
      <c r="Z60" s="9">
        <f t="shared" si="18"/>
        <v>1</v>
      </c>
      <c r="AA60" s="9">
        <f t="shared" si="19"/>
        <v>1</v>
      </c>
      <c r="AG60" s="90">
        <f t="shared" si="20"/>
        <v>1.0993879406481457</v>
      </c>
      <c r="AH60" s="90">
        <f t="shared" si="21"/>
        <v>0.41844985108787092</v>
      </c>
      <c r="AI60" s="90">
        <f t="shared" si="22"/>
        <v>1.7803260302084205</v>
      </c>
    </row>
    <row r="61" spans="1:35" x14ac:dyDescent="0.2">
      <c r="A61" s="9" t="s">
        <v>39</v>
      </c>
      <c r="B61" s="10">
        <f t="shared" si="8"/>
        <v>1.6846290081253434</v>
      </c>
      <c r="C61" s="10">
        <f t="shared" si="8"/>
        <v>0.34822647065187978</v>
      </c>
      <c r="D61" s="10">
        <f t="shared" si="8"/>
        <v>1.0888065032506358</v>
      </c>
      <c r="E61" s="10">
        <f t="shared" si="9"/>
        <v>0.46734331926197897</v>
      </c>
      <c r="F61" s="10">
        <f t="shared" si="9"/>
        <v>1.1441615480011531</v>
      </c>
      <c r="G61" s="10">
        <f t="shared" si="9"/>
        <v>1.7342962664029862</v>
      </c>
      <c r="H61" s="10">
        <f t="shared" si="9"/>
        <v>0.20612339892298512</v>
      </c>
      <c r="I61" s="10">
        <f t="shared" si="9"/>
        <v>0.28243726633016697</v>
      </c>
      <c r="J61" s="10">
        <f t="shared" si="9"/>
        <v>0.98149273198419063</v>
      </c>
      <c r="K61" s="10">
        <f t="shared" si="9"/>
        <v>0.61572346587089599</v>
      </c>
      <c r="L61" s="10"/>
      <c r="M61" s="10"/>
      <c r="N61" s="10"/>
      <c r="O61" s="10"/>
      <c r="Q61" s="9" t="s">
        <v>39</v>
      </c>
      <c r="R61" s="9">
        <f t="shared" si="10"/>
        <v>1</v>
      </c>
      <c r="S61" s="9">
        <f t="shared" si="11"/>
        <v>1</v>
      </c>
      <c r="T61" s="9">
        <f t="shared" si="12"/>
        <v>1</v>
      </c>
      <c r="U61" s="9">
        <f t="shared" si="13"/>
        <v>1</v>
      </c>
      <c r="V61" s="9">
        <f t="shared" si="14"/>
        <v>1</v>
      </c>
      <c r="W61" s="9">
        <f t="shared" si="15"/>
        <v>1</v>
      </c>
      <c r="X61" s="9">
        <f t="shared" si="16"/>
        <v>1</v>
      </c>
      <c r="Y61" s="9">
        <f t="shared" si="17"/>
        <v>1</v>
      </c>
      <c r="Z61" s="9">
        <f t="shared" si="18"/>
        <v>1</v>
      </c>
      <c r="AA61" s="9">
        <f t="shared" si="19"/>
        <v>1</v>
      </c>
      <c r="AG61" s="90">
        <f t="shared" si="20"/>
        <v>0.99491880371575514</v>
      </c>
      <c r="AH61" s="90">
        <f t="shared" si="21"/>
        <v>0.38143411651749559</v>
      </c>
      <c r="AI61" s="90">
        <f t="shared" si="22"/>
        <v>1.6084034909140148</v>
      </c>
    </row>
    <row r="62" spans="1:35" x14ac:dyDescent="0.2">
      <c r="A62" s="9" t="s">
        <v>40</v>
      </c>
      <c r="B62" s="10">
        <f t="shared" si="8"/>
        <v>0.61528150621361022</v>
      </c>
      <c r="C62" s="10">
        <f t="shared" si="8"/>
        <v>3.0800382952473249</v>
      </c>
      <c r="D62" s="10">
        <f t="shared" si="8"/>
        <v>5.333241211168823</v>
      </c>
      <c r="E62" s="10">
        <f t="shared" si="9"/>
        <v>0.40793748718563133</v>
      </c>
      <c r="F62" s="10">
        <f t="shared" si="9"/>
        <v>1.0097574469273534</v>
      </c>
      <c r="G62" s="10">
        <f t="shared" si="9"/>
        <v>0.2534818283294531</v>
      </c>
      <c r="H62" s="10">
        <f t="shared" si="9"/>
        <v>1.5809058737033734</v>
      </c>
      <c r="I62" s="10">
        <f t="shared" si="9"/>
        <v>1.2365258861973865</v>
      </c>
      <c r="J62" s="10">
        <f t="shared" si="9"/>
        <v>0.6302221119089213</v>
      </c>
      <c r="K62" s="10">
        <f t="shared" si="9"/>
        <v>0.56945966366823708</v>
      </c>
      <c r="L62" s="10"/>
      <c r="M62" s="10"/>
      <c r="N62" s="10"/>
      <c r="O62" s="10"/>
      <c r="Q62" s="9" t="s">
        <v>40</v>
      </c>
      <c r="R62" s="9">
        <f t="shared" si="10"/>
        <v>1</v>
      </c>
      <c r="S62" s="9">
        <f t="shared" si="11"/>
        <v>0</v>
      </c>
      <c r="T62" s="9">
        <f t="shared" si="12"/>
        <v>0</v>
      </c>
      <c r="U62" s="9">
        <f t="shared" si="13"/>
        <v>1</v>
      </c>
      <c r="V62" s="9">
        <f t="shared" si="14"/>
        <v>1</v>
      </c>
      <c r="W62" s="9">
        <f t="shared" si="15"/>
        <v>1</v>
      </c>
      <c r="X62" s="9">
        <f t="shared" si="16"/>
        <v>1</v>
      </c>
      <c r="Y62" s="9">
        <f t="shared" si="17"/>
        <v>1</v>
      </c>
      <c r="Z62" s="9">
        <f t="shared" si="18"/>
        <v>1</v>
      </c>
      <c r="AA62" s="9">
        <f t="shared" si="19"/>
        <v>1</v>
      </c>
      <c r="AG62" s="90">
        <f t="shared" si="20"/>
        <v>0.97811431895057854</v>
      </c>
      <c r="AH62" s="90">
        <f t="shared" si="21"/>
        <v>0.61131511365597424</v>
      </c>
      <c r="AI62" s="90">
        <f t="shared" si="22"/>
        <v>1.3449135242451828</v>
      </c>
    </row>
    <row r="63" spans="1:35" ht="3.95" customHeight="1" x14ac:dyDescent="0.2"/>
    <row r="64" spans="1:35" x14ac:dyDescent="0.2">
      <c r="E64" s="104" t="s">
        <v>109</v>
      </c>
      <c r="F64" s="105"/>
      <c r="G64" s="105"/>
      <c r="H64" s="106"/>
      <c r="Q64" s="9" t="s">
        <v>48</v>
      </c>
      <c r="R64" s="9">
        <f t="shared" ref="R64:AA64" si="23">SUM(R51:R63)</f>
        <v>12</v>
      </c>
      <c r="S64" s="9">
        <f t="shared" si="23"/>
        <v>11</v>
      </c>
      <c r="T64" s="9">
        <f t="shared" si="23"/>
        <v>9</v>
      </c>
      <c r="U64" s="9">
        <f t="shared" si="23"/>
        <v>12</v>
      </c>
      <c r="V64" s="9">
        <f t="shared" si="23"/>
        <v>12</v>
      </c>
      <c r="W64" s="9">
        <f t="shared" si="23"/>
        <v>12</v>
      </c>
      <c r="X64" s="9">
        <f t="shared" si="23"/>
        <v>12</v>
      </c>
      <c r="Y64" s="9">
        <f t="shared" si="23"/>
        <v>12</v>
      </c>
      <c r="Z64" s="9">
        <f t="shared" si="23"/>
        <v>12</v>
      </c>
      <c r="AA64" s="9">
        <f t="shared" si="23"/>
        <v>12</v>
      </c>
    </row>
    <row r="65" spans="1:31" x14ac:dyDescent="0.2">
      <c r="E65" s="82">
        <v>1</v>
      </c>
      <c r="F65" s="1"/>
      <c r="G65" s="81">
        <v>1.5</v>
      </c>
      <c r="H65" s="86">
        <v>2</v>
      </c>
      <c r="Q65" s="85" t="s">
        <v>108</v>
      </c>
      <c r="R65" s="9">
        <f t="shared" ref="R65:AA65" si="24">IF(R64=12,1,0)</f>
        <v>1</v>
      </c>
      <c r="S65" s="9">
        <f t="shared" si="24"/>
        <v>0</v>
      </c>
      <c r="T65" s="9">
        <f t="shared" si="24"/>
        <v>0</v>
      </c>
      <c r="U65" s="9">
        <f t="shared" si="24"/>
        <v>1</v>
      </c>
      <c r="V65" s="9">
        <f t="shared" si="24"/>
        <v>1</v>
      </c>
      <c r="W65" s="9">
        <f t="shared" si="24"/>
        <v>1</v>
      </c>
      <c r="X65" s="9">
        <f t="shared" si="24"/>
        <v>1</v>
      </c>
      <c r="Y65" s="9">
        <f t="shared" si="24"/>
        <v>1</v>
      </c>
      <c r="Z65" s="9">
        <f t="shared" si="24"/>
        <v>1</v>
      </c>
      <c r="AA65" s="9">
        <f t="shared" si="24"/>
        <v>1</v>
      </c>
    </row>
    <row r="67" spans="1:31" x14ac:dyDescent="0.2">
      <c r="A67" s="83"/>
      <c r="B67" s="83"/>
      <c r="C67" s="83"/>
      <c r="D67" s="83"/>
    </row>
    <row r="68" spans="1:3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>
        <f>$K47</f>
        <v>2</v>
      </c>
      <c r="M68" s="84">
        <f>$K47</f>
        <v>2</v>
      </c>
      <c r="N68" s="84">
        <f>$K47</f>
        <v>2</v>
      </c>
      <c r="O68" s="84">
        <f>$K47</f>
        <v>2</v>
      </c>
    </row>
    <row r="71" spans="1:31" x14ac:dyDescent="0.2">
      <c r="AE71" s="90">
        <v>1.0039576487815096</v>
      </c>
    </row>
    <row r="72" spans="1:31" x14ac:dyDescent="0.2">
      <c r="AE72" s="90">
        <v>0.96074822577459429</v>
      </c>
    </row>
    <row r="73" spans="1:31" x14ac:dyDescent="0.2">
      <c r="AE73" s="90">
        <v>1.0021090184137538</v>
      </c>
    </row>
    <row r="74" spans="1:31" x14ac:dyDescent="0.2">
      <c r="AE74" s="90">
        <v>0.99423380415935803</v>
      </c>
    </row>
    <row r="75" spans="1:31" x14ac:dyDescent="0.2">
      <c r="AE75" s="90">
        <v>0.98936624434737164</v>
      </c>
    </row>
    <row r="76" spans="1:31" x14ac:dyDescent="0.2">
      <c r="AE76" s="90">
        <v>1.022201936567176</v>
      </c>
    </row>
    <row r="77" spans="1:31" x14ac:dyDescent="0.2">
      <c r="AE77" s="90">
        <v>0.9843727175613064</v>
      </c>
    </row>
    <row r="78" spans="1:31" x14ac:dyDescent="0.2">
      <c r="AE78" s="90">
        <v>0.92796689191935633</v>
      </c>
    </row>
    <row r="79" spans="1:31" x14ac:dyDescent="0.2">
      <c r="AE79" s="90">
        <v>1.0025085378434264</v>
      </c>
    </row>
    <row r="80" spans="1:31" x14ac:dyDescent="0.2">
      <c r="AE80" s="90">
        <v>1.0182807401032119</v>
      </c>
    </row>
    <row r="81" spans="31:31" x14ac:dyDescent="0.2">
      <c r="AE81" s="90">
        <v>1.0276428049860313</v>
      </c>
    </row>
    <row r="82" spans="31:31" x14ac:dyDescent="0.2">
      <c r="AE82" s="90">
        <v>1.0666114295429048</v>
      </c>
    </row>
  </sheetData>
  <mergeCells count="2">
    <mergeCell ref="AG49:AI49"/>
    <mergeCell ref="E64:H64"/>
  </mergeCells>
  <conditionalFormatting sqref="A1:D1">
    <cfRule type="cellIs" dxfId="206" priority="30" operator="lessThan">
      <formula>0</formula>
    </cfRule>
    <cfRule type="cellIs" dxfId="205" priority="31" operator="equal">
      <formula>0</formula>
    </cfRule>
  </conditionalFormatting>
  <conditionalFormatting sqref="Q47:W47 E65:H65 J47:K47 E24:O24 E31:O42 E44:O44 U65:AA65 E51:O62 E11:O22">
    <cfRule type="cellIs" dxfId="204" priority="29" operator="equal">
      <formula>0</formula>
    </cfRule>
  </conditionalFormatting>
  <conditionalFormatting sqref="Q11:T24">
    <cfRule type="cellIs" dxfId="203" priority="28" operator="equal">
      <formula>0</formula>
    </cfRule>
  </conditionalFormatting>
  <conditionalFormatting sqref="U11:U24">
    <cfRule type="cellIs" dxfId="202" priority="27" operator="equal">
      <formula>0</formula>
    </cfRule>
  </conditionalFormatting>
  <conditionalFormatting sqref="V11:V24">
    <cfRule type="cellIs" dxfId="201" priority="26" operator="equal">
      <formula>0</formula>
    </cfRule>
  </conditionalFormatting>
  <conditionalFormatting sqref="W11:W24">
    <cfRule type="cellIs" dxfId="200" priority="25" operator="equal">
      <formula>0</formula>
    </cfRule>
  </conditionalFormatting>
  <conditionalFormatting sqref="X11:X24">
    <cfRule type="cellIs" dxfId="199" priority="24" operator="equal">
      <formula>0</formula>
    </cfRule>
  </conditionalFormatting>
  <conditionalFormatting sqref="Y11:Y24">
    <cfRule type="cellIs" dxfId="198" priority="23" operator="equal">
      <formula>0</formula>
    </cfRule>
  </conditionalFormatting>
  <conditionalFormatting sqref="Q43:T44">
    <cfRule type="cellIs" dxfId="197" priority="22" operator="equal">
      <formula>0</formula>
    </cfRule>
  </conditionalFormatting>
  <conditionalFormatting sqref="U43:U44">
    <cfRule type="cellIs" dxfId="196" priority="21" operator="equal">
      <formula>0</formula>
    </cfRule>
  </conditionalFormatting>
  <conditionalFormatting sqref="V31:V44">
    <cfRule type="cellIs" dxfId="195" priority="20" operator="equal">
      <formula>0</formula>
    </cfRule>
  </conditionalFormatting>
  <conditionalFormatting sqref="W31:W44">
    <cfRule type="cellIs" dxfId="194" priority="19" operator="equal">
      <formula>0</formula>
    </cfRule>
  </conditionalFormatting>
  <conditionalFormatting sqref="X31:X43">
    <cfRule type="cellIs" dxfId="193" priority="18" operator="equal">
      <formula>0</formula>
    </cfRule>
  </conditionalFormatting>
  <conditionalFormatting sqref="Y31:Y43">
    <cfRule type="cellIs" dxfId="192" priority="17" operator="equal">
      <formula>0</formula>
    </cfRule>
  </conditionalFormatting>
  <conditionalFormatting sqref="U51:AE62">
    <cfRule type="cellIs" dxfId="191" priority="16" operator="equal">
      <formula>0</formula>
    </cfRule>
  </conditionalFormatting>
  <conditionalFormatting sqref="U64:AA64">
    <cfRule type="cellIs" dxfId="190" priority="14" operator="notEqual">
      <formula>12</formula>
    </cfRule>
    <cfRule type="cellIs" dxfId="189" priority="15" operator="equal">
      <formula>0</formula>
    </cfRule>
  </conditionalFormatting>
  <conditionalFormatting sqref="AE71:AE82">
    <cfRule type="cellIs" dxfId="188" priority="13" operator="equal">
      <formula>0</formula>
    </cfRule>
  </conditionalFormatting>
  <conditionalFormatting sqref="AG51:AG62">
    <cfRule type="cellIs" dxfId="187" priority="12" operator="equal">
      <formula>0</formula>
    </cfRule>
  </conditionalFormatting>
  <conditionalFormatting sqref="Q31:T42">
    <cfRule type="cellIs" dxfId="186" priority="11" operator="equal">
      <formula>0</formula>
    </cfRule>
  </conditionalFormatting>
  <conditionalFormatting sqref="U31:U42">
    <cfRule type="cellIs" dxfId="185" priority="10" operator="equal">
      <formula>0</formula>
    </cfRule>
  </conditionalFormatting>
  <conditionalFormatting sqref="AH51:AI62">
    <cfRule type="cellIs" dxfId="184" priority="9" operator="equal">
      <formula>0</formula>
    </cfRule>
  </conditionalFormatting>
  <conditionalFormatting sqref="L68:O68">
    <cfRule type="cellIs" dxfId="183" priority="32" operator="notEqual">
      <formula>$K$47</formula>
    </cfRule>
  </conditionalFormatting>
  <conditionalFormatting sqref="E51:K62">
    <cfRule type="cellIs" dxfId="182" priority="33" operator="greaterThanOrEqual">
      <formula>$H$65</formula>
    </cfRule>
    <cfRule type="cellIs" dxfId="181" priority="34" operator="between">
      <formula>$G$65</formula>
      <formula>$H$65</formula>
    </cfRule>
    <cfRule type="cellIs" dxfId="180" priority="35" operator="lessThan">
      <formula>$E$65</formula>
    </cfRule>
  </conditionalFormatting>
  <conditionalFormatting sqref="B24:D24 B31:D42 B44:D44 B51:D62 B11:D22">
    <cfRule type="cellIs" dxfId="179" priority="5" operator="equal">
      <formula>0</formula>
    </cfRule>
  </conditionalFormatting>
  <conditionalFormatting sqref="B51:D62">
    <cfRule type="cellIs" dxfId="178" priority="6" operator="greaterThanOrEqual">
      <formula>$H$65</formula>
    </cfRule>
    <cfRule type="cellIs" dxfId="177" priority="7" operator="between">
      <formula>$G$65</formula>
      <formula>$H$65</formula>
    </cfRule>
    <cfRule type="cellIs" dxfId="176" priority="8" operator="lessThan">
      <formula>$E$65</formula>
    </cfRule>
  </conditionalFormatting>
  <conditionalFormatting sqref="R65:T65">
    <cfRule type="cellIs" dxfId="175" priority="4" operator="equal">
      <formula>0</formula>
    </cfRule>
  </conditionalFormatting>
  <conditionalFormatting sqref="R51:T62">
    <cfRule type="cellIs" dxfId="174" priority="3" operator="equal">
      <formula>0</formula>
    </cfRule>
  </conditionalFormatting>
  <conditionalFormatting sqref="R64:T64">
    <cfRule type="cellIs" dxfId="173" priority="1" operator="notEqual">
      <formula>12</formula>
    </cfRule>
    <cfRule type="cellIs" dxfId="172" priority="2" operator="equal">
      <formula>0</formula>
    </cfRule>
  </conditionalFormatting>
  <printOptions headings="1"/>
  <pageMargins left="0.25" right="0.25" top="0.5" bottom="0.5" header="0.3" footer="0.3"/>
  <pageSetup scale="64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zoomScale="75" zoomScaleNormal="75"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Q29" sqref="Q29"/>
    </sheetView>
  </sheetViews>
  <sheetFormatPr defaultRowHeight="11.25" x14ac:dyDescent="0.2"/>
  <cols>
    <col min="1" max="1" width="7.83203125" style="9" customWidth="1"/>
    <col min="2" max="4" width="1.83203125" style="9" customWidth="1"/>
    <col min="5" max="11" width="7.83203125" style="9" customWidth="1"/>
    <col min="12" max="15" width="7.83203125" style="9" hidden="1" customWidth="1"/>
    <col min="16" max="16" width="1.83203125" style="9" customWidth="1"/>
    <col min="17" max="17" width="6.1640625" style="9" customWidth="1"/>
    <col min="18" max="20" width="1.83203125" style="9" customWidth="1"/>
    <col min="21" max="27" width="7.83203125" style="9" customWidth="1"/>
    <col min="28" max="28" width="0" style="9" hidden="1" customWidth="1"/>
    <col min="29" max="29" width="1.83203125" style="9" hidden="1" customWidth="1"/>
    <col min="30" max="31" width="0" style="9" hidden="1" customWidth="1"/>
    <col min="32" max="32" width="1.83203125" style="9" customWidth="1"/>
    <col min="33" max="35" width="7.83203125" style="9" customWidth="1"/>
    <col min="36" max="16384" width="9.33203125" style="9"/>
  </cols>
  <sheetData>
    <row r="1" spans="1:25" ht="23.25" x14ac:dyDescent="0.35">
      <c r="A1" s="88" t="s">
        <v>102</v>
      </c>
      <c r="B1" s="88"/>
      <c r="C1" s="88"/>
      <c r="D1" s="88"/>
      <c r="Q1" s="87" t="s">
        <v>113</v>
      </c>
    </row>
    <row r="2" spans="1:25" ht="3.95" customHeight="1" x14ac:dyDescent="0.2"/>
    <row r="3" spans="1:25" ht="11.25" hidden="1" customHeight="1" x14ac:dyDescent="0.2"/>
    <row r="4" spans="1:25" ht="11.25" hidden="1" customHeight="1" x14ac:dyDescent="0.2"/>
    <row r="5" spans="1:25" ht="11.25" hidden="1" customHeight="1" x14ac:dyDescent="0.2"/>
    <row r="6" spans="1:25" ht="11.25" hidden="1" customHeight="1" x14ac:dyDescent="0.2"/>
    <row r="7" spans="1:25" ht="11.25" hidden="1" customHeight="1" x14ac:dyDescent="0.2"/>
    <row r="8" spans="1:25" ht="11.25" hidden="1" customHeight="1" x14ac:dyDescent="0.2"/>
    <row r="9" spans="1:25" ht="18" x14ac:dyDescent="0.25">
      <c r="A9" s="87" t="s">
        <v>9</v>
      </c>
      <c r="B9" s="87"/>
      <c r="C9" s="87"/>
      <c r="D9" s="87"/>
    </row>
    <row r="10" spans="1:25" x14ac:dyDescent="0.2">
      <c r="A10" s="92"/>
      <c r="B10" s="93">
        <v>2007</v>
      </c>
      <c r="C10" s="93">
        <v>2008</v>
      </c>
      <c r="D10" s="93">
        <v>2009</v>
      </c>
      <c r="E10" s="93">
        <v>2010</v>
      </c>
      <c r="F10" s="93">
        <v>2011</v>
      </c>
      <c r="G10" s="93">
        <v>2012</v>
      </c>
      <c r="H10" s="93">
        <v>2013</v>
      </c>
      <c r="I10" s="93">
        <v>2014</v>
      </c>
      <c r="J10" s="93">
        <v>2015</v>
      </c>
      <c r="K10" s="93">
        <v>2016</v>
      </c>
      <c r="L10" s="15">
        <v>2017</v>
      </c>
      <c r="M10" s="15">
        <v>2018</v>
      </c>
      <c r="N10" s="15">
        <v>2019</v>
      </c>
      <c r="O10" s="15">
        <v>2020</v>
      </c>
    </row>
    <row r="11" spans="1:25" x14ac:dyDescent="0.2">
      <c r="A11" s="92" t="s">
        <v>29</v>
      </c>
      <c r="B11" s="92">
        <f>Inputs!$BE203</f>
        <v>290.59356189604659</v>
      </c>
      <c r="C11" s="92">
        <f>Inputs!$BE215</f>
        <v>214.36089063983349</v>
      </c>
      <c r="D11" s="92">
        <f>Inputs!$BE227</f>
        <v>196.52959787914926</v>
      </c>
      <c r="E11" s="92">
        <f>Inputs!$BE239</f>
        <v>203.01196356997224</v>
      </c>
      <c r="F11" s="92">
        <f>Inputs!$BE251</f>
        <v>256.26475664546467</v>
      </c>
      <c r="G11" s="92">
        <f>Inputs!$BE263</f>
        <v>255.35723459971462</v>
      </c>
      <c r="H11" s="92">
        <f>Inputs!$BE275</f>
        <v>322.51570364447673</v>
      </c>
      <c r="I11" s="92">
        <f>Inputs!$BE287</f>
        <v>306.81758207769479</v>
      </c>
      <c r="J11" s="92">
        <f>Inputs!$BE299</f>
        <v>337.78524635478783</v>
      </c>
      <c r="K11" s="92">
        <f>Inputs!$BE311</f>
        <v>375.20012115288063</v>
      </c>
      <c r="L11" s="10">
        <f>Inputs!$E323</f>
        <v>0</v>
      </c>
      <c r="M11" s="10">
        <f>Inputs!$E335</f>
        <v>0</v>
      </c>
      <c r="N11" s="10">
        <f>Inputs!$E347</f>
        <v>0</v>
      </c>
      <c r="O11" s="10">
        <f>Inputs!$E359</f>
        <v>0</v>
      </c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">
      <c r="A12" s="92" t="s">
        <v>30</v>
      </c>
      <c r="B12" s="92">
        <f>Inputs!$BE204</f>
        <v>331.49889906146279</v>
      </c>
      <c r="C12" s="92">
        <f>Inputs!$BE216</f>
        <v>243.43858015610928</v>
      </c>
      <c r="D12" s="92">
        <f>Inputs!$BE228</f>
        <v>222.81073543475375</v>
      </c>
      <c r="E12" s="92">
        <f>Inputs!$BE240</f>
        <v>217.37632725341831</v>
      </c>
      <c r="F12" s="92">
        <f>Inputs!$BE252</f>
        <v>304.32685815478561</v>
      </c>
      <c r="G12" s="92">
        <f>Inputs!$BE264</f>
        <v>308.45984921389743</v>
      </c>
      <c r="H12" s="92">
        <f>Inputs!$BE276</f>
        <v>319.54320106252493</v>
      </c>
      <c r="I12" s="92">
        <f>Inputs!$BE288</f>
        <v>270.63352743050581</v>
      </c>
      <c r="J12" s="92">
        <f>Inputs!$BE300</f>
        <v>316.28255615372365</v>
      </c>
      <c r="K12" s="92">
        <f>Inputs!$BE312</f>
        <v>352.23096612058839</v>
      </c>
      <c r="L12" s="10">
        <f>Inputs!$E324</f>
        <v>0</v>
      </c>
      <c r="M12" s="10">
        <f>Inputs!$E336</f>
        <v>0</v>
      </c>
      <c r="N12" s="10">
        <f>Inputs!$E348</f>
        <v>0</v>
      </c>
      <c r="O12" s="10">
        <f>Inputs!$E360</f>
        <v>0</v>
      </c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">
      <c r="A13" s="92" t="s">
        <v>31</v>
      </c>
      <c r="B13" s="92">
        <f>Inputs!$BE205</f>
        <v>381.67934803999754</v>
      </c>
      <c r="C13" s="92">
        <f>Inputs!$BE217</f>
        <v>302.97587138430134</v>
      </c>
      <c r="D13" s="92">
        <f>Inputs!$BE229</f>
        <v>253.45198186256508</v>
      </c>
      <c r="E13" s="92">
        <f>Inputs!$BE241</f>
        <v>352.62601093407113</v>
      </c>
      <c r="F13" s="92">
        <f>Inputs!$BE253</f>
        <v>289.73128857134611</v>
      </c>
      <c r="G13" s="92">
        <f>Inputs!$BE265</f>
        <v>393.87058028697538</v>
      </c>
      <c r="H13" s="92">
        <f>Inputs!$BE277</f>
        <v>428.49324391899052</v>
      </c>
      <c r="I13" s="92">
        <f>Inputs!$BE289</f>
        <v>357.44354850896201</v>
      </c>
      <c r="J13" s="92">
        <f>Inputs!$BE301</f>
        <v>391.66804284376184</v>
      </c>
      <c r="K13" s="92">
        <f>Inputs!$BE313</f>
        <v>369.82604142884753</v>
      </c>
      <c r="L13" s="10">
        <f>Inputs!$E325</f>
        <v>0</v>
      </c>
      <c r="M13" s="10">
        <f>Inputs!$E337</f>
        <v>0</v>
      </c>
      <c r="N13" s="10">
        <f>Inputs!$E349</f>
        <v>0</v>
      </c>
      <c r="O13" s="10">
        <f>Inputs!$E361</f>
        <v>0</v>
      </c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">
      <c r="A14" s="92" t="s">
        <v>32</v>
      </c>
      <c r="B14" s="92">
        <f>Inputs!$BE206</f>
        <v>476.65488236045729</v>
      </c>
      <c r="C14" s="92">
        <f>Inputs!$BE218</f>
        <v>316.31273735808026</v>
      </c>
      <c r="D14" s="92">
        <f>Inputs!$BE230</f>
        <v>302.20124792631805</v>
      </c>
      <c r="E14" s="92">
        <f>Inputs!$BE242</f>
        <v>535.27793253046593</v>
      </c>
      <c r="F14" s="92">
        <f>Inputs!$BE254</f>
        <v>387.8160584182591</v>
      </c>
      <c r="G14" s="92">
        <f>Inputs!$BE266</f>
        <v>459.85647240942797</v>
      </c>
      <c r="H14" s="92">
        <f>Inputs!$BE278</f>
        <v>441.08931776421429</v>
      </c>
      <c r="I14" s="92">
        <f>Inputs!$BE290</f>
        <v>382.042010632965</v>
      </c>
      <c r="J14" s="92">
        <f>Inputs!$BE302</f>
        <v>474.33507563690625</v>
      </c>
      <c r="K14" s="92">
        <f>Inputs!$BE314</f>
        <v>543.80142548633683</v>
      </c>
      <c r="L14" s="10">
        <f>Inputs!$E326</f>
        <v>0</v>
      </c>
      <c r="M14" s="10">
        <f>Inputs!$E338</f>
        <v>0</v>
      </c>
      <c r="N14" s="10">
        <f>Inputs!$E350</f>
        <v>0</v>
      </c>
      <c r="O14" s="10">
        <f>Inputs!$E362</f>
        <v>0</v>
      </c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">
      <c r="A15" s="92" t="s">
        <v>33</v>
      </c>
      <c r="B15" s="92">
        <f>Inputs!$BE207</f>
        <v>627.46465506871289</v>
      </c>
      <c r="C15" s="92">
        <f>Inputs!$BE219</f>
        <v>503.69899336399027</v>
      </c>
      <c r="D15" s="92">
        <f>Inputs!$BE231</f>
        <v>446.12598585277624</v>
      </c>
      <c r="E15" s="92">
        <f>Inputs!$BE243</f>
        <v>539.44720461803013</v>
      </c>
      <c r="F15" s="92">
        <f>Inputs!$BE255</f>
        <v>465.50011751519287</v>
      </c>
      <c r="G15" s="92">
        <f>Inputs!$BE267</f>
        <v>486.23771608799052</v>
      </c>
      <c r="H15" s="92">
        <f>Inputs!$BE279</f>
        <v>591.00863634203165</v>
      </c>
      <c r="I15" s="92">
        <f>Inputs!$BE291</f>
        <v>600.06743982613432</v>
      </c>
      <c r="J15" s="92">
        <f>Inputs!$BE303</f>
        <v>739.71240745612545</v>
      </c>
      <c r="K15" s="92">
        <f>Inputs!$BE315</f>
        <v>707.20210160961994</v>
      </c>
      <c r="L15" s="10">
        <f>Inputs!$E327</f>
        <v>0</v>
      </c>
      <c r="M15" s="10">
        <f>Inputs!$E339</f>
        <v>0</v>
      </c>
      <c r="N15" s="10">
        <f>Inputs!$E351</f>
        <v>0</v>
      </c>
      <c r="O15" s="10">
        <f>Inputs!$E363</f>
        <v>0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">
      <c r="A16" s="92" t="s">
        <v>34</v>
      </c>
      <c r="B16" s="92">
        <f>Inputs!$BE208</f>
        <v>674.58911009697476</v>
      </c>
      <c r="C16" s="92">
        <f>Inputs!$BE220</f>
        <v>509.50516859288501</v>
      </c>
      <c r="D16" s="92">
        <f>Inputs!$BE232</f>
        <v>454.14072586526532</v>
      </c>
      <c r="E16" s="92">
        <f>Inputs!$BE244</f>
        <v>569.71966185649933</v>
      </c>
      <c r="F16" s="92">
        <f>Inputs!$BE256</f>
        <v>475.33146294508254</v>
      </c>
      <c r="G16" s="92">
        <f>Inputs!$BE268</f>
        <v>588.05289772301876</v>
      </c>
      <c r="H16" s="92">
        <f>Inputs!$BE280</f>
        <v>592.2266392973562</v>
      </c>
      <c r="I16" s="92">
        <f>Inputs!$BE292</f>
        <v>602.32200163112384</v>
      </c>
      <c r="J16" s="92">
        <f>Inputs!$BE304</f>
        <v>746.22293544666002</v>
      </c>
      <c r="K16" s="92">
        <f>Inputs!$BE316</f>
        <v>809.47536263915049</v>
      </c>
      <c r="L16" s="10">
        <f>Inputs!$E328</f>
        <v>0</v>
      </c>
      <c r="M16" s="10">
        <f>Inputs!$E340</f>
        <v>0</v>
      </c>
      <c r="N16" s="10">
        <f>Inputs!$E352</f>
        <v>0</v>
      </c>
      <c r="O16" s="10">
        <f>Inputs!$E364</f>
        <v>0</v>
      </c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">
      <c r="A17" s="92" t="s">
        <v>35</v>
      </c>
      <c r="B17" s="92">
        <f>Inputs!$BE209</f>
        <v>665.33051512256884</v>
      </c>
      <c r="C17" s="92">
        <f>Inputs!$BE221</f>
        <v>491.54895195093235</v>
      </c>
      <c r="D17" s="92">
        <f>Inputs!$BE233</f>
        <v>482.61741837930259</v>
      </c>
      <c r="E17" s="92">
        <f>Inputs!$BE245</f>
        <v>390.67668478418472</v>
      </c>
      <c r="F17" s="92">
        <f>Inputs!$BE257</f>
        <v>538.94165970764345</v>
      </c>
      <c r="G17" s="92">
        <f>Inputs!$BE269</f>
        <v>568.64967464382062</v>
      </c>
      <c r="H17" s="92">
        <f>Inputs!$BE281</f>
        <v>598.7579873953332</v>
      </c>
      <c r="I17" s="92">
        <f>Inputs!$BE293</f>
        <v>658.56172327016805</v>
      </c>
      <c r="J17" s="92">
        <f>Inputs!$BE305</f>
        <v>737.07134908123055</v>
      </c>
      <c r="K17" s="92">
        <f>Inputs!$BE317</f>
        <v>741.82510303387983</v>
      </c>
      <c r="L17" s="10">
        <f>Inputs!$E329</f>
        <v>0</v>
      </c>
      <c r="M17" s="10">
        <f>Inputs!$E341</f>
        <v>0</v>
      </c>
      <c r="N17" s="10">
        <f>Inputs!$E353</f>
        <v>0</v>
      </c>
      <c r="O17" s="10">
        <f>Inputs!$E365</f>
        <v>0</v>
      </c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">
      <c r="A18" s="92" t="s">
        <v>36</v>
      </c>
      <c r="B18" s="92">
        <f>Inputs!$BE210</f>
        <v>666.25974479783065</v>
      </c>
      <c r="C18" s="92">
        <f>Inputs!$BE222</f>
        <v>549.41550895613102</v>
      </c>
      <c r="D18" s="92">
        <f>Inputs!$BE234</f>
        <v>479.8827750700429</v>
      </c>
      <c r="E18" s="92">
        <f>Inputs!$BE246</f>
        <v>432.47011031567797</v>
      </c>
      <c r="F18" s="92">
        <f>Inputs!$BE258</f>
        <v>451.10197357590698</v>
      </c>
      <c r="G18" s="92">
        <f>Inputs!$BE270</f>
        <v>622.1425454801365</v>
      </c>
      <c r="H18" s="92">
        <f>Inputs!$BE282</f>
        <v>691.53339450210456</v>
      </c>
      <c r="I18" s="92">
        <f>Inputs!$BE294</f>
        <v>743.09435743706922</v>
      </c>
      <c r="J18" s="92">
        <f>Inputs!$BE306</f>
        <v>739.57242495362573</v>
      </c>
      <c r="K18" s="92">
        <f>Inputs!$BE318</f>
        <v>738.33057551346053</v>
      </c>
      <c r="L18" s="10">
        <f>Inputs!$E330</f>
        <v>0</v>
      </c>
      <c r="M18" s="10">
        <f>Inputs!$E342</f>
        <v>0</v>
      </c>
      <c r="N18" s="10">
        <f>Inputs!$E354</f>
        <v>0</v>
      </c>
      <c r="O18" s="10">
        <f>Inputs!$E366</f>
        <v>0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">
      <c r="A19" s="92" t="s">
        <v>37</v>
      </c>
      <c r="B19" s="92">
        <f>Inputs!$BE211</f>
        <v>569.91006895649446</v>
      </c>
      <c r="C19" s="92">
        <f>Inputs!$BE223</f>
        <v>514.18532856427078</v>
      </c>
      <c r="D19" s="92">
        <f>Inputs!$BE235</f>
        <v>493.88626772710273</v>
      </c>
      <c r="E19" s="92">
        <f>Inputs!$BE247</f>
        <v>478.67860410718896</v>
      </c>
      <c r="F19" s="92">
        <f>Inputs!$BE259</f>
        <v>516.12641089330896</v>
      </c>
      <c r="G19" s="92">
        <f>Inputs!$BE271</f>
        <v>596.0128202064102</v>
      </c>
      <c r="H19" s="92">
        <f>Inputs!$BE283</f>
        <v>684.18197127442227</v>
      </c>
      <c r="I19" s="92">
        <f>Inputs!$BE295</f>
        <v>656.30181093136298</v>
      </c>
      <c r="J19" s="92">
        <f>Inputs!$BE307</f>
        <v>777.3769854024597</v>
      </c>
      <c r="K19" s="92">
        <f>Inputs!$BE319</f>
        <v>818.10476984809395</v>
      </c>
      <c r="L19" s="10">
        <f>Inputs!$E331</f>
        <v>0</v>
      </c>
      <c r="M19" s="10">
        <f>Inputs!$E343</f>
        <v>0</v>
      </c>
      <c r="N19" s="10">
        <f>Inputs!$E355</f>
        <v>0</v>
      </c>
      <c r="O19" s="10">
        <f>Inputs!$E367</f>
        <v>0</v>
      </c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">
      <c r="A20" s="92" t="s">
        <v>38</v>
      </c>
      <c r="B20" s="92">
        <f>Inputs!$BE212</f>
        <v>471.41895764099519</v>
      </c>
      <c r="C20" s="92">
        <f>Inputs!$BE224</f>
        <v>453.74852887854746</v>
      </c>
      <c r="D20" s="92">
        <f>Inputs!$BE236</f>
        <v>528.65453291861581</v>
      </c>
      <c r="E20" s="92">
        <f>Inputs!$BE248</f>
        <v>458.54669870660706</v>
      </c>
      <c r="F20" s="92">
        <f>Inputs!$BE260</f>
        <v>480.62440413388157</v>
      </c>
      <c r="G20" s="92">
        <f>Inputs!$BE272</f>
        <v>565.88618067022185</v>
      </c>
      <c r="H20" s="92">
        <f>Inputs!$BE284</f>
        <v>537.21309486792029</v>
      </c>
      <c r="I20" s="92">
        <f>Inputs!$BE296</f>
        <v>702.07770363702821</v>
      </c>
      <c r="J20" s="92">
        <f>Inputs!$BE308</f>
        <v>699.77417377292375</v>
      </c>
      <c r="K20" s="92">
        <f>Inputs!$BE320</f>
        <v>788.9494935782584</v>
      </c>
      <c r="L20" s="10">
        <f>Inputs!$E332</f>
        <v>0</v>
      </c>
      <c r="M20" s="10">
        <f>Inputs!$E344</f>
        <v>0</v>
      </c>
      <c r="N20" s="10">
        <f>Inputs!$E356</f>
        <v>0</v>
      </c>
      <c r="O20" s="10">
        <f>Inputs!$E368</f>
        <v>0</v>
      </c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">
      <c r="A21" s="92" t="s">
        <v>39</v>
      </c>
      <c r="B21" s="92">
        <f>Inputs!$BE213</f>
        <v>415.58195734919042</v>
      </c>
      <c r="C21" s="92">
        <f>Inputs!$BE225</f>
        <v>329.57546211174235</v>
      </c>
      <c r="D21" s="92">
        <f>Inputs!$BE237</f>
        <v>474.82487509826922</v>
      </c>
      <c r="E21" s="92">
        <f>Inputs!$BE249</f>
        <v>343.32639120439313</v>
      </c>
      <c r="F21" s="92">
        <f>Inputs!$BE261</f>
        <v>444.38604280697206</v>
      </c>
      <c r="G21" s="92">
        <f>Inputs!$BE273</f>
        <v>531.13401378286778</v>
      </c>
      <c r="H21" s="92">
        <f>Inputs!$BE285</f>
        <v>574.90101983794045</v>
      </c>
      <c r="I21" s="92">
        <f>Inputs!$BE297</f>
        <v>571.94367136230198</v>
      </c>
      <c r="J21" s="92">
        <f>Inputs!$BE309</f>
        <v>515.55477409089724</v>
      </c>
      <c r="K21" s="92">
        <f>Inputs!$BE321</f>
        <v>507.290003204306</v>
      </c>
      <c r="L21" s="10">
        <f>Inputs!$E333</f>
        <v>0</v>
      </c>
      <c r="M21" s="10">
        <f>Inputs!$E345</f>
        <v>0</v>
      </c>
      <c r="N21" s="10">
        <f>Inputs!$E357</f>
        <v>0</v>
      </c>
      <c r="O21" s="10">
        <f>Inputs!$E369</f>
        <v>0</v>
      </c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">
      <c r="A22" s="92" t="s">
        <v>40</v>
      </c>
      <c r="B22" s="92">
        <f>Inputs!$BE214</f>
        <v>351.51188392242256</v>
      </c>
      <c r="C22" s="92">
        <f>Inputs!$BE226</f>
        <v>299.32678034963192</v>
      </c>
      <c r="D22" s="92">
        <f>Inputs!$BE238</f>
        <v>359.53047129665401</v>
      </c>
      <c r="E22" s="92">
        <f>Inputs!$BE250</f>
        <v>372.82933755318663</v>
      </c>
      <c r="F22" s="92">
        <f>Inputs!$BE262</f>
        <v>403.59002531046076</v>
      </c>
      <c r="G22" s="92">
        <f>Inputs!$BE274</f>
        <v>535.36184952658436</v>
      </c>
      <c r="H22" s="92">
        <f>Inputs!$BE286</f>
        <v>474.99597422990087</v>
      </c>
      <c r="I22" s="92">
        <f>Inputs!$BE298</f>
        <v>415.26320935829216</v>
      </c>
      <c r="J22" s="92">
        <f>Inputs!$BE310</f>
        <v>533.94555112211413</v>
      </c>
      <c r="K22" s="92">
        <f>Inputs!$BE322</f>
        <v>549.85017072269852</v>
      </c>
      <c r="L22" s="10">
        <f>Inputs!$E334</f>
        <v>0</v>
      </c>
      <c r="M22" s="10">
        <f>Inputs!$E346</f>
        <v>0</v>
      </c>
      <c r="N22" s="10">
        <f>Inputs!$E358</f>
        <v>0</v>
      </c>
      <c r="O22" s="10">
        <f>Inputs!$E370</f>
        <v>0</v>
      </c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3.9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">
      <c r="A24" s="92" t="s">
        <v>52</v>
      </c>
      <c r="B24" s="96">
        <f t="shared" ref="B24:O24" si="0">AVERAGE(B11:B22)</f>
        <v>493.54113202609619</v>
      </c>
      <c r="C24" s="96">
        <f t="shared" si="0"/>
        <v>394.00773352553796</v>
      </c>
      <c r="D24" s="96">
        <f t="shared" si="0"/>
        <v>391.22138460923452</v>
      </c>
      <c r="E24" s="96">
        <f t="shared" si="0"/>
        <v>407.83224395280803</v>
      </c>
      <c r="F24" s="96">
        <f t="shared" si="0"/>
        <v>417.81175488985872</v>
      </c>
      <c r="G24" s="96">
        <f t="shared" si="0"/>
        <v>492.58515288592213</v>
      </c>
      <c r="H24" s="96">
        <f t="shared" si="0"/>
        <v>521.3716820114347</v>
      </c>
      <c r="I24" s="96">
        <f t="shared" si="0"/>
        <v>522.21404884196738</v>
      </c>
      <c r="J24" s="96">
        <f t="shared" si="0"/>
        <v>584.10846019293467</v>
      </c>
      <c r="K24" s="96">
        <f t="shared" si="0"/>
        <v>608.50717786151017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3.95" customHeight="1" x14ac:dyDescent="0.2"/>
    <row r="26" spans="1:25" hidden="1" x14ac:dyDescent="0.2"/>
    <row r="27" spans="1:25" hidden="1" x14ac:dyDescent="0.2"/>
    <row r="28" spans="1:25" hidden="1" x14ac:dyDescent="0.2"/>
    <row r="29" spans="1:25" ht="18" x14ac:dyDescent="0.25">
      <c r="A29" s="87" t="s">
        <v>103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x14ac:dyDescent="0.2">
      <c r="A30" s="92"/>
      <c r="B30" s="93">
        <f t="shared" ref="B30:O30" si="1">B$10</f>
        <v>2007</v>
      </c>
      <c r="C30" s="93">
        <f t="shared" si="1"/>
        <v>2008</v>
      </c>
      <c r="D30" s="93">
        <f t="shared" si="1"/>
        <v>2009</v>
      </c>
      <c r="E30" s="93">
        <f t="shared" si="1"/>
        <v>2010</v>
      </c>
      <c r="F30" s="93">
        <f t="shared" si="1"/>
        <v>2011</v>
      </c>
      <c r="G30" s="93">
        <f t="shared" si="1"/>
        <v>2012</v>
      </c>
      <c r="H30" s="93">
        <f t="shared" si="1"/>
        <v>2013</v>
      </c>
      <c r="I30" s="93">
        <f t="shared" si="1"/>
        <v>2014</v>
      </c>
      <c r="J30" s="93">
        <f t="shared" si="1"/>
        <v>2015</v>
      </c>
      <c r="K30" s="93">
        <f t="shared" si="1"/>
        <v>2016</v>
      </c>
      <c r="L30" s="93">
        <f t="shared" si="1"/>
        <v>2017</v>
      </c>
      <c r="M30" s="93">
        <f t="shared" si="1"/>
        <v>2018</v>
      </c>
      <c r="N30" s="93">
        <f t="shared" si="1"/>
        <v>2019</v>
      </c>
      <c r="O30" s="93">
        <f t="shared" si="1"/>
        <v>2020</v>
      </c>
      <c r="P30" s="92"/>
      <c r="Q30" s="94" t="s">
        <v>52</v>
      </c>
      <c r="R30" s="94"/>
      <c r="S30" s="94"/>
      <c r="T30" s="94"/>
      <c r="U30" s="94" t="s">
        <v>56</v>
      </c>
      <c r="V30" s="94"/>
      <c r="W30" s="94"/>
      <c r="X30" s="94"/>
      <c r="Y30" s="94"/>
    </row>
    <row r="31" spans="1:25" x14ac:dyDescent="0.2">
      <c r="A31" s="92" t="s">
        <v>29</v>
      </c>
      <c r="B31" s="95">
        <f t="shared" ref="B31:O42" si="2">IF(B$24=0,0,B11/B$24)</f>
        <v>0.58879299624551118</v>
      </c>
      <c r="C31" s="95">
        <f t="shared" si="2"/>
        <v>0.54405249542123391</v>
      </c>
      <c r="D31" s="95">
        <f t="shared" si="2"/>
        <v>0.50234881223440753</v>
      </c>
      <c r="E31" s="95">
        <f t="shared" si="2"/>
        <v>0.49778301392340035</v>
      </c>
      <c r="F31" s="95">
        <f t="shared" si="2"/>
        <v>0.61334980082841328</v>
      </c>
      <c r="G31" s="95">
        <f t="shared" si="2"/>
        <v>0.51840221554313237</v>
      </c>
      <c r="H31" s="95">
        <f t="shared" si="2"/>
        <v>0.61859075736568936</v>
      </c>
      <c r="I31" s="95">
        <f t="shared" si="2"/>
        <v>0.58753222506762559</v>
      </c>
      <c r="J31" s="95">
        <f t="shared" si="2"/>
        <v>0.57829199433820089</v>
      </c>
      <c r="K31" s="95">
        <f t="shared" si="2"/>
        <v>0.61659111807268152</v>
      </c>
      <c r="L31" s="95">
        <f t="shared" si="2"/>
        <v>0</v>
      </c>
      <c r="M31" s="95">
        <f t="shared" si="2"/>
        <v>0</v>
      </c>
      <c r="N31" s="95">
        <f t="shared" si="2"/>
        <v>0</v>
      </c>
      <c r="O31" s="95">
        <f t="shared" si="2"/>
        <v>0</v>
      </c>
      <c r="P31" s="92"/>
      <c r="Q31" s="95">
        <f t="shared" ref="Q31:Q42" si="3">AVERAGE($E31:$K31)</f>
        <v>0.57579158930559182</v>
      </c>
      <c r="R31" s="95"/>
      <c r="S31" s="95"/>
      <c r="T31" s="95"/>
      <c r="U31" s="95">
        <f t="shared" ref="U31:U42" si="4">STDEV($E31:$K31)</f>
        <v>4.9040735099296469E-2</v>
      </c>
      <c r="V31" s="95"/>
      <c r="W31" s="95"/>
      <c r="X31" s="95"/>
      <c r="Y31" s="95"/>
    </row>
    <row r="32" spans="1:25" x14ac:dyDescent="0.2">
      <c r="A32" s="92" t="s">
        <v>30</v>
      </c>
      <c r="B32" s="95">
        <f t="shared" si="2"/>
        <v>0.67167430949591989</v>
      </c>
      <c r="C32" s="95">
        <f t="shared" si="2"/>
        <v>0.61785228928845526</v>
      </c>
      <c r="D32" s="95">
        <f t="shared" si="2"/>
        <v>0.56952596202609129</v>
      </c>
      <c r="E32" s="95">
        <f t="shared" si="2"/>
        <v>0.53300426946764867</v>
      </c>
      <c r="F32" s="95">
        <f t="shared" si="2"/>
        <v>0.72838270966074325</v>
      </c>
      <c r="G32" s="95">
        <f t="shared" si="2"/>
        <v>0.62620614406811748</v>
      </c>
      <c r="H32" s="95">
        <f t="shared" si="2"/>
        <v>0.61288944545230728</v>
      </c>
      <c r="I32" s="95">
        <f t="shared" si="2"/>
        <v>0.51824252532203519</v>
      </c>
      <c r="J32" s="95">
        <f t="shared" si="2"/>
        <v>0.54147915619858256</v>
      </c>
      <c r="K32" s="95">
        <f t="shared" si="2"/>
        <v>0.57884438990258291</v>
      </c>
      <c r="L32" s="95">
        <f t="shared" si="2"/>
        <v>0</v>
      </c>
      <c r="M32" s="95">
        <f t="shared" si="2"/>
        <v>0</v>
      </c>
      <c r="N32" s="95">
        <f t="shared" si="2"/>
        <v>0</v>
      </c>
      <c r="O32" s="95">
        <f t="shared" si="2"/>
        <v>0</v>
      </c>
      <c r="P32" s="92"/>
      <c r="Q32" s="95">
        <f t="shared" si="3"/>
        <v>0.5912926628674311</v>
      </c>
      <c r="R32" s="95"/>
      <c r="S32" s="95"/>
      <c r="T32" s="95"/>
      <c r="U32" s="95">
        <f t="shared" si="4"/>
        <v>7.2857460684482678E-2</v>
      </c>
      <c r="V32" s="95"/>
      <c r="W32" s="95"/>
      <c r="X32" s="95"/>
      <c r="Y32" s="95"/>
    </row>
    <row r="33" spans="1:25" x14ac:dyDescent="0.2">
      <c r="A33" s="92" t="s">
        <v>31</v>
      </c>
      <c r="B33" s="95">
        <f t="shared" si="2"/>
        <v>0.77334860920936588</v>
      </c>
      <c r="C33" s="95">
        <f t="shared" si="2"/>
        <v>0.76895919953983261</v>
      </c>
      <c r="D33" s="95">
        <f t="shared" si="2"/>
        <v>0.64784797517068682</v>
      </c>
      <c r="E33" s="95">
        <f t="shared" si="2"/>
        <v>0.86463494773325222</v>
      </c>
      <c r="F33" s="95">
        <f t="shared" si="2"/>
        <v>0.69344934693788951</v>
      </c>
      <c r="G33" s="95">
        <f t="shared" si="2"/>
        <v>0.79959896878619874</v>
      </c>
      <c r="H33" s="95">
        <f t="shared" si="2"/>
        <v>0.82185753216568602</v>
      </c>
      <c r="I33" s="95">
        <f t="shared" si="2"/>
        <v>0.68447708234125215</v>
      </c>
      <c r="J33" s="95">
        <f t="shared" si="2"/>
        <v>0.67053992457906098</v>
      </c>
      <c r="K33" s="95">
        <f t="shared" si="2"/>
        <v>0.60775953823344386</v>
      </c>
      <c r="L33" s="95">
        <f t="shared" si="2"/>
        <v>0</v>
      </c>
      <c r="M33" s="95">
        <f t="shared" si="2"/>
        <v>0</v>
      </c>
      <c r="N33" s="95">
        <f t="shared" si="2"/>
        <v>0</v>
      </c>
      <c r="O33" s="95">
        <f t="shared" si="2"/>
        <v>0</v>
      </c>
      <c r="P33" s="92"/>
      <c r="Q33" s="95">
        <f t="shared" si="3"/>
        <v>0.73461676296811196</v>
      </c>
      <c r="R33" s="95"/>
      <c r="S33" s="95"/>
      <c r="T33" s="95"/>
      <c r="U33" s="95">
        <f t="shared" si="4"/>
        <v>9.4114918808583276E-2</v>
      </c>
      <c r="V33" s="95"/>
      <c r="W33" s="95"/>
      <c r="X33" s="95"/>
      <c r="Y33" s="95"/>
    </row>
    <row r="34" spans="1:25" x14ac:dyDescent="0.2">
      <c r="A34" s="92" t="s">
        <v>32</v>
      </c>
      <c r="B34" s="95">
        <f t="shared" si="2"/>
        <v>0.96578552714275889</v>
      </c>
      <c r="C34" s="95">
        <f t="shared" si="2"/>
        <v>0.80280844877776536</v>
      </c>
      <c r="D34" s="95">
        <f t="shared" si="2"/>
        <v>0.77245585189103894</v>
      </c>
      <c r="E34" s="95">
        <f t="shared" si="2"/>
        <v>1.312495371485157</v>
      </c>
      <c r="F34" s="95">
        <f t="shared" si="2"/>
        <v>0.92820762910438714</v>
      </c>
      <c r="G34" s="95">
        <f t="shared" si="2"/>
        <v>0.93355731433490075</v>
      </c>
      <c r="H34" s="95">
        <f t="shared" si="2"/>
        <v>0.84601702198804951</v>
      </c>
      <c r="I34" s="95">
        <f t="shared" si="2"/>
        <v>0.73158125768573246</v>
      </c>
      <c r="J34" s="95">
        <f t="shared" si="2"/>
        <v>0.8120667786257203</v>
      </c>
      <c r="K34" s="95">
        <f t="shared" si="2"/>
        <v>0.89366476727099564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5">
        <f t="shared" si="2"/>
        <v>0</v>
      </c>
      <c r="P34" s="92"/>
      <c r="Q34" s="95">
        <f t="shared" si="3"/>
        <v>0.92251287721356323</v>
      </c>
      <c r="R34" s="95"/>
      <c r="S34" s="95"/>
      <c r="T34" s="95"/>
      <c r="U34" s="95">
        <f t="shared" si="4"/>
        <v>0.18600081046931696</v>
      </c>
      <c r="V34" s="95"/>
      <c r="W34" s="95"/>
      <c r="X34" s="95"/>
      <c r="Y34" s="95"/>
    </row>
    <row r="35" spans="1:25" x14ac:dyDescent="0.2">
      <c r="A35" s="92" t="s">
        <v>33</v>
      </c>
      <c r="B35" s="95">
        <f t="shared" si="2"/>
        <v>1.2713523034905536</v>
      </c>
      <c r="C35" s="95">
        <f t="shared" si="2"/>
        <v>1.2783987483112247</v>
      </c>
      <c r="D35" s="95">
        <f t="shared" si="2"/>
        <v>1.140341513535571</v>
      </c>
      <c r="E35" s="95">
        <f t="shared" si="2"/>
        <v>1.3227183789824422</v>
      </c>
      <c r="F35" s="95">
        <f t="shared" si="2"/>
        <v>1.1141383938273961</v>
      </c>
      <c r="G35" s="95">
        <f t="shared" si="2"/>
        <v>0.98711403143041621</v>
      </c>
      <c r="H35" s="95">
        <f t="shared" si="2"/>
        <v>1.1335648957034641</v>
      </c>
      <c r="I35" s="95">
        <f t="shared" si="2"/>
        <v>1.1490832947846008</v>
      </c>
      <c r="J35" s="95">
        <f t="shared" si="2"/>
        <v>1.2663956403093251</v>
      </c>
      <c r="K35" s="95">
        <f t="shared" si="2"/>
        <v>1.1621918809486447</v>
      </c>
      <c r="L35" s="95">
        <f t="shared" si="2"/>
        <v>0</v>
      </c>
      <c r="M35" s="95">
        <f t="shared" si="2"/>
        <v>0</v>
      </c>
      <c r="N35" s="95">
        <f t="shared" si="2"/>
        <v>0</v>
      </c>
      <c r="O35" s="95">
        <f t="shared" si="2"/>
        <v>0</v>
      </c>
      <c r="P35" s="92"/>
      <c r="Q35" s="95">
        <f t="shared" si="3"/>
        <v>1.1621723594266129</v>
      </c>
      <c r="R35" s="95"/>
      <c r="S35" s="95"/>
      <c r="T35" s="95"/>
      <c r="U35" s="95">
        <f t="shared" si="4"/>
        <v>0.10845883066871659</v>
      </c>
      <c r="V35" s="95"/>
      <c r="W35" s="95"/>
      <c r="X35" s="95"/>
      <c r="Y35" s="95"/>
    </row>
    <row r="36" spans="1:25" x14ac:dyDescent="0.2">
      <c r="A36" s="92" t="s">
        <v>34</v>
      </c>
      <c r="B36" s="95">
        <f t="shared" si="2"/>
        <v>1.3668346290158964</v>
      </c>
      <c r="C36" s="95">
        <f t="shared" si="2"/>
        <v>1.2931349444181937</v>
      </c>
      <c r="D36" s="95">
        <f t="shared" si="2"/>
        <v>1.1608279703801898</v>
      </c>
      <c r="E36" s="95">
        <f t="shared" si="2"/>
        <v>1.3969460980687538</v>
      </c>
      <c r="F36" s="95">
        <f t="shared" si="2"/>
        <v>1.1376689558923176</v>
      </c>
      <c r="G36" s="95">
        <f t="shared" si="2"/>
        <v>1.1938096271838019</v>
      </c>
      <c r="H36" s="95">
        <f t="shared" si="2"/>
        <v>1.1359010466632278</v>
      </c>
      <c r="I36" s="95">
        <f t="shared" si="2"/>
        <v>1.1534006083650936</v>
      </c>
      <c r="J36" s="95">
        <f t="shared" si="2"/>
        <v>1.2775417346295206</v>
      </c>
      <c r="K36" s="95">
        <f t="shared" si="2"/>
        <v>1.330264279681806</v>
      </c>
      <c r="L36" s="95">
        <f t="shared" si="2"/>
        <v>0</v>
      </c>
      <c r="M36" s="95">
        <f t="shared" si="2"/>
        <v>0</v>
      </c>
      <c r="N36" s="95">
        <f t="shared" si="2"/>
        <v>0</v>
      </c>
      <c r="O36" s="95">
        <f t="shared" si="2"/>
        <v>0</v>
      </c>
      <c r="P36" s="92"/>
      <c r="Q36" s="95">
        <f t="shared" si="3"/>
        <v>1.2322189072120744</v>
      </c>
      <c r="R36" s="95"/>
      <c r="S36" s="95"/>
      <c r="T36" s="95"/>
      <c r="U36" s="95">
        <f t="shared" si="4"/>
        <v>0.10384806348384691</v>
      </c>
      <c r="V36" s="95"/>
      <c r="W36" s="95"/>
      <c r="X36" s="95"/>
      <c r="Y36" s="95"/>
    </row>
    <row r="37" spans="1:25" x14ac:dyDescent="0.2">
      <c r="A37" s="92" t="s">
        <v>35</v>
      </c>
      <c r="B37" s="95">
        <f t="shared" si="2"/>
        <v>1.3480751085350049</v>
      </c>
      <c r="C37" s="95">
        <f t="shared" si="2"/>
        <v>1.247561685027363</v>
      </c>
      <c r="D37" s="95">
        <f t="shared" si="2"/>
        <v>1.2336171726945795</v>
      </c>
      <c r="E37" s="95">
        <f t="shared" si="2"/>
        <v>0.95793476503390829</v>
      </c>
      <c r="F37" s="95">
        <f t="shared" si="2"/>
        <v>1.2899150236922279</v>
      </c>
      <c r="G37" s="95">
        <f t="shared" si="2"/>
        <v>1.1544190305214381</v>
      </c>
      <c r="H37" s="95">
        <f t="shared" si="2"/>
        <v>1.1484282864871844</v>
      </c>
      <c r="I37" s="95">
        <f t="shared" si="2"/>
        <v>1.2610953779021412</v>
      </c>
      <c r="J37" s="95">
        <f t="shared" si="2"/>
        <v>1.2618741198129046</v>
      </c>
      <c r="K37" s="95">
        <f t="shared" si="2"/>
        <v>1.2190901439172692</v>
      </c>
      <c r="L37" s="95">
        <f t="shared" si="2"/>
        <v>0</v>
      </c>
      <c r="M37" s="95">
        <f t="shared" si="2"/>
        <v>0</v>
      </c>
      <c r="N37" s="95">
        <f t="shared" si="2"/>
        <v>0</v>
      </c>
      <c r="O37" s="95">
        <f t="shared" si="2"/>
        <v>0</v>
      </c>
      <c r="P37" s="92"/>
      <c r="Q37" s="95">
        <f t="shared" si="3"/>
        <v>1.1846795353381534</v>
      </c>
      <c r="R37" s="95"/>
      <c r="S37" s="95"/>
      <c r="T37" s="95"/>
      <c r="U37" s="95">
        <f t="shared" si="4"/>
        <v>0.11379808501189108</v>
      </c>
      <c r="V37" s="95"/>
      <c r="W37" s="95"/>
      <c r="X37" s="95"/>
      <c r="Y37" s="95"/>
    </row>
    <row r="38" spans="1:25" x14ac:dyDescent="0.2">
      <c r="A38" s="92" t="s">
        <v>36</v>
      </c>
      <c r="B38" s="95">
        <f t="shared" si="2"/>
        <v>1.3499578891483393</v>
      </c>
      <c r="C38" s="95">
        <f t="shared" si="2"/>
        <v>1.394428236319174</v>
      </c>
      <c r="D38" s="95">
        <f t="shared" si="2"/>
        <v>1.2266271577903811</v>
      </c>
      <c r="E38" s="95">
        <f t="shared" si="2"/>
        <v>1.0604117666716928</v>
      </c>
      <c r="F38" s="95">
        <f t="shared" si="2"/>
        <v>1.0796775540573866</v>
      </c>
      <c r="G38" s="95">
        <f t="shared" si="2"/>
        <v>1.2630152204855809</v>
      </c>
      <c r="H38" s="95">
        <f t="shared" si="2"/>
        <v>1.3263731390899323</v>
      </c>
      <c r="I38" s="95">
        <f t="shared" si="2"/>
        <v>1.4229689130059093</v>
      </c>
      <c r="J38" s="95">
        <f t="shared" si="2"/>
        <v>1.2661559887513705</v>
      </c>
      <c r="K38" s="95">
        <f t="shared" si="2"/>
        <v>1.2133473562435064</v>
      </c>
      <c r="L38" s="95">
        <f t="shared" si="2"/>
        <v>0</v>
      </c>
      <c r="M38" s="95">
        <f t="shared" si="2"/>
        <v>0</v>
      </c>
      <c r="N38" s="95">
        <f t="shared" si="2"/>
        <v>0</v>
      </c>
      <c r="O38" s="95">
        <f t="shared" si="2"/>
        <v>0</v>
      </c>
      <c r="P38" s="92"/>
      <c r="Q38" s="95">
        <f t="shared" si="3"/>
        <v>1.233135705472197</v>
      </c>
      <c r="R38" s="95"/>
      <c r="S38" s="95"/>
      <c r="T38" s="95"/>
      <c r="U38" s="95">
        <f t="shared" si="4"/>
        <v>0.12941376296659152</v>
      </c>
      <c r="V38" s="95"/>
      <c r="W38" s="95"/>
      <c r="X38" s="95"/>
      <c r="Y38" s="95"/>
    </row>
    <row r="39" spans="1:25" x14ac:dyDescent="0.2">
      <c r="A39" s="92" t="s">
        <v>37</v>
      </c>
      <c r="B39" s="95">
        <f t="shared" si="2"/>
        <v>1.1547367219767211</v>
      </c>
      <c r="C39" s="95">
        <f t="shared" si="2"/>
        <v>1.3050132898747873</v>
      </c>
      <c r="D39" s="95">
        <f t="shared" si="2"/>
        <v>1.2624214502497439</v>
      </c>
      <c r="E39" s="95">
        <f t="shared" si="2"/>
        <v>1.1737144652117768</v>
      </c>
      <c r="F39" s="95">
        <f t="shared" si="2"/>
        <v>1.2353084968357757</v>
      </c>
      <c r="G39" s="95">
        <f t="shared" si="2"/>
        <v>1.2099691123748524</v>
      </c>
      <c r="H39" s="95">
        <f t="shared" si="2"/>
        <v>1.3122729808317759</v>
      </c>
      <c r="I39" s="95">
        <f t="shared" si="2"/>
        <v>1.2567678184582378</v>
      </c>
      <c r="J39" s="95">
        <f t="shared" si="2"/>
        <v>1.3308778050324546</v>
      </c>
      <c r="K39" s="95">
        <f t="shared" si="2"/>
        <v>1.3444455539919464</v>
      </c>
      <c r="L39" s="95">
        <f t="shared" si="2"/>
        <v>0</v>
      </c>
      <c r="M39" s="95">
        <f t="shared" si="2"/>
        <v>0</v>
      </c>
      <c r="N39" s="95">
        <f t="shared" si="2"/>
        <v>0</v>
      </c>
      <c r="O39" s="95">
        <f t="shared" si="2"/>
        <v>0</v>
      </c>
      <c r="P39" s="92"/>
      <c r="Q39" s="95">
        <f t="shared" si="3"/>
        <v>1.2661937475338314</v>
      </c>
      <c r="R39" s="95"/>
      <c r="S39" s="95"/>
      <c r="T39" s="95"/>
      <c r="U39" s="95">
        <f t="shared" si="4"/>
        <v>6.4790743110612559E-2</v>
      </c>
      <c r="V39" s="95"/>
      <c r="W39" s="95"/>
      <c r="X39" s="95"/>
      <c r="Y39" s="95"/>
    </row>
    <row r="40" spans="1:25" x14ac:dyDescent="0.2">
      <c r="A40" s="92" t="s">
        <v>38</v>
      </c>
      <c r="B40" s="95">
        <f t="shared" si="2"/>
        <v>0.95517663483429527</v>
      </c>
      <c r="C40" s="95">
        <f t="shared" si="2"/>
        <v>1.1516234080444447</v>
      </c>
      <c r="D40" s="95">
        <f t="shared" si="2"/>
        <v>1.3512925257055013</v>
      </c>
      <c r="E40" s="95">
        <f t="shared" si="2"/>
        <v>1.1243512633093018</v>
      </c>
      <c r="F40" s="95">
        <f t="shared" si="2"/>
        <v>1.150337199729053</v>
      </c>
      <c r="G40" s="95">
        <f t="shared" si="2"/>
        <v>1.1488088452419829</v>
      </c>
      <c r="H40" s="95">
        <f t="shared" si="2"/>
        <v>1.0303841067765129</v>
      </c>
      <c r="I40" s="95">
        <f t="shared" si="2"/>
        <v>1.3444251551522146</v>
      </c>
      <c r="J40" s="95">
        <f t="shared" si="2"/>
        <v>1.1980209523789194</v>
      </c>
      <c r="K40" s="95">
        <f t="shared" si="2"/>
        <v>1.296532764577865</v>
      </c>
      <c r="L40" s="95">
        <f t="shared" si="2"/>
        <v>0</v>
      </c>
      <c r="M40" s="95">
        <f t="shared" si="2"/>
        <v>0</v>
      </c>
      <c r="N40" s="95">
        <f t="shared" si="2"/>
        <v>0</v>
      </c>
      <c r="O40" s="95">
        <f t="shared" si="2"/>
        <v>0</v>
      </c>
      <c r="P40" s="92"/>
      <c r="Q40" s="95">
        <f t="shared" si="3"/>
        <v>1.1846943267379786</v>
      </c>
      <c r="R40" s="95"/>
      <c r="S40" s="95"/>
      <c r="T40" s="95"/>
      <c r="U40" s="95">
        <f t="shared" si="4"/>
        <v>0.10655239862962428</v>
      </c>
      <c r="V40" s="95"/>
      <c r="W40" s="95"/>
      <c r="X40" s="95"/>
      <c r="Y40" s="95"/>
    </row>
    <row r="41" spans="1:25" x14ac:dyDescent="0.2">
      <c r="A41" s="92" t="s">
        <v>39</v>
      </c>
      <c r="B41" s="95">
        <f t="shared" si="2"/>
        <v>0.84204118032297326</v>
      </c>
      <c r="C41" s="95">
        <f t="shared" si="2"/>
        <v>0.83646952602360691</v>
      </c>
      <c r="D41" s="95">
        <f t="shared" si="2"/>
        <v>1.2136986723579559</v>
      </c>
      <c r="E41" s="95">
        <f t="shared" si="2"/>
        <v>0.84183238646555092</v>
      </c>
      <c r="F41" s="95">
        <f t="shared" si="2"/>
        <v>1.0636034951293285</v>
      </c>
      <c r="G41" s="95">
        <f t="shared" si="2"/>
        <v>1.0782582679788426</v>
      </c>
      <c r="H41" s="95">
        <f t="shared" si="2"/>
        <v>1.102670205677438</v>
      </c>
      <c r="I41" s="95">
        <f t="shared" si="2"/>
        <v>1.0952284271758146</v>
      </c>
      <c r="J41" s="95">
        <f t="shared" si="2"/>
        <v>0.88263534810060151</v>
      </c>
      <c r="K41" s="95">
        <f t="shared" si="2"/>
        <v>0.83366313769228839</v>
      </c>
      <c r="L41" s="95">
        <f t="shared" si="2"/>
        <v>0</v>
      </c>
      <c r="M41" s="95">
        <f t="shared" si="2"/>
        <v>0</v>
      </c>
      <c r="N41" s="95">
        <f t="shared" si="2"/>
        <v>0</v>
      </c>
      <c r="O41" s="95">
        <f t="shared" si="2"/>
        <v>0</v>
      </c>
      <c r="P41" s="92"/>
      <c r="Q41" s="95">
        <f t="shared" si="3"/>
        <v>0.98541303831712335</v>
      </c>
      <c r="R41" s="95"/>
      <c r="S41" s="95"/>
      <c r="T41" s="95"/>
      <c r="U41" s="95">
        <f t="shared" si="4"/>
        <v>0.12566445842467669</v>
      </c>
      <c r="V41" s="95"/>
      <c r="W41" s="95"/>
      <c r="X41" s="95"/>
      <c r="Y41" s="95"/>
    </row>
    <row r="42" spans="1:25" x14ac:dyDescent="0.2">
      <c r="A42" s="92" t="s">
        <v>40</v>
      </c>
      <c r="B42" s="95">
        <f t="shared" si="2"/>
        <v>0.71222409058265934</v>
      </c>
      <c r="C42" s="95">
        <f t="shared" si="2"/>
        <v>0.75969772895391863</v>
      </c>
      <c r="D42" s="95">
        <f t="shared" si="2"/>
        <v>0.91899493596385462</v>
      </c>
      <c r="E42" s="95">
        <f t="shared" si="2"/>
        <v>0.91417327364711332</v>
      </c>
      <c r="F42" s="95">
        <f t="shared" si="2"/>
        <v>0.96596139430508121</v>
      </c>
      <c r="G42" s="95">
        <f t="shared" si="2"/>
        <v>1.0868412220507362</v>
      </c>
      <c r="H42" s="95">
        <f t="shared" si="2"/>
        <v>0.91105058179873155</v>
      </c>
      <c r="I42" s="95">
        <f t="shared" si="2"/>
        <v>0.79519731473934219</v>
      </c>
      <c r="J42" s="95">
        <f t="shared" si="2"/>
        <v>0.91412055724333896</v>
      </c>
      <c r="K42" s="95">
        <f t="shared" si="2"/>
        <v>0.90360506946696795</v>
      </c>
      <c r="L42" s="95">
        <f t="shared" si="2"/>
        <v>0</v>
      </c>
      <c r="M42" s="95">
        <f t="shared" si="2"/>
        <v>0</v>
      </c>
      <c r="N42" s="95">
        <f t="shared" si="2"/>
        <v>0</v>
      </c>
      <c r="O42" s="95">
        <f t="shared" si="2"/>
        <v>0</v>
      </c>
      <c r="P42" s="92"/>
      <c r="Q42" s="95">
        <f t="shared" si="3"/>
        <v>0.92727848760733012</v>
      </c>
      <c r="R42" s="95"/>
      <c r="S42" s="95"/>
      <c r="T42" s="95"/>
      <c r="U42" s="95">
        <f t="shared" si="4"/>
        <v>8.7149988657118246E-2</v>
      </c>
      <c r="V42" s="95"/>
      <c r="W42" s="95"/>
      <c r="X42" s="95"/>
      <c r="Y42" s="95"/>
    </row>
    <row r="43" spans="1:25" ht="3.95" customHeight="1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2" thickBot="1" x14ac:dyDescent="0.25">
      <c r="A44" s="92" t="s">
        <v>52</v>
      </c>
      <c r="B44" s="95">
        <f t="shared" ref="B44:O44" si="5">AVERAGE(B31:B42)</f>
        <v>0.99999999999999989</v>
      </c>
      <c r="C44" s="95">
        <f t="shared" si="5"/>
        <v>1</v>
      </c>
      <c r="D44" s="95">
        <f t="shared" si="5"/>
        <v>1.0000000000000002</v>
      </c>
      <c r="E44" s="95">
        <f t="shared" si="5"/>
        <v>0.99999999999999989</v>
      </c>
      <c r="F44" s="95">
        <f t="shared" si="5"/>
        <v>1</v>
      </c>
      <c r="G44" s="95">
        <f t="shared" si="5"/>
        <v>1</v>
      </c>
      <c r="H44" s="95">
        <f t="shared" si="5"/>
        <v>0.99999999999999989</v>
      </c>
      <c r="I44" s="95">
        <f t="shared" si="5"/>
        <v>0.99999999999999989</v>
      </c>
      <c r="J44" s="95">
        <f t="shared" si="5"/>
        <v>1</v>
      </c>
      <c r="K44" s="95">
        <f t="shared" si="5"/>
        <v>0.99999999999999989</v>
      </c>
      <c r="L44" s="96">
        <f t="shared" si="5"/>
        <v>0</v>
      </c>
      <c r="M44" s="96">
        <f t="shared" si="5"/>
        <v>0</v>
      </c>
      <c r="N44" s="96">
        <f t="shared" si="5"/>
        <v>0</v>
      </c>
      <c r="O44" s="96">
        <f t="shared" si="5"/>
        <v>0</v>
      </c>
      <c r="P44" s="92"/>
      <c r="Q44" s="95"/>
      <c r="R44" s="95"/>
      <c r="S44" s="95"/>
      <c r="T44" s="95"/>
      <c r="U44" s="95"/>
      <c r="V44" s="95"/>
      <c r="W44" s="95"/>
    </row>
    <row r="45" spans="1:25" ht="12" hidden="1" thickBot="1" x14ac:dyDescent="0.25"/>
    <row r="46" spans="1:25" ht="12" hidden="1" thickBot="1" x14ac:dyDescent="0.25"/>
    <row r="47" spans="1:25" ht="12" thickBot="1" x14ac:dyDescent="0.25">
      <c r="J47" s="97" t="s">
        <v>105</v>
      </c>
      <c r="K47" s="98">
        <v>1.5</v>
      </c>
      <c r="W47" s="3"/>
    </row>
    <row r="48" spans="1:25" ht="5.0999999999999996" customHeight="1" x14ac:dyDescent="0.2"/>
    <row r="49" spans="1:35" ht="18" x14ac:dyDescent="0.25">
      <c r="A49" s="87" t="s">
        <v>104</v>
      </c>
      <c r="Q49" s="87" t="s">
        <v>106</v>
      </c>
      <c r="R49" s="87"/>
      <c r="S49" s="87"/>
      <c r="T49" s="87"/>
      <c r="AG49" s="107" t="s">
        <v>107</v>
      </c>
      <c r="AH49" s="108"/>
      <c r="AI49" s="109"/>
    </row>
    <row r="50" spans="1:35" x14ac:dyDescent="0.2">
      <c r="B50" s="15">
        <f t="shared" ref="B50:O50" si="6">B$10</f>
        <v>2007</v>
      </c>
      <c r="C50" s="15">
        <f t="shared" si="6"/>
        <v>2008</v>
      </c>
      <c r="D50" s="15">
        <f t="shared" si="6"/>
        <v>2009</v>
      </c>
      <c r="E50" s="15">
        <f t="shared" si="6"/>
        <v>2010</v>
      </c>
      <c r="F50" s="15">
        <f t="shared" si="6"/>
        <v>2011</v>
      </c>
      <c r="G50" s="15">
        <f t="shared" si="6"/>
        <v>2012</v>
      </c>
      <c r="H50" s="15">
        <f t="shared" si="6"/>
        <v>2013</v>
      </c>
      <c r="I50" s="15">
        <f t="shared" si="6"/>
        <v>2014</v>
      </c>
      <c r="J50" s="15">
        <f t="shared" si="6"/>
        <v>2015</v>
      </c>
      <c r="K50" s="15">
        <f t="shared" si="6"/>
        <v>2016</v>
      </c>
      <c r="L50" s="15">
        <f t="shared" si="6"/>
        <v>2017</v>
      </c>
      <c r="M50" s="15">
        <f t="shared" si="6"/>
        <v>2018</v>
      </c>
      <c r="N50" s="15">
        <f t="shared" si="6"/>
        <v>2019</v>
      </c>
      <c r="O50" s="15">
        <f t="shared" si="6"/>
        <v>2020</v>
      </c>
      <c r="R50" s="15">
        <f t="shared" ref="R50:AE50" si="7">B$10</f>
        <v>2007</v>
      </c>
      <c r="S50" s="15">
        <f t="shared" si="7"/>
        <v>2008</v>
      </c>
      <c r="T50" s="15">
        <f t="shared" si="7"/>
        <v>2009</v>
      </c>
      <c r="U50" s="15">
        <f t="shared" si="7"/>
        <v>2010</v>
      </c>
      <c r="V50" s="15">
        <f t="shared" si="7"/>
        <v>2011</v>
      </c>
      <c r="W50" s="15">
        <f t="shared" si="7"/>
        <v>2012</v>
      </c>
      <c r="X50" s="15">
        <f t="shared" si="7"/>
        <v>2013</v>
      </c>
      <c r="Y50" s="15">
        <f t="shared" si="7"/>
        <v>2014</v>
      </c>
      <c r="Z50" s="15">
        <f t="shared" si="7"/>
        <v>2015</v>
      </c>
      <c r="AA50" s="15">
        <f t="shared" si="7"/>
        <v>2016</v>
      </c>
      <c r="AB50" s="15">
        <f t="shared" si="7"/>
        <v>2017</v>
      </c>
      <c r="AC50" s="15">
        <f t="shared" si="7"/>
        <v>2018</v>
      </c>
      <c r="AD50" s="15">
        <f t="shared" si="7"/>
        <v>2019</v>
      </c>
      <c r="AE50" s="15">
        <f t="shared" si="7"/>
        <v>2020</v>
      </c>
      <c r="AG50" s="89" t="s">
        <v>60</v>
      </c>
      <c r="AH50" s="89" t="s">
        <v>70</v>
      </c>
      <c r="AI50" s="89" t="s">
        <v>71</v>
      </c>
    </row>
    <row r="51" spans="1:35" x14ac:dyDescent="0.2">
      <c r="A51" s="9" t="s">
        <v>29</v>
      </c>
      <c r="B51" s="10">
        <f t="shared" ref="B51:K62" si="8">ABS(B31-$Q31)/$U31</f>
        <v>0.26511443830510351</v>
      </c>
      <c r="C51" s="10">
        <f t="shared" si="8"/>
        <v>0.6471985752271735</v>
      </c>
      <c r="D51" s="10">
        <f t="shared" si="8"/>
        <v>1.4975871981217079</v>
      </c>
      <c r="E51" s="10">
        <f>ABS(E31-$Q31)/$U31</f>
        <v>1.5906893570057961</v>
      </c>
      <c r="F51" s="10">
        <f t="shared" ref="F51:K51" si="9">ABS(F31-$Q31)/$U31</f>
        <v>0.76585743355548241</v>
      </c>
      <c r="G51" s="10">
        <f t="shared" si="9"/>
        <v>1.1702388564579806</v>
      </c>
      <c r="H51" s="10">
        <f t="shared" si="9"/>
        <v>0.87272688660638631</v>
      </c>
      <c r="I51" s="10">
        <f t="shared" si="9"/>
        <v>0.2394057866029459</v>
      </c>
      <c r="J51" s="10">
        <f t="shared" si="9"/>
        <v>5.0986287777830146E-2</v>
      </c>
      <c r="K51" s="10">
        <f t="shared" si="9"/>
        <v>0.83195181892114423</v>
      </c>
      <c r="L51" s="10"/>
      <c r="M51" s="10"/>
      <c r="N51" s="10"/>
      <c r="O51" s="10"/>
      <c r="Q51" s="9" t="s">
        <v>29</v>
      </c>
      <c r="R51" s="9">
        <f t="shared" ref="R51:R62" si="10">IF(B51&lt;MaxInitialSD,1,0)</f>
        <v>1</v>
      </c>
      <c r="S51" s="9">
        <f t="shared" ref="S51:S62" si="11">IF(C51&lt;MaxInitialSD,1,0)</f>
        <v>1</v>
      </c>
      <c r="T51" s="9">
        <f t="shared" ref="T51:T62" si="12">IF(D51&lt;MaxInitialSD,1,0)</f>
        <v>1</v>
      </c>
      <c r="U51" s="9">
        <f t="shared" ref="U51:U62" si="13">IF(E51&lt;MaxInitialSD,1,0)</f>
        <v>0</v>
      </c>
      <c r="V51" s="9">
        <f t="shared" ref="V51:V62" si="14">IF(F51&lt;MaxInitialSD,1,0)</f>
        <v>1</v>
      </c>
      <c r="W51" s="9">
        <f t="shared" ref="W51:W62" si="15">IF(G51&lt;MaxInitialSD,1,0)</f>
        <v>1</v>
      </c>
      <c r="X51" s="9">
        <f t="shared" ref="X51:X62" si="16">IF(H51&lt;MaxInitialSD,1,0)</f>
        <v>1</v>
      </c>
      <c r="Y51" s="9">
        <f t="shared" ref="Y51:Y62" si="17">IF(I51&lt;MaxInitialSD,1,0)</f>
        <v>1</v>
      </c>
      <c r="Z51" s="9">
        <f t="shared" ref="Z51:Z62" si="18">IF(J51&lt;MaxInitialSD,1,0)</f>
        <v>1</v>
      </c>
      <c r="AA51" s="9">
        <f t="shared" ref="AA51:AA62" si="19">IF(K51&lt;MaxInitialSD,1,0)</f>
        <v>1</v>
      </c>
      <c r="AG51" s="90">
        <f t="shared" ref="AG51:AG62" si="20">SUMPRODUCT(E31:K31,U$65:AA$65)/SUM(U$65:AA$65)</f>
        <v>0.60449128992552392</v>
      </c>
      <c r="AH51" s="90">
        <f t="shared" ref="AH51:AH62" si="21">Q31-($K$47*U31)</f>
        <v>0.50223048665664716</v>
      </c>
      <c r="AI51" s="90">
        <f t="shared" ref="AI51:AI62" si="22">Q31+($K$47*U31)</f>
        <v>0.64935269195453649</v>
      </c>
    </row>
    <row r="52" spans="1:35" x14ac:dyDescent="0.2">
      <c r="A52" s="9" t="s">
        <v>30</v>
      </c>
      <c r="B52" s="10">
        <f t="shared" si="8"/>
        <v>1.1032726898977503</v>
      </c>
      <c r="C52" s="10">
        <f t="shared" si="8"/>
        <v>0.36454230179725278</v>
      </c>
      <c r="D52" s="10">
        <f t="shared" si="8"/>
        <v>0.29875733571888974</v>
      </c>
      <c r="E52" s="10">
        <f t="shared" si="8"/>
        <v>0.80003328213985914</v>
      </c>
      <c r="F52" s="10">
        <f t="shared" si="8"/>
        <v>1.8816198849833077</v>
      </c>
      <c r="G52" s="10">
        <f t="shared" si="8"/>
        <v>0.47920255348842156</v>
      </c>
      <c r="H52" s="10">
        <f t="shared" si="8"/>
        <v>0.29642513452950892</v>
      </c>
      <c r="I52" s="10">
        <f t="shared" si="8"/>
        <v>1.0026445728289604</v>
      </c>
      <c r="J52" s="10">
        <f t="shared" si="8"/>
        <v>0.68371181483487953</v>
      </c>
      <c r="K52" s="10">
        <f t="shared" si="8"/>
        <v>0.17085790319754365</v>
      </c>
      <c r="L52" s="10"/>
      <c r="M52" s="10"/>
      <c r="N52" s="10"/>
      <c r="O52" s="10"/>
      <c r="Q52" s="9" t="s">
        <v>30</v>
      </c>
      <c r="R52" s="9">
        <f t="shared" si="10"/>
        <v>1</v>
      </c>
      <c r="S52" s="9">
        <f t="shared" si="11"/>
        <v>1</v>
      </c>
      <c r="T52" s="9">
        <f t="shared" si="12"/>
        <v>1</v>
      </c>
      <c r="U52" s="9">
        <f t="shared" si="13"/>
        <v>1</v>
      </c>
      <c r="V52" s="9">
        <f t="shared" si="14"/>
        <v>0</v>
      </c>
      <c r="W52" s="9">
        <f t="shared" si="15"/>
        <v>1</v>
      </c>
      <c r="X52" s="9">
        <f t="shared" si="16"/>
        <v>1</v>
      </c>
      <c r="Y52" s="9">
        <f t="shared" si="17"/>
        <v>1</v>
      </c>
      <c r="Z52" s="9">
        <f t="shared" si="18"/>
        <v>1</v>
      </c>
      <c r="AA52" s="9">
        <f t="shared" si="19"/>
        <v>1</v>
      </c>
      <c r="AG52" s="90">
        <f t="shared" si="20"/>
        <v>0.57773766385115755</v>
      </c>
      <c r="AH52" s="90">
        <f t="shared" si="21"/>
        <v>0.48200647184070711</v>
      </c>
      <c r="AI52" s="90">
        <f t="shared" si="22"/>
        <v>0.70057885389415508</v>
      </c>
    </row>
    <row r="53" spans="1:35" x14ac:dyDescent="0.2">
      <c r="A53" s="9" t="s">
        <v>31</v>
      </c>
      <c r="B53" s="10">
        <f t="shared" si="8"/>
        <v>0.41153779583053285</v>
      </c>
      <c r="C53" s="10">
        <f t="shared" si="8"/>
        <v>0.36489896614125983</v>
      </c>
      <c r="D53" s="10">
        <f t="shared" si="8"/>
        <v>0.92194509537750169</v>
      </c>
      <c r="E53" s="10">
        <f t="shared" si="8"/>
        <v>1.3814832590949717</v>
      </c>
      <c r="F53" s="10">
        <f t="shared" si="8"/>
        <v>0.43741647500064551</v>
      </c>
      <c r="G53" s="10">
        <f t="shared" si="8"/>
        <v>0.69045595151871297</v>
      </c>
      <c r="H53" s="10">
        <f t="shared" si="8"/>
        <v>0.92696004312567826</v>
      </c>
      <c r="I53" s="10">
        <f t="shared" si="8"/>
        <v>0.53274954982256295</v>
      </c>
      <c r="J53" s="10">
        <f t="shared" si="8"/>
        <v>0.68083614372950163</v>
      </c>
      <c r="K53" s="10">
        <f t="shared" si="8"/>
        <v>1.347897085186655</v>
      </c>
      <c r="L53" s="10"/>
      <c r="M53" s="10"/>
      <c r="N53" s="10"/>
      <c r="O53" s="10"/>
      <c r="Q53" s="9" t="s">
        <v>31</v>
      </c>
      <c r="R53" s="9">
        <f t="shared" si="10"/>
        <v>1</v>
      </c>
      <c r="S53" s="9">
        <f t="shared" si="11"/>
        <v>1</v>
      </c>
      <c r="T53" s="9">
        <f t="shared" si="12"/>
        <v>1</v>
      </c>
      <c r="U53" s="9">
        <f t="shared" si="13"/>
        <v>1</v>
      </c>
      <c r="V53" s="9">
        <f t="shared" si="14"/>
        <v>1</v>
      </c>
      <c r="W53" s="9">
        <f t="shared" si="15"/>
        <v>1</v>
      </c>
      <c r="X53" s="9">
        <f t="shared" si="16"/>
        <v>1</v>
      </c>
      <c r="Y53" s="9">
        <f t="shared" si="17"/>
        <v>1</v>
      </c>
      <c r="Z53" s="9">
        <f t="shared" si="18"/>
        <v>1</v>
      </c>
      <c r="AA53" s="9">
        <f t="shared" si="19"/>
        <v>1</v>
      </c>
      <c r="AG53" s="90">
        <f t="shared" si="20"/>
        <v>0.70005233165939684</v>
      </c>
      <c r="AH53" s="90">
        <f t="shared" si="21"/>
        <v>0.59344438475523709</v>
      </c>
      <c r="AI53" s="90">
        <f t="shared" si="22"/>
        <v>0.87578914118098683</v>
      </c>
    </row>
    <row r="54" spans="1:35" x14ac:dyDescent="0.2">
      <c r="A54" s="9" t="s">
        <v>32</v>
      </c>
      <c r="B54" s="10">
        <f t="shared" si="8"/>
        <v>0.23264764180333503</v>
      </c>
      <c r="C54" s="10">
        <f t="shared" si="8"/>
        <v>0.64356939162662696</v>
      </c>
      <c r="D54" s="10">
        <f t="shared" si="8"/>
        <v>0.80675468533658878</v>
      </c>
      <c r="E54" s="10">
        <f t="shared" si="8"/>
        <v>2.0966709407748847</v>
      </c>
      <c r="F54" s="10">
        <f t="shared" si="8"/>
        <v>3.0616812241059183E-2</v>
      </c>
      <c r="G54" s="10">
        <f t="shared" si="8"/>
        <v>5.9378435467405795E-2</v>
      </c>
      <c r="H54" s="10">
        <f t="shared" si="8"/>
        <v>0.41126624681096546</v>
      </c>
      <c r="I54" s="10">
        <f t="shared" si="8"/>
        <v>1.0265096106090743</v>
      </c>
      <c r="J54" s="10">
        <f t="shared" si="8"/>
        <v>0.59379364159309578</v>
      </c>
      <c r="K54" s="10">
        <f t="shared" si="8"/>
        <v>0.15509668947021296</v>
      </c>
      <c r="L54" s="10"/>
      <c r="M54" s="10"/>
      <c r="N54" s="10"/>
      <c r="O54" s="10"/>
      <c r="Q54" s="9" t="s">
        <v>32</v>
      </c>
      <c r="R54" s="9">
        <f t="shared" si="10"/>
        <v>1</v>
      </c>
      <c r="S54" s="9">
        <f t="shared" si="11"/>
        <v>1</v>
      </c>
      <c r="T54" s="9">
        <f t="shared" si="12"/>
        <v>1</v>
      </c>
      <c r="U54" s="9">
        <f t="shared" si="13"/>
        <v>0</v>
      </c>
      <c r="V54" s="9">
        <f t="shared" si="14"/>
        <v>1</v>
      </c>
      <c r="W54" s="9">
        <f t="shared" si="15"/>
        <v>1</v>
      </c>
      <c r="X54" s="9">
        <f t="shared" si="16"/>
        <v>1</v>
      </c>
      <c r="Y54" s="9">
        <f t="shared" si="17"/>
        <v>1</v>
      </c>
      <c r="Z54" s="9">
        <f t="shared" si="18"/>
        <v>1</v>
      </c>
      <c r="AA54" s="9">
        <f t="shared" si="19"/>
        <v>1</v>
      </c>
      <c r="AG54" s="90">
        <f t="shared" si="20"/>
        <v>0.85058285596158856</v>
      </c>
      <c r="AH54" s="90">
        <f t="shared" si="21"/>
        <v>0.64351166150958772</v>
      </c>
      <c r="AI54" s="90">
        <f t="shared" si="22"/>
        <v>1.2015140929175387</v>
      </c>
    </row>
    <row r="55" spans="1:35" x14ac:dyDescent="0.2">
      <c r="A55" s="9" t="s">
        <v>33</v>
      </c>
      <c r="B55" s="10">
        <f t="shared" si="8"/>
        <v>1.0066487292069997</v>
      </c>
      <c r="C55" s="10">
        <f t="shared" si="8"/>
        <v>1.0716175729353095</v>
      </c>
      <c r="D55" s="10">
        <f t="shared" si="8"/>
        <v>0.2012823276485747</v>
      </c>
      <c r="E55" s="10">
        <f t="shared" si="8"/>
        <v>1.4802484829124798</v>
      </c>
      <c r="F55" s="10">
        <f t="shared" si="8"/>
        <v>0.44287740613703219</v>
      </c>
      <c r="G55" s="10">
        <f t="shared" si="8"/>
        <v>1.6140532487474972</v>
      </c>
      <c r="H55" s="10">
        <f t="shared" si="8"/>
        <v>0.26376334270585344</v>
      </c>
      <c r="I55" s="10">
        <f t="shared" si="8"/>
        <v>0.12068233228506905</v>
      </c>
      <c r="J55" s="10">
        <f t="shared" si="8"/>
        <v>0.96094785680530004</v>
      </c>
      <c r="K55" s="10">
        <f t="shared" si="8"/>
        <v>1.7999015766084775E-4</v>
      </c>
      <c r="L55" s="10"/>
      <c r="M55" s="10"/>
      <c r="N55" s="10"/>
      <c r="O55" s="10"/>
      <c r="Q55" s="9" t="s">
        <v>33</v>
      </c>
      <c r="R55" s="9">
        <f t="shared" si="10"/>
        <v>1</v>
      </c>
      <c r="S55" s="9">
        <f t="shared" si="11"/>
        <v>1</v>
      </c>
      <c r="T55" s="9">
        <f t="shared" si="12"/>
        <v>1</v>
      </c>
      <c r="U55" s="9">
        <f t="shared" si="13"/>
        <v>1</v>
      </c>
      <c r="V55" s="9">
        <f t="shared" si="14"/>
        <v>1</v>
      </c>
      <c r="W55" s="9">
        <f t="shared" si="15"/>
        <v>0</v>
      </c>
      <c r="X55" s="9">
        <f t="shared" si="16"/>
        <v>1</v>
      </c>
      <c r="Y55" s="9">
        <f t="shared" si="17"/>
        <v>1</v>
      </c>
      <c r="Z55" s="9">
        <f t="shared" si="18"/>
        <v>1</v>
      </c>
      <c r="AA55" s="9">
        <f t="shared" si="19"/>
        <v>1</v>
      </c>
      <c r="AG55" s="90">
        <f t="shared" si="20"/>
        <v>1.1873841389871445</v>
      </c>
      <c r="AH55" s="90">
        <f t="shared" si="21"/>
        <v>0.99948411342353805</v>
      </c>
      <c r="AI55" s="90">
        <f t="shared" si="22"/>
        <v>1.3248606054296879</v>
      </c>
    </row>
    <row r="56" spans="1:35" x14ac:dyDescent="0.2">
      <c r="A56" s="9" t="s">
        <v>34</v>
      </c>
      <c r="B56" s="10">
        <f t="shared" si="8"/>
        <v>1.2962757059476688</v>
      </c>
      <c r="C56" s="10">
        <f t="shared" si="8"/>
        <v>0.58658808997044487</v>
      </c>
      <c r="D56" s="10">
        <f t="shared" si="8"/>
        <v>0.68745563891029238</v>
      </c>
      <c r="E56" s="10">
        <f t="shared" si="8"/>
        <v>1.5862326684820847</v>
      </c>
      <c r="F56" s="10">
        <f t="shared" si="8"/>
        <v>0.9104642700868808</v>
      </c>
      <c r="G56" s="10">
        <f t="shared" si="8"/>
        <v>0.36986033961285059</v>
      </c>
      <c r="H56" s="10">
        <f t="shared" si="8"/>
        <v>0.9274882681257548</v>
      </c>
      <c r="I56" s="10">
        <f t="shared" si="8"/>
        <v>0.75897706902585238</v>
      </c>
      <c r="J56" s="10">
        <f t="shared" si="8"/>
        <v>0.43643401616724375</v>
      </c>
      <c r="K56" s="10">
        <f t="shared" si="8"/>
        <v>0.94412326220201659</v>
      </c>
      <c r="L56" s="10"/>
      <c r="M56" s="10"/>
      <c r="N56" s="10"/>
      <c r="O56" s="10"/>
      <c r="Q56" s="9" t="s">
        <v>34</v>
      </c>
      <c r="R56" s="9">
        <f t="shared" si="10"/>
        <v>1</v>
      </c>
      <c r="S56" s="9">
        <f t="shared" si="11"/>
        <v>1</v>
      </c>
      <c r="T56" s="9">
        <f t="shared" si="12"/>
        <v>1</v>
      </c>
      <c r="U56" s="9">
        <f t="shared" si="13"/>
        <v>0</v>
      </c>
      <c r="V56" s="9">
        <f t="shared" si="14"/>
        <v>1</v>
      </c>
      <c r="W56" s="9">
        <f t="shared" si="15"/>
        <v>1</v>
      </c>
      <c r="X56" s="9">
        <f t="shared" si="16"/>
        <v>1</v>
      </c>
      <c r="Y56" s="9">
        <f t="shared" si="17"/>
        <v>1</v>
      </c>
      <c r="Z56" s="9">
        <f t="shared" si="18"/>
        <v>1</v>
      </c>
      <c r="AA56" s="9">
        <f t="shared" si="19"/>
        <v>1</v>
      </c>
      <c r="AG56" s="90">
        <f t="shared" si="20"/>
        <v>1.247902353658185</v>
      </c>
      <c r="AH56" s="90">
        <f t="shared" si="21"/>
        <v>1.076446811986304</v>
      </c>
      <c r="AI56" s="90">
        <f t="shared" si="22"/>
        <v>1.3879910024378448</v>
      </c>
    </row>
    <row r="57" spans="1:35" x14ac:dyDescent="0.2">
      <c r="A57" s="9" t="s">
        <v>35</v>
      </c>
      <c r="B57" s="10">
        <f t="shared" si="8"/>
        <v>1.4358376345241473</v>
      </c>
      <c r="C57" s="10">
        <f t="shared" si="8"/>
        <v>0.55257651903930405</v>
      </c>
      <c r="D57" s="10">
        <f t="shared" si="8"/>
        <v>0.43003919926519379</v>
      </c>
      <c r="E57" s="10">
        <f t="shared" si="8"/>
        <v>1.9925183299925646</v>
      </c>
      <c r="F57" s="10">
        <f t="shared" si="8"/>
        <v>0.92475623243640814</v>
      </c>
      <c r="G57" s="10">
        <f t="shared" si="8"/>
        <v>0.265914007371506</v>
      </c>
      <c r="H57" s="10">
        <f t="shared" si="8"/>
        <v>0.31855763519378189</v>
      </c>
      <c r="I57" s="10">
        <f t="shared" si="8"/>
        <v>0.67150376525231426</v>
      </c>
      <c r="J57" s="10">
        <f t="shared" si="8"/>
        <v>0.67834695519423693</v>
      </c>
      <c r="K57" s="10">
        <f t="shared" si="8"/>
        <v>0.30238301967489312</v>
      </c>
      <c r="L57" s="10"/>
      <c r="M57" s="10"/>
      <c r="N57" s="10"/>
      <c r="O57" s="10"/>
      <c r="Q57" s="9" t="s">
        <v>35</v>
      </c>
      <c r="R57" s="9">
        <f t="shared" si="10"/>
        <v>1</v>
      </c>
      <c r="S57" s="9">
        <f t="shared" si="11"/>
        <v>1</v>
      </c>
      <c r="T57" s="9">
        <f t="shared" si="12"/>
        <v>1</v>
      </c>
      <c r="U57" s="9">
        <f t="shared" si="13"/>
        <v>0</v>
      </c>
      <c r="V57" s="9">
        <f t="shared" si="14"/>
        <v>1</v>
      </c>
      <c r="W57" s="9">
        <f t="shared" si="15"/>
        <v>1</v>
      </c>
      <c r="X57" s="9">
        <f t="shared" si="16"/>
        <v>1</v>
      </c>
      <c r="Y57" s="9">
        <f t="shared" si="17"/>
        <v>1</v>
      </c>
      <c r="Z57" s="9">
        <f t="shared" si="18"/>
        <v>1</v>
      </c>
      <c r="AA57" s="9">
        <f t="shared" si="19"/>
        <v>1</v>
      </c>
      <c r="AG57" s="90">
        <f t="shared" si="20"/>
        <v>1.2097975167391195</v>
      </c>
      <c r="AH57" s="90">
        <f t="shared" si="21"/>
        <v>1.0139824078203168</v>
      </c>
      <c r="AI57" s="90">
        <f t="shared" si="22"/>
        <v>1.35537666285599</v>
      </c>
    </row>
    <row r="58" spans="1:35" x14ac:dyDescent="0.2">
      <c r="A58" s="9" t="s">
        <v>36</v>
      </c>
      <c r="B58" s="10">
        <f t="shared" si="8"/>
        <v>0.90270293512986111</v>
      </c>
      <c r="C58" s="10">
        <f t="shared" si="8"/>
        <v>1.2463321299807586</v>
      </c>
      <c r="D58" s="10">
        <f t="shared" si="8"/>
        <v>5.0292546423335631E-2</v>
      </c>
      <c r="E58" s="10">
        <f t="shared" si="8"/>
        <v>1.3346643729468968</v>
      </c>
      <c r="F58" s="10">
        <f t="shared" si="8"/>
        <v>1.1857946782246487</v>
      </c>
      <c r="G58" s="10">
        <f t="shared" si="8"/>
        <v>0.2308835963690925</v>
      </c>
      <c r="H58" s="10">
        <f t="shared" si="8"/>
        <v>0.72045995325709489</v>
      </c>
      <c r="I58" s="10">
        <f t="shared" si="8"/>
        <v>1.4668703172066657</v>
      </c>
      <c r="J58" s="10">
        <f t="shared" si="8"/>
        <v>0.25515279458876233</v>
      </c>
      <c r="K58" s="10">
        <f t="shared" si="8"/>
        <v>0.15290761025007024</v>
      </c>
      <c r="L58" s="10"/>
      <c r="M58" s="10"/>
      <c r="N58" s="10"/>
      <c r="O58" s="10"/>
      <c r="Q58" s="9" t="s">
        <v>36</v>
      </c>
      <c r="R58" s="9">
        <f t="shared" si="10"/>
        <v>1</v>
      </c>
      <c r="S58" s="9">
        <f t="shared" si="11"/>
        <v>1</v>
      </c>
      <c r="T58" s="9">
        <f t="shared" si="12"/>
        <v>1</v>
      </c>
      <c r="U58" s="9">
        <f t="shared" si="13"/>
        <v>1</v>
      </c>
      <c r="V58" s="9">
        <f t="shared" si="14"/>
        <v>1</v>
      </c>
      <c r="W58" s="9">
        <f t="shared" si="15"/>
        <v>1</v>
      </c>
      <c r="X58" s="9">
        <f t="shared" si="16"/>
        <v>1</v>
      </c>
      <c r="Y58" s="9">
        <f t="shared" si="17"/>
        <v>1</v>
      </c>
      <c r="Z58" s="9">
        <f t="shared" si="18"/>
        <v>1</v>
      </c>
      <c r="AA58" s="9">
        <f t="shared" si="19"/>
        <v>1</v>
      </c>
      <c r="AG58" s="90">
        <f t="shared" si="20"/>
        <v>1.2686254946949365</v>
      </c>
      <c r="AH58" s="90">
        <f t="shared" si="21"/>
        <v>1.0390150610223097</v>
      </c>
      <c r="AI58" s="90">
        <f t="shared" si="22"/>
        <v>1.4272563499220843</v>
      </c>
    </row>
    <row r="59" spans="1:35" x14ac:dyDescent="0.2">
      <c r="A59" s="9" t="s">
        <v>37</v>
      </c>
      <c r="B59" s="10">
        <f t="shared" si="8"/>
        <v>1.7202615714227543</v>
      </c>
      <c r="C59" s="10">
        <f t="shared" si="8"/>
        <v>0.59915260231977985</v>
      </c>
      <c r="D59" s="10">
        <f t="shared" si="8"/>
        <v>5.8222781573091159E-2</v>
      </c>
      <c r="E59" s="10">
        <f t="shared" si="8"/>
        <v>1.4273533205842599</v>
      </c>
      <c r="F59" s="10">
        <f t="shared" si="8"/>
        <v>0.4766923362080836</v>
      </c>
      <c r="G59" s="10">
        <f t="shared" si="8"/>
        <v>0.86778808915635919</v>
      </c>
      <c r="H59" s="10">
        <f t="shared" si="8"/>
        <v>0.71120087663258857</v>
      </c>
      <c r="I59" s="10">
        <f t="shared" si="8"/>
        <v>0.14548265111732672</v>
      </c>
      <c r="J59" s="10">
        <f t="shared" si="8"/>
        <v>0.99835338187420908</v>
      </c>
      <c r="K59" s="10">
        <f t="shared" si="8"/>
        <v>1.2077621385592285</v>
      </c>
      <c r="L59" s="10"/>
      <c r="M59" s="10"/>
      <c r="N59" s="10"/>
      <c r="O59" s="10"/>
      <c r="Q59" s="9" t="s">
        <v>37</v>
      </c>
      <c r="R59" s="9">
        <f t="shared" si="10"/>
        <v>0</v>
      </c>
      <c r="S59" s="9">
        <f t="shared" si="11"/>
        <v>1</v>
      </c>
      <c r="T59" s="9">
        <f t="shared" si="12"/>
        <v>1</v>
      </c>
      <c r="U59" s="9">
        <f t="shared" si="13"/>
        <v>1</v>
      </c>
      <c r="V59" s="9">
        <f t="shared" si="14"/>
        <v>1</v>
      </c>
      <c r="W59" s="9">
        <f t="shared" si="15"/>
        <v>1</v>
      </c>
      <c r="X59" s="9">
        <f t="shared" si="16"/>
        <v>1</v>
      </c>
      <c r="Y59" s="9">
        <f t="shared" si="17"/>
        <v>1</v>
      </c>
      <c r="Z59" s="9">
        <f t="shared" si="18"/>
        <v>1</v>
      </c>
      <c r="AA59" s="9">
        <f t="shared" si="19"/>
        <v>1</v>
      </c>
      <c r="AG59" s="90">
        <f t="shared" si="20"/>
        <v>1.329198779952059</v>
      </c>
      <c r="AH59" s="90">
        <f t="shared" si="21"/>
        <v>1.1690076328679126</v>
      </c>
      <c r="AI59" s="90">
        <f t="shared" si="22"/>
        <v>1.3633798621997502</v>
      </c>
    </row>
    <row r="60" spans="1:35" x14ac:dyDescent="0.2">
      <c r="A60" s="9" t="s">
        <v>38</v>
      </c>
      <c r="B60" s="10">
        <f t="shared" si="8"/>
        <v>2.1540359002286369</v>
      </c>
      <c r="C60" s="10">
        <f t="shared" si="8"/>
        <v>0.31037235312260059</v>
      </c>
      <c r="D60" s="10">
        <f t="shared" si="8"/>
        <v>1.5635330702091221</v>
      </c>
      <c r="E60" s="10">
        <f t="shared" si="8"/>
        <v>0.56632290032652433</v>
      </c>
      <c r="F60" s="10">
        <f t="shared" si="8"/>
        <v>0.32244348743711354</v>
      </c>
      <c r="G60" s="10">
        <f t="shared" si="8"/>
        <v>0.33678717661470464</v>
      </c>
      <c r="H60" s="10">
        <f t="shared" si="8"/>
        <v>1.4482097254126336</v>
      </c>
      <c r="I60" s="10">
        <f t="shared" si="8"/>
        <v>1.4990824276932495</v>
      </c>
      <c r="J60" s="10">
        <f t="shared" si="8"/>
        <v>0.12507109940588085</v>
      </c>
      <c r="K60" s="10">
        <f t="shared" si="8"/>
        <v>1.0496097626918417</v>
      </c>
      <c r="L60" s="10"/>
      <c r="M60" s="10"/>
      <c r="N60" s="10"/>
      <c r="O60" s="10"/>
      <c r="Q60" s="9" t="s">
        <v>38</v>
      </c>
      <c r="R60" s="9">
        <f t="shared" si="10"/>
        <v>0</v>
      </c>
      <c r="S60" s="9">
        <f t="shared" si="11"/>
        <v>1</v>
      </c>
      <c r="T60" s="9">
        <f t="shared" si="12"/>
        <v>0</v>
      </c>
      <c r="U60" s="9">
        <f t="shared" si="13"/>
        <v>1</v>
      </c>
      <c r="V60" s="9">
        <f t="shared" si="14"/>
        <v>1</v>
      </c>
      <c r="W60" s="9">
        <f t="shared" si="15"/>
        <v>1</v>
      </c>
      <c r="X60" s="9">
        <f t="shared" si="16"/>
        <v>1</v>
      </c>
      <c r="Y60" s="9">
        <f t="shared" si="17"/>
        <v>1</v>
      </c>
      <c r="Z60" s="9">
        <f t="shared" si="18"/>
        <v>1</v>
      </c>
      <c r="AA60" s="9">
        <f t="shared" si="19"/>
        <v>1</v>
      </c>
      <c r="AG60" s="90">
        <f t="shared" si="20"/>
        <v>1.1749792745777656</v>
      </c>
      <c r="AH60" s="90">
        <f t="shared" si="21"/>
        <v>1.0248657287935421</v>
      </c>
      <c r="AI60" s="90">
        <f t="shared" si="22"/>
        <v>1.3445229246824151</v>
      </c>
    </row>
    <row r="61" spans="1:35" x14ac:dyDescent="0.2">
      <c r="A61" s="9" t="s">
        <v>39</v>
      </c>
      <c r="B61" s="10">
        <f t="shared" si="8"/>
        <v>1.140910164985808</v>
      </c>
      <c r="C61" s="10">
        <f t="shared" si="8"/>
        <v>1.1852477157078842</v>
      </c>
      <c r="D61" s="10">
        <f t="shared" si="8"/>
        <v>1.8166284795447318</v>
      </c>
      <c r="E61" s="10">
        <f t="shared" si="8"/>
        <v>1.1425716837639874</v>
      </c>
      <c r="F61" s="10">
        <f t="shared" si="8"/>
        <v>0.62221616033997817</v>
      </c>
      <c r="G61" s="10">
        <f t="shared" si="8"/>
        <v>0.73883443915345981</v>
      </c>
      <c r="H61" s="10">
        <f t="shared" si="8"/>
        <v>0.93309730396521495</v>
      </c>
      <c r="I61" s="10">
        <f t="shared" si="8"/>
        <v>0.87387786678374635</v>
      </c>
      <c r="J61" s="10">
        <f t="shared" si="8"/>
        <v>0.81787397570433018</v>
      </c>
      <c r="K61" s="10">
        <f t="shared" si="8"/>
        <v>1.2075801107740729</v>
      </c>
      <c r="L61" s="10"/>
      <c r="M61" s="10"/>
      <c r="N61" s="10"/>
      <c r="O61" s="10"/>
      <c r="Q61" s="9" t="s">
        <v>39</v>
      </c>
      <c r="R61" s="9">
        <f t="shared" si="10"/>
        <v>1</v>
      </c>
      <c r="S61" s="9">
        <f t="shared" si="11"/>
        <v>1</v>
      </c>
      <c r="T61" s="9">
        <f t="shared" si="12"/>
        <v>0</v>
      </c>
      <c r="U61" s="9">
        <f t="shared" si="13"/>
        <v>1</v>
      </c>
      <c r="V61" s="9">
        <f t="shared" si="14"/>
        <v>1</v>
      </c>
      <c r="W61" s="9">
        <f t="shared" si="15"/>
        <v>1</v>
      </c>
      <c r="X61" s="9">
        <f t="shared" si="16"/>
        <v>1</v>
      </c>
      <c r="Y61" s="9">
        <f t="shared" si="17"/>
        <v>1</v>
      </c>
      <c r="Z61" s="9">
        <f t="shared" si="18"/>
        <v>1</v>
      </c>
      <c r="AA61" s="9">
        <f t="shared" si="19"/>
        <v>1</v>
      </c>
      <c r="AG61" s="90">
        <f t="shared" si="20"/>
        <v>0.93965623049010938</v>
      </c>
      <c r="AH61" s="90">
        <f t="shared" si="21"/>
        <v>0.79691635068010824</v>
      </c>
      <c r="AI61" s="90">
        <f t="shared" si="22"/>
        <v>1.1739097259541384</v>
      </c>
    </row>
    <row r="62" spans="1:35" x14ac:dyDescent="0.2">
      <c r="A62" s="9" t="s">
        <v>40</v>
      </c>
      <c r="B62" s="10">
        <f t="shared" si="8"/>
        <v>2.4676353989072557</v>
      </c>
      <c r="C62" s="10">
        <f t="shared" si="8"/>
        <v>1.9229005216826704</v>
      </c>
      <c r="D62" s="10">
        <f t="shared" si="8"/>
        <v>9.5049371447037026E-2</v>
      </c>
      <c r="E62" s="10">
        <f t="shared" si="8"/>
        <v>0.1503753949042699</v>
      </c>
      <c r="F62" s="10">
        <f t="shared" si="8"/>
        <v>0.44386588333298138</v>
      </c>
      <c r="G62" s="10">
        <f t="shared" si="8"/>
        <v>1.8308979370173823</v>
      </c>
      <c r="H62" s="10">
        <f t="shared" si="8"/>
        <v>0.18620663133354406</v>
      </c>
      <c r="I62" s="10">
        <f t="shared" si="8"/>
        <v>1.5155615612027942</v>
      </c>
      <c r="J62" s="10">
        <f t="shared" si="8"/>
        <v>0.15098028774001956</v>
      </c>
      <c r="K62" s="10">
        <f t="shared" si="8"/>
        <v>0.27163994516972972</v>
      </c>
      <c r="L62" s="10"/>
      <c r="M62" s="10"/>
      <c r="N62" s="10"/>
      <c r="O62" s="10"/>
      <c r="Q62" s="9" t="s">
        <v>40</v>
      </c>
      <c r="R62" s="9">
        <f t="shared" si="10"/>
        <v>0</v>
      </c>
      <c r="S62" s="9">
        <f t="shared" si="11"/>
        <v>0</v>
      </c>
      <c r="T62" s="9">
        <f t="shared" si="12"/>
        <v>1</v>
      </c>
      <c r="U62" s="9">
        <f t="shared" si="13"/>
        <v>1</v>
      </c>
      <c r="V62" s="9">
        <f t="shared" si="14"/>
        <v>1</v>
      </c>
      <c r="W62" s="9">
        <f t="shared" si="15"/>
        <v>0</v>
      </c>
      <c r="X62" s="9">
        <f t="shared" si="16"/>
        <v>1</v>
      </c>
      <c r="Y62" s="9">
        <f t="shared" si="17"/>
        <v>0</v>
      </c>
      <c r="Z62" s="9">
        <f t="shared" si="18"/>
        <v>1</v>
      </c>
      <c r="AA62" s="9">
        <f t="shared" si="19"/>
        <v>1</v>
      </c>
      <c r="AG62" s="90">
        <f t="shared" si="20"/>
        <v>0.90959206950301275</v>
      </c>
      <c r="AH62" s="90">
        <f t="shared" si="21"/>
        <v>0.79655350462165275</v>
      </c>
      <c r="AI62" s="90">
        <f t="shared" si="22"/>
        <v>1.0580034705930075</v>
      </c>
    </row>
    <row r="63" spans="1:35" ht="3.95" customHeight="1" x14ac:dyDescent="0.2"/>
    <row r="64" spans="1:35" x14ac:dyDescent="0.2">
      <c r="E64" s="104" t="s">
        <v>109</v>
      </c>
      <c r="F64" s="105"/>
      <c r="G64" s="105"/>
      <c r="H64" s="106"/>
      <c r="Q64" s="9" t="s">
        <v>48</v>
      </c>
      <c r="R64" s="9">
        <f t="shared" ref="R64:AA64" si="23">SUM(R51:R63)</f>
        <v>9</v>
      </c>
      <c r="S64" s="9">
        <f t="shared" si="23"/>
        <v>11</v>
      </c>
      <c r="T64" s="9">
        <f t="shared" si="23"/>
        <v>10</v>
      </c>
      <c r="U64" s="9">
        <f t="shared" si="23"/>
        <v>8</v>
      </c>
      <c r="V64" s="9">
        <f t="shared" si="23"/>
        <v>11</v>
      </c>
      <c r="W64" s="9">
        <f t="shared" si="23"/>
        <v>10</v>
      </c>
      <c r="X64" s="9">
        <f t="shared" si="23"/>
        <v>12</v>
      </c>
      <c r="Y64" s="9">
        <f t="shared" si="23"/>
        <v>11</v>
      </c>
      <c r="Z64" s="9">
        <f t="shared" si="23"/>
        <v>12</v>
      </c>
      <c r="AA64" s="9">
        <f t="shared" si="23"/>
        <v>12</v>
      </c>
    </row>
    <row r="65" spans="1:31" x14ac:dyDescent="0.2">
      <c r="E65" s="82">
        <v>1</v>
      </c>
      <c r="F65" s="1"/>
      <c r="G65" s="81">
        <v>1.5</v>
      </c>
      <c r="H65" s="86">
        <v>2</v>
      </c>
      <c r="Q65" s="85" t="s">
        <v>108</v>
      </c>
      <c r="R65" s="9">
        <f t="shared" ref="R65:AA65" si="24">IF(R64=12,1,0)</f>
        <v>0</v>
      </c>
      <c r="S65" s="9">
        <f t="shared" si="24"/>
        <v>0</v>
      </c>
      <c r="T65" s="9">
        <f t="shared" si="24"/>
        <v>0</v>
      </c>
      <c r="U65" s="9">
        <f t="shared" si="24"/>
        <v>0</v>
      </c>
      <c r="V65" s="9">
        <f t="shared" si="24"/>
        <v>0</v>
      </c>
      <c r="W65" s="9">
        <f t="shared" si="24"/>
        <v>0</v>
      </c>
      <c r="X65" s="9">
        <f t="shared" si="24"/>
        <v>1</v>
      </c>
      <c r="Y65" s="9">
        <f t="shared" si="24"/>
        <v>0</v>
      </c>
      <c r="Z65" s="9">
        <f t="shared" si="24"/>
        <v>1</v>
      </c>
      <c r="AA65" s="9">
        <f t="shared" si="24"/>
        <v>1</v>
      </c>
    </row>
    <row r="67" spans="1:31" x14ac:dyDescent="0.2">
      <c r="A67" s="83"/>
      <c r="B67" s="83"/>
      <c r="C67" s="83"/>
      <c r="D67" s="83"/>
    </row>
    <row r="68" spans="1:3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>
        <f>$K47</f>
        <v>1.5</v>
      </c>
      <c r="M68" s="84">
        <f>$K47</f>
        <v>1.5</v>
      </c>
      <c r="N68" s="84">
        <f>$K47</f>
        <v>1.5</v>
      </c>
      <c r="O68" s="84">
        <f>$K47</f>
        <v>1.5</v>
      </c>
    </row>
    <row r="71" spans="1:31" x14ac:dyDescent="0.2">
      <c r="AE71" s="90">
        <v>1.0039576487815096</v>
      </c>
    </row>
    <row r="72" spans="1:31" x14ac:dyDescent="0.2">
      <c r="AE72" s="90">
        <v>0.96074822577459429</v>
      </c>
    </row>
    <row r="73" spans="1:31" x14ac:dyDescent="0.2">
      <c r="AE73" s="90">
        <v>1.0021090184137538</v>
      </c>
    </row>
    <row r="74" spans="1:31" x14ac:dyDescent="0.2">
      <c r="AE74" s="90">
        <v>0.99423380415935803</v>
      </c>
    </row>
    <row r="75" spans="1:31" x14ac:dyDescent="0.2">
      <c r="AE75" s="90">
        <v>0.98936624434737164</v>
      </c>
    </row>
    <row r="76" spans="1:31" x14ac:dyDescent="0.2">
      <c r="AE76" s="90">
        <v>1.022201936567176</v>
      </c>
    </row>
    <row r="77" spans="1:31" x14ac:dyDescent="0.2">
      <c r="AE77" s="90">
        <v>0.9843727175613064</v>
      </c>
    </row>
    <row r="78" spans="1:31" x14ac:dyDescent="0.2">
      <c r="AE78" s="90">
        <v>0.92796689191935633</v>
      </c>
    </row>
    <row r="79" spans="1:31" x14ac:dyDescent="0.2">
      <c r="AE79" s="90">
        <v>1.0025085378434264</v>
      </c>
    </row>
    <row r="80" spans="1:31" x14ac:dyDescent="0.2">
      <c r="AE80" s="90">
        <v>1.0182807401032119</v>
      </c>
    </row>
    <row r="81" spans="31:31" x14ac:dyDescent="0.2">
      <c r="AE81" s="90">
        <v>1.0276428049860313</v>
      </c>
    </row>
    <row r="82" spans="31:31" x14ac:dyDescent="0.2">
      <c r="AE82" s="90">
        <v>1.0666114295429048</v>
      </c>
    </row>
  </sheetData>
  <mergeCells count="2">
    <mergeCell ref="AG49:AI49"/>
    <mergeCell ref="E64:H64"/>
  </mergeCells>
  <conditionalFormatting sqref="A1:D1">
    <cfRule type="cellIs" dxfId="171" priority="30" operator="lessThan">
      <formula>0</formula>
    </cfRule>
    <cfRule type="cellIs" dxfId="170" priority="31" operator="equal">
      <formula>0</formula>
    </cfRule>
  </conditionalFormatting>
  <conditionalFormatting sqref="Q47:W47 E65:H65 J47:K47 E11:O22 E24:O24 E31:O42 E44:O44 U65:AA65 E51:O62">
    <cfRule type="cellIs" dxfId="169" priority="29" operator="equal">
      <formula>0</formula>
    </cfRule>
  </conditionalFormatting>
  <conditionalFormatting sqref="Q11:T24">
    <cfRule type="cellIs" dxfId="168" priority="28" operator="equal">
      <formula>0</formula>
    </cfRule>
  </conditionalFormatting>
  <conditionalFormatting sqref="U11:U24">
    <cfRule type="cellIs" dxfId="167" priority="27" operator="equal">
      <formula>0</formula>
    </cfRule>
  </conditionalFormatting>
  <conditionalFormatting sqref="V11:V24">
    <cfRule type="cellIs" dxfId="166" priority="26" operator="equal">
      <formula>0</formula>
    </cfRule>
  </conditionalFormatting>
  <conditionalFormatting sqref="W11:W24">
    <cfRule type="cellIs" dxfId="165" priority="25" operator="equal">
      <formula>0</formula>
    </cfRule>
  </conditionalFormatting>
  <conditionalFormatting sqref="X11:X24">
    <cfRule type="cellIs" dxfId="164" priority="24" operator="equal">
      <formula>0</formula>
    </cfRule>
  </conditionalFormatting>
  <conditionalFormatting sqref="Y11:Y24">
    <cfRule type="cellIs" dxfId="163" priority="23" operator="equal">
      <formula>0</formula>
    </cfRule>
  </conditionalFormatting>
  <conditionalFormatting sqref="Q43:T44">
    <cfRule type="cellIs" dxfId="162" priority="22" operator="equal">
      <formula>0</formula>
    </cfRule>
  </conditionalFormatting>
  <conditionalFormatting sqref="U43:U44">
    <cfRule type="cellIs" dxfId="161" priority="21" operator="equal">
      <formula>0</formula>
    </cfRule>
  </conditionalFormatting>
  <conditionalFormatting sqref="V31:V44">
    <cfRule type="cellIs" dxfId="160" priority="20" operator="equal">
      <formula>0</formula>
    </cfRule>
  </conditionalFormatting>
  <conditionalFormatting sqref="W31:W44">
    <cfRule type="cellIs" dxfId="159" priority="19" operator="equal">
      <formula>0</formula>
    </cfRule>
  </conditionalFormatting>
  <conditionalFormatting sqref="X31:X43">
    <cfRule type="cellIs" dxfId="158" priority="18" operator="equal">
      <formula>0</formula>
    </cfRule>
  </conditionalFormatting>
  <conditionalFormatting sqref="Y31:Y43">
    <cfRule type="cellIs" dxfId="157" priority="17" operator="equal">
      <formula>0</formula>
    </cfRule>
  </conditionalFormatting>
  <conditionalFormatting sqref="U51:AE62">
    <cfRule type="cellIs" dxfId="156" priority="16" operator="equal">
      <formula>0</formula>
    </cfRule>
  </conditionalFormatting>
  <conditionalFormatting sqref="U64:AA64">
    <cfRule type="cellIs" dxfId="155" priority="14" operator="notEqual">
      <formula>12</formula>
    </cfRule>
    <cfRule type="cellIs" dxfId="154" priority="15" operator="equal">
      <formula>0</formula>
    </cfRule>
  </conditionalFormatting>
  <conditionalFormatting sqref="AE71:AE82">
    <cfRule type="cellIs" dxfId="153" priority="13" operator="equal">
      <formula>0</formula>
    </cfRule>
  </conditionalFormatting>
  <conditionalFormatting sqref="AG51:AG62">
    <cfRule type="cellIs" dxfId="152" priority="12" operator="equal">
      <formula>0</formula>
    </cfRule>
  </conditionalFormatting>
  <conditionalFormatting sqref="Q31:T42">
    <cfRule type="cellIs" dxfId="151" priority="11" operator="equal">
      <formula>0</formula>
    </cfRule>
  </conditionalFormatting>
  <conditionalFormatting sqref="U31:U42">
    <cfRule type="cellIs" dxfId="150" priority="10" operator="equal">
      <formula>0</formula>
    </cfRule>
  </conditionalFormatting>
  <conditionalFormatting sqref="AH51:AI62">
    <cfRule type="cellIs" dxfId="149" priority="9" operator="equal">
      <formula>0</formula>
    </cfRule>
  </conditionalFormatting>
  <conditionalFormatting sqref="L68:O68">
    <cfRule type="cellIs" dxfId="148" priority="32" operator="notEqual">
      <formula>$K$47</formula>
    </cfRule>
  </conditionalFormatting>
  <conditionalFormatting sqref="E51:K62">
    <cfRule type="cellIs" dxfId="147" priority="33" operator="greaterThanOrEqual">
      <formula>$H$65</formula>
    </cfRule>
    <cfRule type="cellIs" dxfId="146" priority="34" operator="between">
      <formula>$G$65</formula>
      <formula>$H$65</formula>
    </cfRule>
    <cfRule type="cellIs" dxfId="145" priority="35" operator="lessThan">
      <formula>$E$65</formula>
    </cfRule>
  </conditionalFormatting>
  <conditionalFormatting sqref="B24:D24 B31:D42 B44:D44 B51:D62 B11:D22">
    <cfRule type="cellIs" dxfId="144" priority="5" operator="equal">
      <formula>0</formula>
    </cfRule>
  </conditionalFormatting>
  <conditionalFormatting sqref="B51:D62">
    <cfRule type="cellIs" dxfId="143" priority="6" operator="greaterThanOrEqual">
      <formula>$H$65</formula>
    </cfRule>
    <cfRule type="cellIs" dxfId="142" priority="7" operator="between">
      <formula>$G$65</formula>
      <formula>$H$65</formula>
    </cfRule>
    <cfRule type="cellIs" dxfId="141" priority="8" operator="lessThan">
      <formula>$E$65</formula>
    </cfRule>
  </conditionalFormatting>
  <conditionalFormatting sqref="R65:T65">
    <cfRule type="cellIs" dxfId="140" priority="4" operator="equal">
      <formula>0</formula>
    </cfRule>
  </conditionalFormatting>
  <conditionalFormatting sqref="R51:T62">
    <cfRule type="cellIs" dxfId="139" priority="3" operator="equal">
      <formula>0</formula>
    </cfRule>
  </conditionalFormatting>
  <conditionalFormatting sqref="R64:T64">
    <cfRule type="cellIs" dxfId="138" priority="1" operator="notEqual">
      <formula>12</formula>
    </cfRule>
    <cfRule type="cellIs" dxfId="137" priority="2" operator="equal">
      <formula>0</formula>
    </cfRule>
  </conditionalFormatting>
  <printOptions headings="1"/>
  <pageMargins left="0.25" right="0.25" top="0.5" bottom="0.5" header="0.3" footer="0.3"/>
  <pageSetup scale="64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zoomScale="75" zoomScaleNormal="75"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G47" sqref="G47"/>
    </sheetView>
  </sheetViews>
  <sheetFormatPr defaultRowHeight="11.25" x14ac:dyDescent="0.2"/>
  <cols>
    <col min="1" max="1" width="7.83203125" style="9" customWidth="1"/>
    <col min="2" max="4" width="1.83203125" style="9" customWidth="1"/>
    <col min="5" max="11" width="7.83203125" style="9" customWidth="1"/>
    <col min="12" max="15" width="7.83203125" style="9" hidden="1" customWidth="1"/>
    <col min="16" max="16" width="1.83203125" style="9" customWidth="1"/>
    <col min="17" max="17" width="6.1640625" style="9" customWidth="1"/>
    <col min="18" max="20" width="1.83203125" style="9" customWidth="1"/>
    <col min="21" max="27" width="7.83203125" style="9" customWidth="1"/>
    <col min="28" max="28" width="0" style="9" hidden="1" customWidth="1"/>
    <col min="29" max="29" width="1.83203125" style="9" hidden="1" customWidth="1"/>
    <col min="30" max="31" width="0" style="9" hidden="1" customWidth="1"/>
    <col min="32" max="32" width="1.83203125" style="9" customWidth="1"/>
    <col min="33" max="35" width="7.83203125" style="9" customWidth="1"/>
    <col min="36" max="16384" width="9.33203125" style="9"/>
  </cols>
  <sheetData>
    <row r="1" spans="1:25" ht="23.25" x14ac:dyDescent="0.35">
      <c r="A1" s="88" t="s">
        <v>102</v>
      </c>
      <c r="B1" s="88"/>
      <c r="C1" s="88"/>
      <c r="D1" s="88"/>
      <c r="Q1" s="87" t="s">
        <v>112</v>
      </c>
    </row>
    <row r="2" spans="1:25" ht="3.95" customHeight="1" x14ac:dyDescent="0.2"/>
    <row r="3" spans="1:25" ht="11.25" hidden="1" customHeight="1" x14ac:dyDescent="0.2"/>
    <row r="4" spans="1:25" ht="11.25" hidden="1" customHeight="1" x14ac:dyDescent="0.2"/>
    <row r="5" spans="1:25" ht="11.25" hidden="1" customHeight="1" x14ac:dyDescent="0.2"/>
    <row r="6" spans="1:25" ht="11.25" hidden="1" customHeight="1" x14ac:dyDescent="0.2"/>
    <row r="7" spans="1:25" ht="11.25" hidden="1" customHeight="1" x14ac:dyDescent="0.2"/>
    <row r="8" spans="1:25" ht="11.25" hidden="1" customHeight="1" x14ac:dyDescent="0.2"/>
    <row r="9" spans="1:25" ht="18" x14ac:dyDescent="0.25">
      <c r="A9" s="87" t="s">
        <v>9</v>
      </c>
      <c r="B9" s="87"/>
      <c r="C9" s="87"/>
      <c r="D9" s="87"/>
    </row>
    <row r="10" spans="1:25" x14ac:dyDescent="0.2">
      <c r="A10" s="92"/>
      <c r="B10" s="93">
        <v>2007</v>
      </c>
      <c r="C10" s="93">
        <v>2008</v>
      </c>
      <c r="D10" s="93">
        <v>2009</v>
      </c>
      <c r="E10" s="93">
        <v>2010</v>
      </c>
      <c r="F10" s="93">
        <v>2011</v>
      </c>
      <c r="G10" s="93">
        <v>2012</v>
      </c>
      <c r="H10" s="93">
        <v>2013</v>
      </c>
      <c r="I10" s="93">
        <v>2014</v>
      </c>
      <c r="J10" s="93">
        <v>2015</v>
      </c>
      <c r="K10" s="93">
        <v>2016</v>
      </c>
      <c r="L10" s="15">
        <v>2017</v>
      </c>
      <c r="M10" s="15">
        <v>2018</v>
      </c>
      <c r="N10" s="15">
        <v>2019</v>
      </c>
      <c r="O10" s="15">
        <v>2020</v>
      </c>
    </row>
    <row r="11" spans="1:25" x14ac:dyDescent="0.2">
      <c r="A11" s="92" t="s">
        <v>29</v>
      </c>
      <c r="B11" s="92">
        <f>Inputs!$CE203</f>
        <v>0.95589987465804804</v>
      </c>
      <c r="C11" s="92">
        <f>Inputs!$CE215</f>
        <v>0</v>
      </c>
      <c r="D11" s="92">
        <f>Inputs!$CE227</f>
        <v>0</v>
      </c>
      <c r="E11" s="92">
        <f>Inputs!$CE239</f>
        <v>0</v>
      </c>
      <c r="F11" s="92">
        <f>Inputs!$CE251</f>
        <v>1.0089163647459238</v>
      </c>
      <c r="G11" s="92">
        <f>Inputs!$CE263</f>
        <v>0</v>
      </c>
      <c r="H11" s="92">
        <f>Inputs!$CE275</f>
        <v>0</v>
      </c>
      <c r="I11" s="92">
        <f>Inputs!$CE287</f>
        <v>0.96787880781607194</v>
      </c>
      <c r="J11" s="92">
        <f>Inputs!$CE299</f>
        <v>1.0235916556205691</v>
      </c>
      <c r="K11" s="92">
        <f>Inputs!$CE311</f>
        <v>2.1257797232457829</v>
      </c>
      <c r="L11" s="10">
        <f>Inputs!$E323</f>
        <v>0</v>
      </c>
      <c r="M11" s="10">
        <f>Inputs!$E335</f>
        <v>0</v>
      </c>
      <c r="N11" s="10">
        <f>Inputs!$E347</f>
        <v>0</v>
      </c>
      <c r="O11" s="10">
        <f>Inputs!$E359</f>
        <v>0</v>
      </c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">
      <c r="A12" s="92" t="s">
        <v>30</v>
      </c>
      <c r="B12" s="92">
        <f>Inputs!$CE204</f>
        <v>1.0868816362670912</v>
      </c>
      <c r="C12" s="92">
        <f>Inputs!$CE216</f>
        <v>0</v>
      </c>
      <c r="D12" s="92">
        <f>Inputs!$CE228</f>
        <v>0</v>
      </c>
      <c r="E12" s="92">
        <f>Inputs!$CE240</f>
        <v>0</v>
      </c>
      <c r="F12" s="92">
        <f>Inputs!$CE252</f>
        <v>0</v>
      </c>
      <c r="G12" s="92">
        <f>Inputs!$CE264</f>
        <v>0</v>
      </c>
      <c r="H12" s="92">
        <f>Inputs!$CE276</f>
        <v>0</v>
      </c>
      <c r="I12" s="92">
        <f>Inputs!$CE288</f>
        <v>1.0868816362670914</v>
      </c>
      <c r="J12" s="92">
        <f>Inputs!$CE300</f>
        <v>0</v>
      </c>
      <c r="K12" s="92">
        <f>Inputs!$CE312</f>
        <v>0</v>
      </c>
      <c r="L12" s="10">
        <f>Inputs!$E324</f>
        <v>0</v>
      </c>
      <c r="M12" s="10">
        <f>Inputs!$E336</f>
        <v>0</v>
      </c>
      <c r="N12" s="10">
        <f>Inputs!$E348</f>
        <v>0</v>
      </c>
      <c r="O12" s="10">
        <f>Inputs!$E360</f>
        <v>0</v>
      </c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">
      <c r="A13" s="92" t="s">
        <v>31</v>
      </c>
      <c r="B13" s="92">
        <f>Inputs!$CE205</f>
        <v>0</v>
      </c>
      <c r="C13" s="92">
        <f>Inputs!$CE217</f>
        <v>0</v>
      </c>
      <c r="D13" s="92">
        <f>Inputs!$CE229</f>
        <v>0</v>
      </c>
      <c r="E13" s="92">
        <f>Inputs!$CE241</f>
        <v>0.90416925880531063</v>
      </c>
      <c r="F13" s="92">
        <f>Inputs!$CE253</f>
        <v>2.6910026802292206</v>
      </c>
      <c r="G13" s="92">
        <f>Inputs!$CE265</f>
        <v>0</v>
      </c>
      <c r="H13" s="92">
        <f>Inputs!$CE277</f>
        <v>2.080064290868886</v>
      </c>
      <c r="I13" s="92">
        <f>Inputs!$CE289</f>
        <v>2.9622393522842154</v>
      </c>
      <c r="J13" s="92">
        <f>Inputs!$CE301</f>
        <v>0</v>
      </c>
      <c r="K13" s="92">
        <f>Inputs!$CE313</f>
        <v>0</v>
      </c>
      <c r="L13" s="10">
        <f>Inputs!$E325</f>
        <v>0</v>
      </c>
      <c r="M13" s="10">
        <f>Inputs!$E337</f>
        <v>0</v>
      </c>
      <c r="N13" s="10">
        <f>Inputs!$E349</f>
        <v>0</v>
      </c>
      <c r="O13" s="10">
        <f>Inputs!$E361</f>
        <v>0</v>
      </c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">
      <c r="A14" s="92" t="s">
        <v>32</v>
      </c>
      <c r="B14" s="92">
        <f>Inputs!$CE206</f>
        <v>1.0499006219393332</v>
      </c>
      <c r="C14" s="92">
        <f>Inputs!$CE218</f>
        <v>0</v>
      </c>
      <c r="D14" s="92">
        <f>Inputs!$CE230</f>
        <v>0.99408305238920402</v>
      </c>
      <c r="E14" s="92">
        <f>Inputs!$CE242</f>
        <v>0</v>
      </c>
      <c r="F14" s="92">
        <f>Inputs!$CE254</f>
        <v>0</v>
      </c>
      <c r="G14" s="92">
        <f>Inputs!$CE266</f>
        <v>0</v>
      </c>
      <c r="H14" s="92">
        <f>Inputs!$CE278</f>
        <v>0</v>
      </c>
      <c r="I14" s="92">
        <f>Inputs!$CE290</f>
        <v>1.9898021387133593</v>
      </c>
      <c r="J14" s="92">
        <f>Inputs!$CE302</f>
        <v>2.9769983826584077</v>
      </c>
      <c r="K14" s="92">
        <f>Inputs!$CE314</f>
        <v>0.98336604970404484</v>
      </c>
      <c r="L14" s="10">
        <f>Inputs!$E326</f>
        <v>0</v>
      </c>
      <c r="M14" s="10">
        <f>Inputs!$E338</f>
        <v>0</v>
      </c>
      <c r="N14" s="10">
        <f>Inputs!$E350</f>
        <v>0</v>
      </c>
      <c r="O14" s="10">
        <f>Inputs!$E362</f>
        <v>0</v>
      </c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">
      <c r="A15" s="92" t="s">
        <v>33</v>
      </c>
      <c r="B15" s="92">
        <f>Inputs!$CE207</f>
        <v>0.94783180523974764</v>
      </c>
      <c r="C15" s="92">
        <f>Inputs!$CE219</f>
        <v>0.99348913878499068</v>
      </c>
      <c r="D15" s="92">
        <f>Inputs!$CE231</f>
        <v>1.0447915359549795</v>
      </c>
      <c r="E15" s="92">
        <f>Inputs!$CE243</f>
        <v>2.0949406004583695</v>
      </c>
      <c r="F15" s="92">
        <f>Inputs!$CE255</f>
        <v>0</v>
      </c>
      <c r="G15" s="92">
        <f>Inputs!$CE267</f>
        <v>2.8434954157192429</v>
      </c>
      <c r="H15" s="92">
        <f>Inputs!$CE279</f>
        <v>0.94712922490710194</v>
      </c>
      <c r="I15" s="92">
        <f>Inputs!$CE291</f>
        <v>0</v>
      </c>
      <c r="J15" s="92">
        <f>Inputs!$CE303</f>
        <v>0</v>
      </c>
      <c r="K15" s="92">
        <f>Inputs!$CE315</f>
        <v>2.9839751122768772</v>
      </c>
      <c r="L15" s="10">
        <f>Inputs!$E327</f>
        <v>0</v>
      </c>
      <c r="M15" s="10">
        <f>Inputs!$E339</f>
        <v>0</v>
      </c>
      <c r="N15" s="10">
        <f>Inputs!$E351</f>
        <v>0</v>
      </c>
      <c r="O15" s="10">
        <f>Inputs!$E363</f>
        <v>0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">
      <c r="A16" s="92" t="s">
        <v>34</v>
      </c>
      <c r="B16" s="92">
        <f>Inputs!$CE208</f>
        <v>1.9667320994080897</v>
      </c>
      <c r="C16" s="92">
        <f>Inputs!$CE220</f>
        <v>0</v>
      </c>
      <c r="D16" s="92">
        <f>Inputs!$CE232</f>
        <v>0</v>
      </c>
      <c r="E16" s="92">
        <f>Inputs!$CE244</f>
        <v>0.94013145520874475</v>
      </c>
      <c r="F16" s="92">
        <f>Inputs!$CE256</f>
        <v>0.94125042167343076</v>
      </c>
      <c r="G16" s="92">
        <f>Inputs!$CE268</f>
        <v>0</v>
      </c>
      <c r="H16" s="92">
        <f>Inputs!$CE280</f>
        <v>0</v>
      </c>
      <c r="I16" s="92">
        <f>Inputs!$CE292</f>
        <v>2.9622393522842154</v>
      </c>
      <c r="J16" s="92">
        <f>Inputs!$CE304</f>
        <v>0.94220067606901514</v>
      </c>
      <c r="K16" s="92">
        <f>Inputs!$CE316</f>
        <v>0.94125042167343076</v>
      </c>
      <c r="L16" s="10">
        <f>Inputs!$E328</f>
        <v>0</v>
      </c>
      <c r="M16" s="10">
        <f>Inputs!$E340</f>
        <v>0</v>
      </c>
      <c r="N16" s="10">
        <f>Inputs!$E352</f>
        <v>0</v>
      </c>
      <c r="O16" s="10">
        <f>Inputs!$E364</f>
        <v>0</v>
      </c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">
      <c r="A17" s="92" t="s">
        <v>35</v>
      </c>
      <c r="B17" s="92">
        <f>Inputs!$CE209</f>
        <v>0</v>
      </c>
      <c r="C17" s="92">
        <f>Inputs!$CE221</f>
        <v>0</v>
      </c>
      <c r="D17" s="92">
        <f>Inputs!$CE233</f>
        <v>3.7557775749362068</v>
      </c>
      <c r="E17" s="92">
        <f>Inputs!$CE245</f>
        <v>0</v>
      </c>
      <c r="F17" s="92">
        <f>Inputs!$CE257</f>
        <v>1.04042791449352</v>
      </c>
      <c r="G17" s="92">
        <f>Inputs!$CE269</f>
        <v>0</v>
      </c>
      <c r="H17" s="92">
        <f>Inputs!$CE281</f>
        <v>0.97676670048178338</v>
      </c>
      <c r="I17" s="92">
        <f>Inputs!$CE293</f>
        <v>0</v>
      </c>
      <c r="J17" s="92">
        <f>Inputs!$CE305</f>
        <v>0</v>
      </c>
      <c r="K17" s="92">
        <f>Inputs!$CE317</f>
        <v>0</v>
      </c>
      <c r="L17" s="10">
        <f>Inputs!$E329</f>
        <v>0</v>
      </c>
      <c r="M17" s="10">
        <f>Inputs!$E341</f>
        <v>0</v>
      </c>
      <c r="N17" s="10">
        <f>Inputs!$E353</f>
        <v>0</v>
      </c>
      <c r="O17" s="10">
        <f>Inputs!$E365</f>
        <v>0</v>
      </c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">
      <c r="A18" s="92" t="s">
        <v>36</v>
      </c>
      <c r="B18" s="92">
        <f>Inputs!$CE210</f>
        <v>0</v>
      </c>
      <c r="C18" s="92">
        <f>Inputs!$CE222</f>
        <v>2.964472170626606</v>
      </c>
      <c r="D18" s="92">
        <f>Inputs!$CE234</f>
        <v>1.9748262348561436</v>
      </c>
      <c r="E18" s="92">
        <f>Inputs!$CE246</f>
        <v>0</v>
      </c>
      <c r="F18" s="92">
        <f>Inputs!$CE258</f>
        <v>0.90040314087007378</v>
      </c>
      <c r="G18" s="92">
        <f>Inputs!$CE270</f>
        <v>0</v>
      </c>
      <c r="H18" s="92">
        <f>Inputs!$CE282</f>
        <v>0.94214358923992458</v>
      </c>
      <c r="I18" s="92">
        <f>Inputs!$CE294</f>
        <v>2.964472170626606</v>
      </c>
      <c r="J18" s="92">
        <f>Inputs!$CE306</f>
        <v>0.98741311742807181</v>
      </c>
      <c r="K18" s="92">
        <f>Inputs!$CE318</f>
        <v>2.7012094226102215</v>
      </c>
      <c r="L18" s="10">
        <f>Inputs!$E330</f>
        <v>0</v>
      </c>
      <c r="M18" s="10">
        <f>Inputs!$E342</f>
        <v>0</v>
      </c>
      <c r="N18" s="10">
        <f>Inputs!$E354</f>
        <v>0</v>
      </c>
      <c r="O18" s="10">
        <f>Inputs!$E366</f>
        <v>0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">
      <c r="A19" s="92" t="s">
        <v>37</v>
      </c>
      <c r="B19" s="92">
        <f>Inputs!$CE211</f>
        <v>1.0876146354131573</v>
      </c>
      <c r="C19" s="92">
        <f>Inputs!$CE223</f>
        <v>0</v>
      </c>
      <c r="D19" s="92">
        <f>Inputs!$CE235</f>
        <v>0.9877725354542054</v>
      </c>
      <c r="E19" s="92">
        <f>Inputs!$CE247</f>
        <v>1.9739323880708823</v>
      </c>
      <c r="F19" s="92">
        <f>Inputs!$CE259</f>
        <v>1.9737147644103594</v>
      </c>
      <c r="G19" s="92">
        <f>Inputs!$CE271</f>
        <v>0</v>
      </c>
      <c r="H19" s="92">
        <f>Inputs!$CE283</f>
        <v>3.1099180512473739</v>
      </c>
      <c r="I19" s="92">
        <f>Inputs!$CE295</f>
        <v>0</v>
      </c>
      <c r="J19" s="92">
        <f>Inputs!$CE307</f>
        <v>2.9633176063626165</v>
      </c>
      <c r="K19" s="92">
        <f>Inputs!$CE319</f>
        <v>0.98685738220517971</v>
      </c>
      <c r="L19" s="10">
        <f>Inputs!$E331</f>
        <v>0</v>
      </c>
      <c r="M19" s="10">
        <f>Inputs!$E343</f>
        <v>0</v>
      </c>
      <c r="N19" s="10">
        <f>Inputs!$E355</f>
        <v>0</v>
      </c>
      <c r="O19" s="10">
        <f>Inputs!$E367</f>
        <v>0</v>
      </c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">
      <c r="A20" s="92" t="s">
        <v>38</v>
      </c>
      <c r="B20" s="92">
        <f>Inputs!$CE212</f>
        <v>0</v>
      </c>
      <c r="C20" s="92">
        <f>Inputs!$CE224</f>
        <v>0</v>
      </c>
      <c r="D20" s="92">
        <f>Inputs!$CE236</f>
        <v>1.9119512944615402</v>
      </c>
      <c r="E20" s="92">
        <f>Inputs!$CE248</f>
        <v>1.0033844610647857</v>
      </c>
      <c r="F20" s="92">
        <f>Inputs!$CE260</f>
        <v>0</v>
      </c>
      <c r="G20" s="92">
        <f>Inputs!$CE272</f>
        <v>0</v>
      </c>
      <c r="H20" s="92">
        <f>Inputs!$CE284</f>
        <v>1.8272554247208175</v>
      </c>
      <c r="I20" s="92">
        <f>Inputs!$CE296</f>
        <v>0</v>
      </c>
      <c r="J20" s="92">
        <f>Inputs!$CE308</f>
        <v>1.9119512944615402</v>
      </c>
      <c r="K20" s="92">
        <f>Inputs!$CE320</f>
        <v>0</v>
      </c>
      <c r="L20" s="10">
        <f>Inputs!$E332</f>
        <v>0</v>
      </c>
      <c r="M20" s="10">
        <f>Inputs!$E344</f>
        <v>0</v>
      </c>
      <c r="N20" s="10">
        <f>Inputs!$E356</f>
        <v>0</v>
      </c>
      <c r="O20" s="10">
        <f>Inputs!$E368</f>
        <v>0</v>
      </c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">
      <c r="A21" s="92" t="s">
        <v>39</v>
      </c>
      <c r="B21" s="92">
        <f>Inputs!$CE213</f>
        <v>0</v>
      </c>
      <c r="C21" s="92">
        <f>Inputs!$CE225</f>
        <v>2.2651234509398099</v>
      </c>
      <c r="D21" s="92">
        <f>Inputs!$CE237</f>
        <v>0</v>
      </c>
      <c r="E21" s="92">
        <f>Inputs!$CE249</f>
        <v>1.0187726741970122</v>
      </c>
      <c r="F21" s="92">
        <f>Inputs!$CE261</f>
        <v>0</v>
      </c>
      <c r="G21" s="92">
        <f>Inputs!$CE273</f>
        <v>1.0136145301199766</v>
      </c>
      <c r="H21" s="92">
        <f>Inputs!$CE285</f>
        <v>0</v>
      </c>
      <c r="I21" s="92">
        <f>Inputs!$CE297</f>
        <v>1.132561725469905</v>
      </c>
      <c r="J21" s="92">
        <f>Inputs!$CE309</f>
        <v>0</v>
      </c>
      <c r="K21" s="92">
        <f>Inputs!$CE321</f>
        <v>1.0145800064086119</v>
      </c>
      <c r="L21" s="10">
        <f>Inputs!$E333</f>
        <v>0</v>
      </c>
      <c r="M21" s="10">
        <f>Inputs!$E345</f>
        <v>0</v>
      </c>
      <c r="N21" s="10">
        <f>Inputs!$E357</f>
        <v>0</v>
      </c>
      <c r="O21" s="10">
        <f>Inputs!$E369</f>
        <v>0</v>
      </c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">
      <c r="A22" s="92" t="s">
        <v>40</v>
      </c>
      <c r="B22" s="92">
        <f>Inputs!$CE214</f>
        <v>1.1562890918500741</v>
      </c>
      <c r="C22" s="92">
        <f>Inputs!$CE226</f>
        <v>0</v>
      </c>
      <c r="D22" s="92">
        <f>Inputs!$CE238</f>
        <v>0</v>
      </c>
      <c r="E22" s="92">
        <f>Inputs!$CE250</f>
        <v>0</v>
      </c>
      <c r="F22" s="92">
        <f>Inputs!$CE262</f>
        <v>3.2991010243361916</v>
      </c>
      <c r="G22" s="92">
        <f>Inputs!$CE274</f>
        <v>2.3125781837001482</v>
      </c>
      <c r="H22" s="92">
        <f>Inputs!$CE286</f>
        <v>1.1229219248933826</v>
      </c>
      <c r="I22" s="92">
        <f>Inputs!$CE298</f>
        <v>0</v>
      </c>
      <c r="J22" s="92">
        <f>Inputs!$CE310</f>
        <v>2.1400623291467502</v>
      </c>
      <c r="K22" s="92">
        <f>Inputs!$CE322</f>
        <v>0</v>
      </c>
      <c r="L22" s="10">
        <f>Inputs!$E334</f>
        <v>0</v>
      </c>
      <c r="M22" s="10">
        <f>Inputs!$E346</f>
        <v>0</v>
      </c>
      <c r="N22" s="10">
        <f>Inputs!$E358</f>
        <v>0</v>
      </c>
      <c r="O22" s="10">
        <f>Inputs!$E370</f>
        <v>0</v>
      </c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3.9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">
      <c r="A24" s="92" t="s">
        <v>52</v>
      </c>
      <c r="B24" s="96">
        <f t="shared" ref="B24:O24" si="0">AVERAGE(B11:B22)</f>
        <v>0.68759581373129508</v>
      </c>
      <c r="C24" s="96">
        <f t="shared" si="0"/>
        <v>0.51859039669595053</v>
      </c>
      <c r="D24" s="96">
        <f t="shared" si="0"/>
        <v>0.88910018567102334</v>
      </c>
      <c r="E24" s="96">
        <f t="shared" si="0"/>
        <v>0.66127756981709218</v>
      </c>
      <c r="F24" s="96">
        <f t="shared" si="0"/>
        <v>0.98790135922989342</v>
      </c>
      <c r="G24" s="96">
        <f t="shared" si="0"/>
        <v>0.51414067746161407</v>
      </c>
      <c r="H24" s="96">
        <f t="shared" si="0"/>
        <v>0.91718326719660581</v>
      </c>
      <c r="I24" s="96">
        <f t="shared" si="0"/>
        <v>1.172172931955122</v>
      </c>
      <c r="J24" s="96">
        <f t="shared" si="0"/>
        <v>1.0787945884789141</v>
      </c>
      <c r="K24" s="96">
        <f t="shared" si="0"/>
        <v>0.97808484317701228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3.95" customHeight="1" x14ac:dyDescent="0.2"/>
    <row r="26" spans="1:25" hidden="1" x14ac:dyDescent="0.2"/>
    <row r="27" spans="1:25" hidden="1" x14ac:dyDescent="0.2"/>
    <row r="28" spans="1:25" hidden="1" x14ac:dyDescent="0.2"/>
    <row r="29" spans="1:25" ht="18" x14ac:dyDescent="0.25">
      <c r="A29" s="87" t="s">
        <v>103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x14ac:dyDescent="0.2">
      <c r="A30" s="92"/>
      <c r="B30" s="93">
        <f t="shared" ref="B30:O30" si="1">B$10</f>
        <v>2007</v>
      </c>
      <c r="C30" s="93">
        <f t="shared" si="1"/>
        <v>2008</v>
      </c>
      <c r="D30" s="93">
        <f t="shared" si="1"/>
        <v>2009</v>
      </c>
      <c r="E30" s="93">
        <f t="shared" si="1"/>
        <v>2010</v>
      </c>
      <c r="F30" s="93">
        <f t="shared" si="1"/>
        <v>2011</v>
      </c>
      <c r="G30" s="93">
        <f t="shared" si="1"/>
        <v>2012</v>
      </c>
      <c r="H30" s="93">
        <f t="shared" si="1"/>
        <v>2013</v>
      </c>
      <c r="I30" s="93">
        <f t="shared" si="1"/>
        <v>2014</v>
      </c>
      <c r="J30" s="93">
        <f t="shared" si="1"/>
        <v>2015</v>
      </c>
      <c r="K30" s="93">
        <f t="shared" si="1"/>
        <v>2016</v>
      </c>
      <c r="L30" s="93">
        <f t="shared" si="1"/>
        <v>2017</v>
      </c>
      <c r="M30" s="93">
        <f t="shared" si="1"/>
        <v>2018</v>
      </c>
      <c r="N30" s="93">
        <f t="shared" si="1"/>
        <v>2019</v>
      </c>
      <c r="O30" s="93">
        <f t="shared" si="1"/>
        <v>2020</v>
      </c>
      <c r="P30" s="92"/>
      <c r="Q30" s="94" t="s">
        <v>52</v>
      </c>
      <c r="R30" s="94"/>
      <c r="S30" s="94"/>
      <c r="T30" s="94"/>
      <c r="U30" s="94" t="s">
        <v>56</v>
      </c>
      <c r="V30" s="94"/>
      <c r="W30" s="94"/>
      <c r="X30" s="94"/>
      <c r="Y30" s="94"/>
    </row>
    <row r="31" spans="1:25" x14ac:dyDescent="0.2">
      <c r="A31" s="92" t="s">
        <v>29</v>
      </c>
      <c r="B31" s="95">
        <f t="shared" ref="B31:O42" si="2">IF(B$24=0,0,B11/B$24)</f>
        <v>1.3902060710212574</v>
      </c>
      <c r="C31" s="95">
        <f t="shared" si="2"/>
        <v>0</v>
      </c>
      <c r="D31" s="95">
        <f t="shared" si="2"/>
        <v>0</v>
      </c>
      <c r="E31" s="95">
        <f t="shared" si="2"/>
        <v>0</v>
      </c>
      <c r="F31" s="95">
        <f t="shared" si="2"/>
        <v>1.0212723723068995</v>
      </c>
      <c r="G31" s="95">
        <f t="shared" si="2"/>
        <v>0</v>
      </c>
      <c r="H31" s="95">
        <f t="shared" si="2"/>
        <v>0</v>
      </c>
      <c r="I31" s="95">
        <f t="shared" si="2"/>
        <v>0.82571332388788543</v>
      </c>
      <c r="J31" s="95">
        <f t="shared" si="2"/>
        <v>0.94882906027904679</v>
      </c>
      <c r="K31" s="95">
        <f t="shared" si="2"/>
        <v>2.1734103519494603</v>
      </c>
      <c r="L31" s="95">
        <f t="shared" si="2"/>
        <v>0</v>
      </c>
      <c r="M31" s="95">
        <f t="shared" si="2"/>
        <v>0</v>
      </c>
      <c r="N31" s="95">
        <f t="shared" si="2"/>
        <v>0</v>
      </c>
      <c r="O31" s="95">
        <f t="shared" si="2"/>
        <v>0</v>
      </c>
      <c r="P31" s="92"/>
      <c r="Q31" s="95">
        <f t="shared" ref="Q31:Q42" si="3">AVERAGE($E31:$K31)</f>
        <v>0.70988930120332749</v>
      </c>
      <c r="R31" s="95"/>
      <c r="S31" s="95"/>
      <c r="T31" s="95"/>
      <c r="U31" s="95">
        <f t="shared" ref="U31:U42" si="4">STDEV($E31:$K31)</f>
        <v>0.79803813145465241</v>
      </c>
      <c r="V31" s="95"/>
      <c r="W31" s="95"/>
      <c r="X31" s="95"/>
      <c r="Y31" s="95"/>
    </row>
    <row r="32" spans="1:25" x14ac:dyDescent="0.2">
      <c r="A32" s="92" t="s">
        <v>30</v>
      </c>
      <c r="B32" s="95">
        <f t="shared" si="2"/>
        <v>1.5806984489463931</v>
      </c>
      <c r="C32" s="95">
        <f t="shared" si="2"/>
        <v>0</v>
      </c>
      <c r="D32" s="95">
        <f t="shared" si="2"/>
        <v>0</v>
      </c>
      <c r="E32" s="95">
        <f t="shared" si="2"/>
        <v>0</v>
      </c>
      <c r="F32" s="95">
        <f t="shared" si="2"/>
        <v>0</v>
      </c>
      <c r="G32" s="95">
        <f t="shared" si="2"/>
        <v>0</v>
      </c>
      <c r="H32" s="95">
        <f t="shared" si="2"/>
        <v>0</v>
      </c>
      <c r="I32" s="95">
        <f t="shared" si="2"/>
        <v>0.92723659337042597</v>
      </c>
      <c r="J32" s="95">
        <f t="shared" si="2"/>
        <v>0</v>
      </c>
      <c r="K32" s="95">
        <f t="shared" si="2"/>
        <v>0</v>
      </c>
      <c r="L32" s="95">
        <f t="shared" si="2"/>
        <v>0</v>
      </c>
      <c r="M32" s="95">
        <f t="shared" si="2"/>
        <v>0</v>
      </c>
      <c r="N32" s="95">
        <f t="shared" si="2"/>
        <v>0</v>
      </c>
      <c r="O32" s="95">
        <f t="shared" si="2"/>
        <v>0</v>
      </c>
      <c r="P32" s="92"/>
      <c r="Q32" s="95">
        <f t="shared" si="3"/>
        <v>0.13246237048148943</v>
      </c>
      <c r="R32" s="95"/>
      <c r="S32" s="95"/>
      <c r="T32" s="95"/>
      <c r="U32" s="95">
        <f t="shared" si="4"/>
        <v>0.35046249036812416</v>
      </c>
      <c r="V32" s="95"/>
      <c r="W32" s="95"/>
      <c r="X32" s="95"/>
      <c r="Y32" s="95"/>
    </row>
    <row r="33" spans="1:25" x14ac:dyDescent="0.2">
      <c r="A33" s="92" t="s">
        <v>31</v>
      </c>
      <c r="B33" s="95">
        <f t="shared" si="2"/>
        <v>0</v>
      </c>
      <c r="C33" s="95">
        <f t="shared" si="2"/>
        <v>0</v>
      </c>
      <c r="D33" s="95">
        <f t="shared" si="2"/>
        <v>0</v>
      </c>
      <c r="E33" s="95">
        <f t="shared" si="2"/>
        <v>1.3673067106380181</v>
      </c>
      <c r="F33" s="95">
        <f t="shared" si="2"/>
        <v>2.7239588801932202</v>
      </c>
      <c r="G33" s="95">
        <f t="shared" si="2"/>
        <v>0</v>
      </c>
      <c r="H33" s="95">
        <f t="shared" si="2"/>
        <v>2.267882946912732</v>
      </c>
      <c r="I33" s="95">
        <f t="shared" si="2"/>
        <v>2.5271350937470958</v>
      </c>
      <c r="J33" s="95">
        <f t="shared" si="2"/>
        <v>0</v>
      </c>
      <c r="K33" s="95">
        <f t="shared" si="2"/>
        <v>0</v>
      </c>
      <c r="L33" s="95">
        <f t="shared" si="2"/>
        <v>0</v>
      </c>
      <c r="M33" s="95">
        <f t="shared" si="2"/>
        <v>0</v>
      </c>
      <c r="N33" s="95">
        <f t="shared" si="2"/>
        <v>0</v>
      </c>
      <c r="O33" s="95">
        <f t="shared" si="2"/>
        <v>0</v>
      </c>
      <c r="P33" s="92"/>
      <c r="Q33" s="95">
        <f t="shared" si="3"/>
        <v>1.2694690902130092</v>
      </c>
      <c r="R33" s="95"/>
      <c r="S33" s="95"/>
      <c r="T33" s="95"/>
      <c r="U33" s="95">
        <f t="shared" si="4"/>
        <v>1.260841125852187</v>
      </c>
      <c r="V33" s="95"/>
      <c r="W33" s="95"/>
      <c r="X33" s="95"/>
      <c r="Y33" s="95"/>
    </row>
    <row r="34" spans="1:25" x14ac:dyDescent="0.2">
      <c r="A34" s="92" t="s">
        <v>32</v>
      </c>
      <c r="B34" s="95">
        <f t="shared" si="2"/>
        <v>1.5269153781521172</v>
      </c>
      <c r="C34" s="95">
        <f t="shared" si="2"/>
        <v>0</v>
      </c>
      <c r="D34" s="95">
        <f t="shared" si="2"/>
        <v>1.1180776569503783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1.6975329189648454</v>
      </c>
      <c r="J34" s="95">
        <f t="shared" si="2"/>
        <v>2.7595599889464921</v>
      </c>
      <c r="K34" s="95">
        <f t="shared" si="2"/>
        <v>1.005399538254655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5">
        <f t="shared" si="2"/>
        <v>0</v>
      </c>
      <c r="P34" s="92"/>
      <c r="Q34" s="95">
        <f t="shared" si="3"/>
        <v>0.78035606373799893</v>
      </c>
      <c r="R34" s="95"/>
      <c r="S34" s="95"/>
      <c r="T34" s="95"/>
      <c r="U34" s="95">
        <f t="shared" si="4"/>
        <v>1.0988576243534085</v>
      </c>
      <c r="V34" s="95"/>
      <c r="W34" s="95"/>
      <c r="X34" s="95"/>
      <c r="Y34" s="95"/>
    </row>
    <row r="35" spans="1:25" x14ac:dyDescent="0.2">
      <c r="A35" s="92" t="s">
        <v>33</v>
      </c>
      <c r="B35" s="95">
        <f t="shared" si="2"/>
        <v>1.3784723325993808</v>
      </c>
      <c r="C35" s="95">
        <f t="shared" si="2"/>
        <v>1.9157492022889757</v>
      </c>
      <c r="D35" s="95">
        <f t="shared" si="2"/>
        <v>1.1751111435956483</v>
      </c>
      <c r="E35" s="95">
        <f t="shared" si="2"/>
        <v>3.168020051001919</v>
      </c>
      <c r="F35" s="95">
        <f t="shared" si="2"/>
        <v>0</v>
      </c>
      <c r="G35" s="95">
        <f t="shared" si="2"/>
        <v>5.5305785758053334</v>
      </c>
      <c r="H35" s="95">
        <f t="shared" si="2"/>
        <v>1.0326499171774326</v>
      </c>
      <c r="I35" s="95">
        <f t="shared" si="2"/>
        <v>0</v>
      </c>
      <c r="J35" s="95">
        <f t="shared" si="2"/>
        <v>0</v>
      </c>
      <c r="K35" s="95">
        <f t="shared" si="2"/>
        <v>3.050834631670948</v>
      </c>
      <c r="L35" s="95">
        <f t="shared" si="2"/>
        <v>0</v>
      </c>
      <c r="M35" s="95">
        <f t="shared" si="2"/>
        <v>0</v>
      </c>
      <c r="N35" s="95">
        <f t="shared" si="2"/>
        <v>0</v>
      </c>
      <c r="O35" s="95">
        <f t="shared" si="2"/>
        <v>0</v>
      </c>
      <c r="P35" s="92"/>
      <c r="Q35" s="95">
        <f t="shared" si="3"/>
        <v>1.826011882236519</v>
      </c>
      <c r="R35" s="95"/>
      <c r="S35" s="95"/>
      <c r="T35" s="95"/>
      <c r="U35" s="95">
        <f t="shared" si="4"/>
        <v>2.1469890726889225</v>
      </c>
      <c r="V35" s="95"/>
      <c r="W35" s="95"/>
      <c r="X35" s="95"/>
      <c r="Y35" s="95"/>
    </row>
    <row r="36" spans="1:25" x14ac:dyDescent="0.2">
      <c r="A36" s="92" t="s">
        <v>34</v>
      </c>
      <c r="B36" s="95">
        <f t="shared" si="2"/>
        <v>2.8603026082073661</v>
      </c>
      <c r="C36" s="95">
        <f t="shared" si="2"/>
        <v>0</v>
      </c>
      <c r="D36" s="95">
        <f t="shared" si="2"/>
        <v>0</v>
      </c>
      <c r="E36" s="95">
        <f t="shared" si="2"/>
        <v>1.4216896173701807</v>
      </c>
      <c r="F36" s="95">
        <f t="shared" si="2"/>
        <v>0.95277773725017567</v>
      </c>
      <c r="G36" s="95">
        <f t="shared" si="2"/>
        <v>0</v>
      </c>
      <c r="H36" s="95">
        <f t="shared" si="2"/>
        <v>0</v>
      </c>
      <c r="I36" s="95">
        <f t="shared" si="2"/>
        <v>2.5271350937470958</v>
      </c>
      <c r="J36" s="95">
        <f t="shared" si="2"/>
        <v>0.87338283500059588</v>
      </c>
      <c r="K36" s="95">
        <f t="shared" si="2"/>
        <v>0.96234025937470202</v>
      </c>
      <c r="L36" s="95">
        <f t="shared" si="2"/>
        <v>0</v>
      </c>
      <c r="M36" s="95">
        <f t="shared" si="2"/>
        <v>0</v>
      </c>
      <c r="N36" s="95">
        <f t="shared" si="2"/>
        <v>0</v>
      </c>
      <c r="O36" s="95">
        <f t="shared" si="2"/>
        <v>0</v>
      </c>
      <c r="P36" s="92"/>
      <c r="Q36" s="95">
        <f t="shared" si="3"/>
        <v>0.96247507753467865</v>
      </c>
      <c r="R36" s="95"/>
      <c r="S36" s="95"/>
      <c r="T36" s="95"/>
      <c r="U36" s="95">
        <f t="shared" si="4"/>
        <v>0.86792731972452886</v>
      </c>
      <c r="V36" s="95"/>
      <c r="W36" s="95"/>
      <c r="X36" s="95"/>
      <c r="Y36" s="95"/>
    </row>
    <row r="37" spans="1:25" x14ac:dyDescent="0.2">
      <c r="A37" s="92" t="s">
        <v>35</v>
      </c>
      <c r="B37" s="95">
        <f t="shared" si="2"/>
        <v>0</v>
      </c>
      <c r="C37" s="95">
        <f t="shared" si="2"/>
        <v>0</v>
      </c>
      <c r="D37" s="95">
        <f t="shared" si="2"/>
        <v>4.224245631105835</v>
      </c>
      <c r="E37" s="95">
        <f t="shared" si="2"/>
        <v>0</v>
      </c>
      <c r="F37" s="95">
        <f t="shared" si="2"/>
        <v>1.0531698380338024</v>
      </c>
      <c r="G37" s="95">
        <f t="shared" si="2"/>
        <v>0</v>
      </c>
      <c r="H37" s="95">
        <f t="shared" si="2"/>
        <v>1.0649634979356917</v>
      </c>
      <c r="I37" s="95">
        <f t="shared" si="2"/>
        <v>0</v>
      </c>
      <c r="J37" s="95">
        <f t="shared" si="2"/>
        <v>0</v>
      </c>
      <c r="K37" s="95">
        <f t="shared" si="2"/>
        <v>0</v>
      </c>
      <c r="L37" s="95">
        <f t="shared" si="2"/>
        <v>0</v>
      </c>
      <c r="M37" s="95">
        <f t="shared" si="2"/>
        <v>0</v>
      </c>
      <c r="N37" s="95">
        <f t="shared" si="2"/>
        <v>0</v>
      </c>
      <c r="O37" s="95">
        <f t="shared" si="2"/>
        <v>0</v>
      </c>
      <c r="P37" s="92"/>
      <c r="Q37" s="95">
        <f t="shared" si="3"/>
        <v>0.30259047656707061</v>
      </c>
      <c r="R37" s="95"/>
      <c r="S37" s="95"/>
      <c r="T37" s="95"/>
      <c r="U37" s="95">
        <f t="shared" si="4"/>
        <v>0.51678283384092794</v>
      </c>
      <c r="V37" s="95"/>
      <c r="W37" s="95"/>
      <c r="X37" s="95"/>
      <c r="Y37" s="95"/>
    </row>
    <row r="38" spans="1:25" x14ac:dyDescent="0.2">
      <c r="A38" s="92" t="s">
        <v>36</v>
      </c>
      <c r="B38" s="95">
        <f t="shared" si="2"/>
        <v>0</v>
      </c>
      <c r="C38" s="95">
        <f t="shared" si="2"/>
        <v>5.716403908583513</v>
      </c>
      <c r="D38" s="95">
        <f t="shared" si="2"/>
        <v>2.2211515267716417</v>
      </c>
      <c r="E38" s="95">
        <f t="shared" si="2"/>
        <v>0</v>
      </c>
      <c r="F38" s="95">
        <f t="shared" si="2"/>
        <v>0.911430207538101</v>
      </c>
      <c r="G38" s="95">
        <f t="shared" si="2"/>
        <v>0</v>
      </c>
      <c r="H38" s="95">
        <f t="shared" si="2"/>
        <v>1.0272141053331802</v>
      </c>
      <c r="I38" s="95">
        <f t="shared" si="2"/>
        <v>2.5290399477848582</v>
      </c>
      <c r="J38" s="95">
        <f t="shared" si="2"/>
        <v>0.91529298345879828</v>
      </c>
      <c r="K38" s="95">
        <f t="shared" si="2"/>
        <v>2.7617332396606424</v>
      </c>
      <c r="L38" s="95">
        <f t="shared" si="2"/>
        <v>0</v>
      </c>
      <c r="M38" s="95">
        <f t="shared" si="2"/>
        <v>0</v>
      </c>
      <c r="N38" s="95">
        <f t="shared" si="2"/>
        <v>0</v>
      </c>
      <c r="O38" s="95">
        <f t="shared" si="2"/>
        <v>0</v>
      </c>
      <c r="P38" s="92"/>
      <c r="Q38" s="95">
        <f t="shared" si="3"/>
        <v>1.163530069110797</v>
      </c>
      <c r="R38" s="95"/>
      <c r="S38" s="95"/>
      <c r="T38" s="95"/>
      <c r="U38" s="95">
        <f t="shared" si="4"/>
        <v>1.1007749603075532</v>
      </c>
      <c r="V38" s="95"/>
      <c r="W38" s="95"/>
      <c r="X38" s="95"/>
      <c r="Y38" s="95"/>
    </row>
    <row r="39" spans="1:25" x14ac:dyDescent="0.2">
      <c r="A39" s="92" t="s">
        <v>37</v>
      </c>
      <c r="B39" s="95">
        <f t="shared" si="2"/>
        <v>1.5817644809544829</v>
      </c>
      <c r="C39" s="95">
        <f t="shared" si="2"/>
        <v>0</v>
      </c>
      <c r="D39" s="95">
        <f t="shared" si="2"/>
        <v>1.1109800125716001</v>
      </c>
      <c r="E39" s="95">
        <f t="shared" si="2"/>
        <v>2.985028493582305</v>
      </c>
      <c r="F39" s="95">
        <f t="shared" si="2"/>
        <v>1.9978864751729313</v>
      </c>
      <c r="G39" s="95">
        <f t="shared" si="2"/>
        <v>0</v>
      </c>
      <c r="H39" s="95">
        <f t="shared" si="2"/>
        <v>3.3907269817000896</v>
      </c>
      <c r="I39" s="95">
        <f t="shared" si="2"/>
        <v>0</v>
      </c>
      <c r="J39" s="95">
        <f t="shared" si="2"/>
        <v>2.7468784493448886</v>
      </c>
      <c r="K39" s="95">
        <f t="shared" si="2"/>
        <v>1.0089690982222692</v>
      </c>
      <c r="L39" s="95">
        <f t="shared" si="2"/>
        <v>0</v>
      </c>
      <c r="M39" s="95">
        <f t="shared" si="2"/>
        <v>0</v>
      </c>
      <c r="N39" s="95">
        <f t="shared" si="2"/>
        <v>0</v>
      </c>
      <c r="O39" s="95">
        <f t="shared" si="2"/>
        <v>0</v>
      </c>
      <c r="P39" s="92"/>
      <c r="Q39" s="95">
        <f t="shared" si="3"/>
        <v>1.7327842140032121</v>
      </c>
      <c r="R39" s="95"/>
      <c r="S39" s="95"/>
      <c r="T39" s="95"/>
      <c r="U39" s="95">
        <f t="shared" si="4"/>
        <v>1.4109421716331902</v>
      </c>
      <c r="V39" s="95"/>
      <c r="W39" s="95"/>
      <c r="X39" s="95"/>
      <c r="Y39" s="95"/>
    </row>
    <row r="40" spans="1:25" x14ac:dyDescent="0.2">
      <c r="A40" s="92" t="s">
        <v>38</v>
      </c>
      <c r="B40" s="95">
        <f t="shared" si="2"/>
        <v>0</v>
      </c>
      <c r="C40" s="95">
        <f t="shared" si="2"/>
        <v>0</v>
      </c>
      <c r="D40" s="95">
        <f t="shared" si="2"/>
        <v>2.1504340290048964</v>
      </c>
      <c r="E40" s="95">
        <f t="shared" si="2"/>
        <v>1.5173423489054974</v>
      </c>
      <c r="F40" s="95">
        <f t="shared" si="2"/>
        <v>0</v>
      </c>
      <c r="G40" s="95">
        <f t="shared" si="2"/>
        <v>0</v>
      </c>
      <c r="H40" s="95">
        <f t="shared" si="2"/>
        <v>1.9922467952406835</v>
      </c>
      <c r="I40" s="95">
        <f t="shared" si="2"/>
        <v>0</v>
      </c>
      <c r="J40" s="95">
        <f t="shared" si="2"/>
        <v>1.7723033790495426</v>
      </c>
      <c r="K40" s="95">
        <f t="shared" si="2"/>
        <v>0</v>
      </c>
      <c r="L40" s="95">
        <f t="shared" si="2"/>
        <v>0</v>
      </c>
      <c r="M40" s="95">
        <f t="shared" si="2"/>
        <v>0</v>
      </c>
      <c r="N40" s="95">
        <f t="shared" si="2"/>
        <v>0</v>
      </c>
      <c r="O40" s="95">
        <f t="shared" si="2"/>
        <v>0</v>
      </c>
      <c r="P40" s="92"/>
      <c r="Q40" s="95">
        <f t="shared" si="3"/>
        <v>0.75455607474224617</v>
      </c>
      <c r="R40" s="95"/>
      <c r="S40" s="95"/>
      <c r="T40" s="95"/>
      <c r="U40" s="95">
        <f t="shared" si="4"/>
        <v>0.95104769200482875</v>
      </c>
      <c r="V40" s="95"/>
      <c r="W40" s="95"/>
      <c r="X40" s="95"/>
      <c r="Y40" s="95"/>
    </row>
    <row r="41" spans="1:25" x14ac:dyDescent="0.2">
      <c r="A41" s="92" t="s">
        <v>39</v>
      </c>
      <c r="B41" s="95">
        <f t="shared" si="2"/>
        <v>0</v>
      </c>
      <c r="C41" s="95">
        <f t="shared" si="2"/>
        <v>4.3678468891275122</v>
      </c>
      <c r="D41" s="95">
        <f t="shared" si="2"/>
        <v>0</v>
      </c>
      <c r="E41" s="95">
        <f t="shared" si="2"/>
        <v>1.540612778502078</v>
      </c>
      <c r="F41" s="95">
        <f t="shared" si="2"/>
        <v>0</v>
      </c>
      <c r="G41" s="95">
        <f t="shared" si="2"/>
        <v>1.971473128958277</v>
      </c>
      <c r="H41" s="95">
        <f t="shared" si="2"/>
        <v>0</v>
      </c>
      <c r="I41" s="95">
        <f t="shared" si="2"/>
        <v>0.96620702849779372</v>
      </c>
      <c r="J41" s="95">
        <f t="shared" si="2"/>
        <v>0</v>
      </c>
      <c r="K41" s="95">
        <f t="shared" si="2"/>
        <v>1.0373128808673244</v>
      </c>
      <c r="L41" s="95">
        <f t="shared" si="2"/>
        <v>0</v>
      </c>
      <c r="M41" s="95">
        <f t="shared" si="2"/>
        <v>0</v>
      </c>
      <c r="N41" s="95">
        <f t="shared" si="2"/>
        <v>0</v>
      </c>
      <c r="O41" s="95">
        <f t="shared" si="2"/>
        <v>0</v>
      </c>
      <c r="P41" s="92"/>
      <c r="Q41" s="95">
        <f t="shared" si="3"/>
        <v>0.78794368811792459</v>
      </c>
      <c r="R41" s="95"/>
      <c r="S41" s="95"/>
      <c r="T41" s="95"/>
      <c r="U41" s="95">
        <f t="shared" si="4"/>
        <v>0.80868012595690919</v>
      </c>
      <c r="V41" s="95"/>
      <c r="W41" s="95"/>
      <c r="X41" s="95"/>
      <c r="Y41" s="95"/>
    </row>
    <row r="42" spans="1:25" x14ac:dyDescent="0.2">
      <c r="A42" s="92" t="s">
        <v>40</v>
      </c>
      <c r="B42" s="95">
        <f t="shared" si="2"/>
        <v>1.6816406801190027</v>
      </c>
      <c r="C42" s="95">
        <f t="shared" si="2"/>
        <v>0</v>
      </c>
      <c r="D42" s="95">
        <f t="shared" si="2"/>
        <v>0</v>
      </c>
      <c r="E42" s="95">
        <f t="shared" si="2"/>
        <v>0</v>
      </c>
      <c r="F42" s="95">
        <f t="shared" si="2"/>
        <v>3.3395044895048693</v>
      </c>
      <c r="G42" s="95">
        <f t="shared" si="2"/>
        <v>4.4979482952363874</v>
      </c>
      <c r="H42" s="95">
        <f t="shared" si="2"/>
        <v>1.2243157557001909</v>
      </c>
      <c r="I42" s="95">
        <f t="shared" si="2"/>
        <v>0</v>
      </c>
      <c r="J42" s="95">
        <f t="shared" si="2"/>
        <v>1.9837533039206374</v>
      </c>
      <c r="K42" s="95">
        <f t="shared" si="2"/>
        <v>0</v>
      </c>
      <c r="L42" s="95">
        <f t="shared" si="2"/>
        <v>0</v>
      </c>
      <c r="M42" s="95">
        <f t="shared" si="2"/>
        <v>0</v>
      </c>
      <c r="N42" s="95">
        <f t="shared" si="2"/>
        <v>0</v>
      </c>
      <c r="O42" s="95">
        <f t="shared" si="2"/>
        <v>0</v>
      </c>
      <c r="P42" s="92"/>
      <c r="Q42" s="95">
        <f t="shared" si="3"/>
        <v>1.5779316920517263</v>
      </c>
      <c r="R42" s="95"/>
      <c r="S42" s="95"/>
      <c r="T42" s="95"/>
      <c r="U42" s="95">
        <f t="shared" si="4"/>
        <v>1.7976362428221448</v>
      </c>
      <c r="V42" s="95"/>
      <c r="W42" s="95"/>
      <c r="X42" s="95"/>
      <c r="Y42" s="95"/>
    </row>
    <row r="43" spans="1:25" ht="3.95" customHeight="1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2" thickBot="1" x14ac:dyDescent="0.25">
      <c r="A44" s="92" t="s">
        <v>52</v>
      </c>
      <c r="B44" s="95">
        <f t="shared" ref="B44:O44" si="5">AVERAGE(B31:B42)</f>
        <v>1</v>
      </c>
      <c r="C44" s="95">
        <f t="shared" si="5"/>
        <v>1</v>
      </c>
      <c r="D44" s="95">
        <f t="shared" si="5"/>
        <v>1</v>
      </c>
      <c r="E44" s="95">
        <f t="shared" si="5"/>
        <v>0.99999999999999989</v>
      </c>
      <c r="F44" s="95">
        <f t="shared" si="5"/>
        <v>1</v>
      </c>
      <c r="G44" s="95">
        <f t="shared" si="5"/>
        <v>0.99999999999999989</v>
      </c>
      <c r="H44" s="95">
        <f t="shared" si="5"/>
        <v>1</v>
      </c>
      <c r="I44" s="95">
        <f t="shared" si="5"/>
        <v>1</v>
      </c>
      <c r="J44" s="95">
        <f t="shared" si="5"/>
        <v>1.0000000000000002</v>
      </c>
      <c r="K44" s="95">
        <f t="shared" si="5"/>
        <v>1.0000000000000002</v>
      </c>
      <c r="L44" s="96">
        <f t="shared" si="5"/>
        <v>0</v>
      </c>
      <c r="M44" s="96">
        <f t="shared" si="5"/>
        <v>0</v>
      </c>
      <c r="N44" s="96">
        <f t="shared" si="5"/>
        <v>0</v>
      </c>
      <c r="O44" s="96">
        <f t="shared" si="5"/>
        <v>0</v>
      </c>
      <c r="P44" s="92"/>
      <c r="Q44" s="95"/>
      <c r="R44" s="95"/>
      <c r="S44" s="95"/>
      <c r="T44" s="95"/>
      <c r="U44" s="95"/>
      <c r="V44" s="95"/>
      <c r="W44" s="95"/>
    </row>
    <row r="45" spans="1:25" ht="12" hidden="1" thickBot="1" x14ac:dyDescent="0.25"/>
    <row r="46" spans="1:25" ht="12" hidden="1" thickBot="1" x14ac:dyDescent="0.25"/>
    <row r="47" spans="1:25" ht="12" thickBot="1" x14ac:dyDescent="0.25">
      <c r="J47" s="97" t="s">
        <v>105</v>
      </c>
      <c r="K47" s="98">
        <v>1.5</v>
      </c>
      <c r="W47" s="3"/>
    </row>
    <row r="48" spans="1:25" ht="5.0999999999999996" customHeight="1" x14ac:dyDescent="0.2"/>
    <row r="49" spans="1:35" ht="18" x14ac:dyDescent="0.25">
      <c r="A49" s="87" t="s">
        <v>104</v>
      </c>
      <c r="Q49" s="87" t="s">
        <v>106</v>
      </c>
      <c r="R49" s="87"/>
      <c r="S49" s="87"/>
      <c r="T49" s="87"/>
      <c r="AG49" s="107" t="s">
        <v>107</v>
      </c>
      <c r="AH49" s="108"/>
      <c r="AI49" s="109"/>
    </row>
    <row r="50" spans="1:35" x14ac:dyDescent="0.2">
      <c r="B50" s="15">
        <f t="shared" ref="B50:O50" si="6">B$10</f>
        <v>2007</v>
      </c>
      <c r="C50" s="15">
        <f t="shared" si="6"/>
        <v>2008</v>
      </c>
      <c r="D50" s="15">
        <f t="shared" si="6"/>
        <v>2009</v>
      </c>
      <c r="E50" s="15">
        <f t="shared" si="6"/>
        <v>2010</v>
      </c>
      <c r="F50" s="15">
        <f t="shared" si="6"/>
        <v>2011</v>
      </c>
      <c r="G50" s="15">
        <f t="shared" si="6"/>
        <v>2012</v>
      </c>
      <c r="H50" s="15">
        <f t="shared" si="6"/>
        <v>2013</v>
      </c>
      <c r="I50" s="15">
        <f t="shared" si="6"/>
        <v>2014</v>
      </c>
      <c r="J50" s="15">
        <f t="shared" si="6"/>
        <v>2015</v>
      </c>
      <c r="K50" s="15">
        <f t="shared" si="6"/>
        <v>2016</v>
      </c>
      <c r="L50" s="15">
        <f t="shared" si="6"/>
        <v>2017</v>
      </c>
      <c r="M50" s="15">
        <f t="shared" si="6"/>
        <v>2018</v>
      </c>
      <c r="N50" s="15">
        <f t="shared" si="6"/>
        <v>2019</v>
      </c>
      <c r="O50" s="15">
        <f t="shared" si="6"/>
        <v>2020</v>
      </c>
      <c r="R50" s="15">
        <f t="shared" ref="R50:AE50" si="7">B$10</f>
        <v>2007</v>
      </c>
      <c r="S50" s="15">
        <f t="shared" si="7"/>
        <v>2008</v>
      </c>
      <c r="T50" s="15">
        <f t="shared" si="7"/>
        <v>2009</v>
      </c>
      <c r="U50" s="15">
        <f t="shared" si="7"/>
        <v>2010</v>
      </c>
      <c r="V50" s="15">
        <f t="shared" si="7"/>
        <v>2011</v>
      </c>
      <c r="W50" s="15">
        <f t="shared" si="7"/>
        <v>2012</v>
      </c>
      <c r="X50" s="15">
        <f t="shared" si="7"/>
        <v>2013</v>
      </c>
      <c r="Y50" s="15">
        <f t="shared" si="7"/>
        <v>2014</v>
      </c>
      <c r="Z50" s="15">
        <f t="shared" si="7"/>
        <v>2015</v>
      </c>
      <c r="AA50" s="15">
        <f t="shared" si="7"/>
        <v>2016</v>
      </c>
      <c r="AB50" s="15">
        <f t="shared" si="7"/>
        <v>2017</v>
      </c>
      <c r="AC50" s="15">
        <f t="shared" si="7"/>
        <v>2018</v>
      </c>
      <c r="AD50" s="15">
        <f t="shared" si="7"/>
        <v>2019</v>
      </c>
      <c r="AE50" s="15">
        <f t="shared" si="7"/>
        <v>2020</v>
      </c>
      <c r="AG50" s="89" t="s">
        <v>60</v>
      </c>
      <c r="AH50" s="89" t="s">
        <v>70</v>
      </c>
      <c r="AI50" s="89" t="s">
        <v>71</v>
      </c>
    </row>
    <row r="51" spans="1:35" x14ac:dyDescent="0.2">
      <c r="A51" s="9" t="s">
        <v>29</v>
      </c>
      <c r="B51" s="10">
        <f t="shared" ref="B51:D62" si="8">ABS(B31-$Q31)/$U31</f>
        <v>0.85248654544596547</v>
      </c>
      <c r="C51" s="10">
        <f t="shared" si="8"/>
        <v>0.88954308475129062</v>
      </c>
      <c r="D51" s="10">
        <f t="shared" si="8"/>
        <v>0.88954308475129062</v>
      </c>
      <c r="E51" s="10">
        <f t="shared" ref="E51:K62" si="9">ABS(E31-$Q31)/$U31</f>
        <v>0.88954308475129062</v>
      </c>
      <c r="F51" s="10">
        <f t="shared" si="9"/>
        <v>0.39018570520682694</v>
      </c>
      <c r="G51" s="10">
        <f t="shared" si="9"/>
        <v>0.88954308475129062</v>
      </c>
      <c r="H51" s="10">
        <f t="shared" si="9"/>
        <v>0.88954308475129062</v>
      </c>
      <c r="I51" s="10">
        <f t="shared" si="9"/>
        <v>0.14513595042562136</v>
      </c>
      <c r="J51" s="10">
        <f t="shared" si="9"/>
        <v>0.29940895009638618</v>
      </c>
      <c r="K51" s="10">
        <f t="shared" si="9"/>
        <v>1.8338986485250368</v>
      </c>
      <c r="L51" s="10"/>
      <c r="M51" s="10"/>
      <c r="N51" s="10"/>
      <c r="O51" s="10"/>
      <c r="Q51" s="9" t="s">
        <v>29</v>
      </c>
      <c r="R51" s="9">
        <f t="shared" ref="R51:R62" si="10">IF(B51&lt;MaxInitialSD,1,0)</f>
        <v>1</v>
      </c>
      <c r="S51" s="9">
        <f t="shared" ref="S51:S62" si="11">IF(C51&lt;MaxInitialSD,1,0)</f>
        <v>1</v>
      </c>
      <c r="T51" s="9">
        <f t="shared" ref="T51:T62" si="12">IF(D51&lt;MaxInitialSD,1,0)</f>
        <v>1</v>
      </c>
      <c r="U51" s="9">
        <f t="shared" ref="U51:U62" si="13">IF(E51&lt;MaxInitialSD,1,0)</f>
        <v>1</v>
      </c>
      <c r="V51" s="9">
        <f t="shared" ref="V51:V62" si="14">IF(F51&lt;MaxInitialSD,1,0)</f>
        <v>1</v>
      </c>
      <c r="W51" s="9">
        <f t="shared" ref="W51:W62" si="15">IF(G51&lt;MaxInitialSD,1,0)</f>
        <v>1</v>
      </c>
      <c r="X51" s="9">
        <f t="shared" ref="X51:X62" si="16">IF(H51&lt;MaxInitialSD,1,0)</f>
        <v>1</v>
      </c>
      <c r="Y51" s="9">
        <f t="shared" ref="Y51:Y62" si="17">IF(I51&lt;MaxInitialSD,1,0)</f>
        <v>1</v>
      </c>
      <c r="Z51" s="9">
        <f t="shared" ref="Z51:Z62" si="18">IF(J51&lt;MaxInitialSD,1,0)</f>
        <v>1</v>
      </c>
      <c r="AA51" s="9">
        <f t="shared" ref="AA51:AA62" si="19">IF(K51&lt;MaxInitialSD,1,0)</f>
        <v>0</v>
      </c>
      <c r="AG51" s="90">
        <f t="shared" ref="AG51:AG62" si="20">SUMPRODUCT(E31:K31,U$65:AA$65)/SUM(U$65:AA$65)</f>
        <v>0.34042412410229983</v>
      </c>
      <c r="AH51" s="90">
        <f t="shared" ref="AH51:AH62" si="21">Q31-($K$47*U31)</f>
        <v>-0.48716789597865107</v>
      </c>
      <c r="AI51" s="90">
        <f t="shared" ref="AI51:AI62" si="22">Q31+($K$47*U31)</f>
        <v>1.9069464983853059</v>
      </c>
    </row>
    <row r="52" spans="1:35" x14ac:dyDescent="0.2">
      <c r="A52" s="9" t="s">
        <v>30</v>
      </c>
      <c r="B52" s="10">
        <f t="shared" si="8"/>
        <v>4.1323568663330654</v>
      </c>
      <c r="C52" s="10">
        <f t="shared" si="8"/>
        <v>0.37796447300922725</v>
      </c>
      <c r="D52" s="10">
        <f t="shared" si="8"/>
        <v>0.37796447300922725</v>
      </c>
      <c r="E52" s="10">
        <f t="shared" si="9"/>
        <v>0.37796447300922725</v>
      </c>
      <c r="F52" s="10">
        <f t="shared" si="9"/>
        <v>0.37796447300922725</v>
      </c>
      <c r="G52" s="10">
        <f t="shared" si="9"/>
        <v>0.37796447300922725</v>
      </c>
      <c r="H52" s="10">
        <f t="shared" si="9"/>
        <v>0.37796447300922725</v>
      </c>
      <c r="I52" s="10">
        <f t="shared" si="9"/>
        <v>2.2677868380553634</v>
      </c>
      <c r="J52" s="10">
        <f t="shared" si="9"/>
        <v>0.37796447300922725</v>
      </c>
      <c r="K52" s="10">
        <f t="shared" si="9"/>
        <v>0.37796447300922725</v>
      </c>
      <c r="L52" s="10"/>
      <c r="M52" s="10"/>
      <c r="N52" s="10"/>
      <c r="O52" s="10"/>
      <c r="Q52" s="9" t="s">
        <v>30</v>
      </c>
      <c r="R52" s="9">
        <f t="shared" si="10"/>
        <v>0</v>
      </c>
      <c r="S52" s="9">
        <f t="shared" si="11"/>
        <v>1</v>
      </c>
      <c r="T52" s="9">
        <f t="shared" si="12"/>
        <v>1</v>
      </c>
      <c r="U52" s="9">
        <f t="shared" si="13"/>
        <v>1</v>
      </c>
      <c r="V52" s="9">
        <f t="shared" si="14"/>
        <v>1</v>
      </c>
      <c r="W52" s="9">
        <f t="shared" si="15"/>
        <v>1</v>
      </c>
      <c r="X52" s="9">
        <f t="shared" si="16"/>
        <v>1</v>
      </c>
      <c r="Y52" s="9">
        <f t="shared" si="17"/>
        <v>0</v>
      </c>
      <c r="Z52" s="9">
        <f t="shared" si="18"/>
        <v>1</v>
      </c>
      <c r="AA52" s="9">
        <f t="shared" si="19"/>
        <v>1</v>
      </c>
      <c r="AG52" s="90">
        <f t="shared" si="20"/>
        <v>0</v>
      </c>
      <c r="AH52" s="90">
        <f t="shared" si="21"/>
        <v>-0.39323136507069678</v>
      </c>
      <c r="AI52" s="90">
        <f t="shared" si="22"/>
        <v>0.65815610603367569</v>
      </c>
    </row>
    <row r="53" spans="1:35" x14ac:dyDescent="0.2">
      <c r="A53" s="9" t="s">
        <v>31</v>
      </c>
      <c r="B53" s="10">
        <f t="shared" si="8"/>
        <v>1.0068430226329987</v>
      </c>
      <c r="C53" s="10">
        <f t="shared" si="8"/>
        <v>1.0068430226329987</v>
      </c>
      <c r="D53" s="10">
        <f t="shared" si="8"/>
        <v>1.0068430226329987</v>
      </c>
      <c r="E53" s="10">
        <f t="shared" si="9"/>
        <v>7.7597104360695432E-2</v>
      </c>
      <c r="F53" s="10">
        <f t="shared" si="9"/>
        <v>1.1535868874812749</v>
      </c>
      <c r="G53" s="10">
        <f t="shared" si="9"/>
        <v>1.0068430226329987</v>
      </c>
      <c r="H53" s="10">
        <f t="shared" si="9"/>
        <v>0.79186333331640579</v>
      </c>
      <c r="I53" s="10">
        <f t="shared" si="9"/>
        <v>0.99748174274062129</v>
      </c>
      <c r="J53" s="10">
        <f t="shared" si="9"/>
        <v>1.0068430226329987</v>
      </c>
      <c r="K53" s="10">
        <f t="shared" si="9"/>
        <v>1.0068430226329987</v>
      </c>
      <c r="L53" s="10"/>
      <c r="M53" s="10"/>
      <c r="N53" s="10"/>
      <c r="O53" s="10"/>
      <c r="Q53" s="9" t="s">
        <v>31</v>
      </c>
      <c r="R53" s="9">
        <f t="shared" si="10"/>
        <v>1</v>
      </c>
      <c r="S53" s="9">
        <f t="shared" si="11"/>
        <v>1</v>
      </c>
      <c r="T53" s="9">
        <f t="shared" si="12"/>
        <v>1</v>
      </c>
      <c r="U53" s="9">
        <f t="shared" si="13"/>
        <v>1</v>
      </c>
      <c r="V53" s="9">
        <f t="shared" si="14"/>
        <v>1</v>
      </c>
      <c r="W53" s="9">
        <f t="shared" si="15"/>
        <v>1</v>
      </c>
      <c r="X53" s="9">
        <f t="shared" si="16"/>
        <v>1</v>
      </c>
      <c r="Y53" s="9">
        <f t="shared" si="17"/>
        <v>1</v>
      </c>
      <c r="Z53" s="9">
        <f t="shared" si="18"/>
        <v>1</v>
      </c>
      <c r="AA53" s="9">
        <f t="shared" si="19"/>
        <v>1</v>
      </c>
      <c r="AG53" s="90">
        <f t="shared" si="20"/>
        <v>2.1197161792479897</v>
      </c>
      <c r="AH53" s="90">
        <f t="shared" si="21"/>
        <v>-0.62179259856527125</v>
      </c>
      <c r="AI53" s="90">
        <f t="shared" si="22"/>
        <v>3.1607307789912897</v>
      </c>
    </row>
    <row r="54" spans="1:35" x14ac:dyDescent="0.2">
      <c r="A54" s="9" t="s">
        <v>32</v>
      </c>
      <c r="B54" s="10">
        <f t="shared" si="8"/>
        <v>0.67939585426584259</v>
      </c>
      <c r="C54" s="10">
        <f t="shared" si="8"/>
        <v>0.7101521129247087</v>
      </c>
      <c r="D54" s="10">
        <f t="shared" si="8"/>
        <v>0.30733880871154901</v>
      </c>
      <c r="E54" s="10">
        <f t="shared" si="9"/>
        <v>0.7101521129247087</v>
      </c>
      <c r="F54" s="10">
        <f t="shared" si="9"/>
        <v>0.7101521129247087</v>
      </c>
      <c r="G54" s="10">
        <f t="shared" si="9"/>
        <v>0.7101521129247087</v>
      </c>
      <c r="H54" s="10">
        <f t="shared" si="9"/>
        <v>0.7101521129247087</v>
      </c>
      <c r="I54" s="10">
        <f t="shared" si="9"/>
        <v>0.8346639590970969</v>
      </c>
      <c r="J54" s="10">
        <f t="shared" si="9"/>
        <v>1.8011468286194943</v>
      </c>
      <c r="K54" s="10">
        <f t="shared" si="9"/>
        <v>0.20479766398224383</v>
      </c>
      <c r="L54" s="10"/>
      <c r="M54" s="10"/>
      <c r="N54" s="10"/>
      <c r="O54" s="10"/>
      <c r="Q54" s="9" t="s">
        <v>32</v>
      </c>
      <c r="R54" s="9">
        <f t="shared" si="10"/>
        <v>1</v>
      </c>
      <c r="S54" s="9">
        <f t="shared" si="11"/>
        <v>1</v>
      </c>
      <c r="T54" s="9">
        <f t="shared" si="12"/>
        <v>1</v>
      </c>
      <c r="U54" s="9">
        <f t="shared" si="13"/>
        <v>1</v>
      </c>
      <c r="V54" s="9">
        <f t="shared" si="14"/>
        <v>1</v>
      </c>
      <c r="W54" s="9">
        <f t="shared" si="15"/>
        <v>1</v>
      </c>
      <c r="X54" s="9">
        <f t="shared" si="16"/>
        <v>1</v>
      </c>
      <c r="Y54" s="9">
        <f t="shared" si="17"/>
        <v>1</v>
      </c>
      <c r="Z54" s="9">
        <f t="shared" si="18"/>
        <v>0</v>
      </c>
      <c r="AA54" s="9">
        <f t="shared" si="19"/>
        <v>1</v>
      </c>
      <c r="AG54" s="90">
        <f t="shared" si="20"/>
        <v>0</v>
      </c>
      <c r="AH54" s="90">
        <f t="shared" si="21"/>
        <v>-0.86793037279211371</v>
      </c>
      <c r="AI54" s="90">
        <f t="shared" si="22"/>
        <v>2.4286425002681113</v>
      </c>
    </row>
    <row r="55" spans="1:35" x14ac:dyDescent="0.2">
      <c r="A55" s="9" t="s">
        <v>33</v>
      </c>
      <c r="B55" s="10">
        <f t="shared" si="8"/>
        <v>0.20844984975942735</v>
      </c>
      <c r="C55" s="10">
        <f t="shared" si="8"/>
        <v>4.1796821974537719E-2</v>
      </c>
      <c r="D55" s="10">
        <f t="shared" si="8"/>
        <v>0.30316909709543727</v>
      </c>
      <c r="E55" s="10">
        <f t="shared" si="9"/>
        <v>0.62506520682224431</v>
      </c>
      <c r="F55" s="10">
        <f t="shared" si="9"/>
        <v>0.8504989175140949</v>
      </c>
      <c r="G55" s="10">
        <f t="shared" si="9"/>
        <v>1.7254706792378582</v>
      </c>
      <c r="H55" s="10">
        <f t="shared" si="9"/>
        <v>0.36952305680134068</v>
      </c>
      <c r="I55" s="10">
        <f t="shared" si="9"/>
        <v>0.8504989175140949</v>
      </c>
      <c r="J55" s="10">
        <f t="shared" si="9"/>
        <v>0.8504989175140949</v>
      </c>
      <c r="K55" s="10">
        <f t="shared" si="9"/>
        <v>0.57048392328352282</v>
      </c>
      <c r="L55" s="10"/>
      <c r="M55" s="10"/>
      <c r="N55" s="10"/>
      <c r="O55" s="10"/>
      <c r="Q55" s="9" t="s">
        <v>33</v>
      </c>
      <c r="R55" s="9">
        <f t="shared" si="10"/>
        <v>1</v>
      </c>
      <c r="S55" s="9">
        <f t="shared" si="11"/>
        <v>1</v>
      </c>
      <c r="T55" s="9">
        <f t="shared" si="12"/>
        <v>1</v>
      </c>
      <c r="U55" s="9">
        <f t="shared" si="13"/>
        <v>1</v>
      </c>
      <c r="V55" s="9">
        <f t="shared" si="14"/>
        <v>1</v>
      </c>
      <c r="W55" s="9">
        <f t="shared" si="15"/>
        <v>0</v>
      </c>
      <c r="X55" s="9">
        <f t="shared" si="16"/>
        <v>1</v>
      </c>
      <c r="Y55" s="9">
        <f t="shared" si="17"/>
        <v>1</v>
      </c>
      <c r="Z55" s="9">
        <f t="shared" si="18"/>
        <v>1</v>
      </c>
      <c r="AA55" s="9">
        <f t="shared" si="19"/>
        <v>1</v>
      </c>
      <c r="AG55" s="90">
        <f t="shared" si="20"/>
        <v>1.4002233227264504</v>
      </c>
      <c r="AH55" s="90">
        <f t="shared" si="21"/>
        <v>-1.3944717267968645</v>
      </c>
      <c r="AI55" s="90">
        <f t="shared" si="22"/>
        <v>5.0464954912699023</v>
      </c>
    </row>
    <row r="56" spans="1:35" x14ac:dyDescent="0.2">
      <c r="A56" s="9" t="s">
        <v>34</v>
      </c>
      <c r="B56" s="10">
        <f t="shared" si="8"/>
        <v>2.1866203396789472</v>
      </c>
      <c r="C56" s="10">
        <f t="shared" si="8"/>
        <v>1.1089351097280338</v>
      </c>
      <c r="D56" s="10">
        <f t="shared" si="8"/>
        <v>1.1089351097280338</v>
      </c>
      <c r="E56" s="10">
        <f t="shared" si="9"/>
        <v>0.52909331161652107</v>
      </c>
      <c r="F56" s="10">
        <f t="shared" si="9"/>
        <v>1.1172986567101967E-2</v>
      </c>
      <c r="G56" s="10">
        <f t="shared" si="9"/>
        <v>1.1089351097280338</v>
      </c>
      <c r="H56" s="10">
        <f t="shared" si="9"/>
        <v>1.1089351097280338</v>
      </c>
      <c r="I56" s="10">
        <f t="shared" si="9"/>
        <v>1.8027546554347706</v>
      </c>
      <c r="J56" s="10">
        <f t="shared" si="9"/>
        <v>0.10264942756077747</v>
      </c>
      <c r="K56" s="10">
        <f t="shared" si="9"/>
        <v>1.5533346734541544E-4</v>
      </c>
      <c r="L56" s="10"/>
      <c r="M56" s="10"/>
      <c r="N56" s="10"/>
      <c r="O56" s="10"/>
      <c r="Q56" s="9" t="s">
        <v>34</v>
      </c>
      <c r="R56" s="9">
        <f t="shared" si="10"/>
        <v>0</v>
      </c>
      <c r="S56" s="9">
        <f t="shared" si="11"/>
        <v>1</v>
      </c>
      <c r="T56" s="9">
        <f t="shared" si="12"/>
        <v>1</v>
      </c>
      <c r="U56" s="9">
        <f t="shared" si="13"/>
        <v>1</v>
      </c>
      <c r="V56" s="9">
        <f t="shared" si="14"/>
        <v>1</v>
      </c>
      <c r="W56" s="9">
        <f t="shared" si="15"/>
        <v>1</v>
      </c>
      <c r="X56" s="9">
        <f t="shared" si="16"/>
        <v>1</v>
      </c>
      <c r="Y56" s="9">
        <f t="shared" si="17"/>
        <v>0</v>
      </c>
      <c r="Z56" s="9">
        <f t="shared" si="18"/>
        <v>1</v>
      </c>
      <c r="AA56" s="9">
        <f t="shared" si="19"/>
        <v>1</v>
      </c>
      <c r="AG56" s="90">
        <f t="shared" si="20"/>
        <v>0.79148911820678547</v>
      </c>
      <c r="AH56" s="90">
        <f t="shared" si="21"/>
        <v>-0.33941590205211458</v>
      </c>
      <c r="AI56" s="90">
        <f t="shared" si="22"/>
        <v>2.2643660571214719</v>
      </c>
    </row>
    <row r="57" spans="1:35" x14ac:dyDescent="0.2">
      <c r="A57" s="9" t="s">
        <v>35</v>
      </c>
      <c r="B57" s="10">
        <f t="shared" si="8"/>
        <v>0.58552733711780303</v>
      </c>
      <c r="C57" s="10">
        <f t="shared" si="8"/>
        <v>0.58552733711780303</v>
      </c>
      <c r="D57" s="10">
        <f t="shared" si="8"/>
        <v>7.5885940819502871</v>
      </c>
      <c r="E57" s="10">
        <f t="shared" si="9"/>
        <v>0.58552733711780303</v>
      </c>
      <c r="F57" s="10">
        <f t="shared" si="9"/>
        <v>1.4524076891024775</v>
      </c>
      <c r="G57" s="10">
        <f t="shared" si="9"/>
        <v>0.58552733711780303</v>
      </c>
      <c r="H57" s="10">
        <f t="shared" si="9"/>
        <v>1.4752289964865373</v>
      </c>
      <c r="I57" s="10">
        <f t="shared" si="9"/>
        <v>0.58552733711780303</v>
      </c>
      <c r="J57" s="10">
        <f t="shared" si="9"/>
        <v>0.58552733711780303</v>
      </c>
      <c r="K57" s="10">
        <f t="shared" si="9"/>
        <v>0.58552733711780303</v>
      </c>
      <c r="L57" s="10"/>
      <c r="M57" s="10"/>
      <c r="N57" s="10"/>
      <c r="O57" s="10"/>
      <c r="Q57" s="9" t="s">
        <v>35</v>
      </c>
      <c r="R57" s="9">
        <f t="shared" si="10"/>
        <v>1</v>
      </c>
      <c r="S57" s="9">
        <f t="shared" si="11"/>
        <v>1</v>
      </c>
      <c r="T57" s="9">
        <f t="shared" si="12"/>
        <v>0</v>
      </c>
      <c r="U57" s="9">
        <f t="shared" si="13"/>
        <v>1</v>
      </c>
      <c r="V57" s="9">
        <f t="shared" si="14"/>
        <v>1</v>
      </c>
      <c r="W57" s="9">
        <f t="shared" si="15"/>
        <v>1</v>
      </c>
      <c r="X57" s="9">
        <f t="shared" si="16"/>
        <v>1</v>
      </c>
      <c r="Y57" s="9">
        <f t="shared" si="17"/>
        <v>1</v>
      </c>
      <c r="Z57" s="9">
        <f t="shared" si="18"/>
        <v>1</v>
      </c>
      <c r="AA57" s="9">
        <f t="shared" si="19"/>
        <v>1</v>
      </c>
      <c r="AG57" s="90">
        <f t="shared" si="20"/>
        <v>0.70604444532316479</v>
      </c>
      <c r="AH57" s="90">
        <f t="shared" si="21"/>
        <v>-0.47258377419432129</v>
      </c>
      <c r="AI57" s="90">
        <f t="shared" si="22"/>
        <v>1.0777647273284625</v>
      </c>
    </row>
    <row r="58" spans="1:35" x14ac:dyDescent="0.2">
      <c r="A58" s="9" t="s">
        <v>36</v>
      </c>
      <c r="B58" s="10">
        <f t="shared" si="8"/>
        <v>1.0570099348787061</v>
      </c>
      <c r="C58" s="10">
        <f t="shared" si="8"/>
        <v>4.136062323038904</v>
      </c>
      <c r="D58" s="10">
        <f t="shared" si="8"/>
        <v>0.96079716181529828</v>
      </c>
      <c r="E58" s="10">
        <f t="shared" si="9"/>
        <v>1.0570099348787061</v>
      </c>
      <c r="F58" s="10">
        <f t="shared" si="9"/>
        <v>0.22902034535947302</v>
      </c>
      <c r="G58" s="10">
        <f t="shared" si="9"/>
        <v>1.0570099348787061</v>
      </c>
      <c r="H58" s="10">
        <f t="shared" si="9"/>
        <v>0.12383635955847917</v>
      </c>
      <c r="I58" s="10">
        <f t="shared" si="9"/>
        <v>1.2404986740364641</v>
      </c>
      <c r="J58" s="10">
        <f t="shared" si="9"/>
        <v>0.22551120310970924</v>
      </c>
      <c r="K58" s="10">
        <f t="shared" si="9"/>
        <v>1.4518891037486104</v>
      </c>
      <c r="L58" s="10"/>
      <c r="M58" s="10"/>
      <c r="N58" s="10"/>
      <c r="O58" s="10"/>
      <c r="Q58" s="9" t="s">
        <v>36</v>
      </c>
      <c r="R58" s="9">
        <f t="shared" si="10"/>
        <v>1</v>
      </c>
      <c r="S58" s="9">
        <f t="shared" si="11"/>
        <v>0</v>
      </c>
      <c r="T58" s="9">
        <f t="shared" si="12"/>
        <v>1</v>
      </c>
      <c r="U58" s="9">
        <f t="shared" si="13"/>
        <v>1</v>
      </c>
      <c r="V58" s="9">
        <f t="shared" si="14"/>
        <v>1</v>
      </c>
      <c r="W58" s="9">
        <f t="shared" si="15"/>
        <v>1</v>
      </c>
      <c r="X58" s="9">
        <f t="shared" si="16"/>
        <v>1</v>
      </c>
      <c r="Y58" s="9">
        <f t="shared" si="17"/>
        <v>1</v>
      </c>
      <c r="Z58" s="9">
        <f t="shared" si="18"/>
        <v>1</v>
      </c>
      <c r="AA58" s="9">
        <f t="shared" si="19"/>
        <v>1</v>
      </c>
      <c r="AG58" s="90">
        <f t="shared" si="20"/>
        <v>0.64621477095709379</v>
      </c>
      <c r="AH58" s="90">
        <f t="shared" si="21"/>
        <v>-0.48763237135053283</v>
      </c>
      <c r="AI58" s="90">
        <f t="shared" si="22"/>
        <v>2.8146925095721267</v>
      </c>
    </row>
    <row r="59" spans="1:35" x14ac:dyDescent="0.2">
      <c r="A59" s="9" t="s">
        <v>37</v>
      </c>
      <c r="B59" s="10">
        <f t="shared" si="8"/>
        <v>0.10703467235224907</v>
      </c>
      <c r="C59" s="10">
        <f t="shared" si="8"/>
        <v>1.2281043467553912</v>
      </c>
      <c r="D59" s="10">
        <f t="shared" si="8"/>
        <v>0.44070140784853207</v>
      </c>
      <c r="E59" s="10">
        <f t="shared" si="9"/>
        <v>0.887523461099471</v>
      </c>
      <c r="F59" s="10">
        <f t="shared" si="9"/>
        <v>0.18789023852257433</v>
      </c>
      <c r="G59" s="10">
        <f t="shared" si="9"/>
        <v>1.2281043467553912</v>
      </c>
      <c r="H59" s="10">
        <f t="shared" si="9"/>
        <v>1.1750607509149575</v>
      </c>
      <c r="I59" s="10">
        <f t="shared" si="9"/>
        <v>1.2281043467553912</v>
      </c>
      <c r="J59" s="10">
        <f t="shared" si="9"/>
        <v>0.71873550577047718</v>
      </c>
      <c r="K59" s="10">
        <f t="shared" si="9"/>
        <v>0.51300126279669866</v>
      </c>
      <c r="L59" s="10"/>
      <c r="M59" s="10"/>
      <c r="N59" s="10"/>
      <c r="O59" s="10"/>
      <c r="Q59" s="9" t="s">
        <v>37</v>
      </c>
      <c r="R59" s="9">
        <f t="shared" si="10"/>
        <v>1</v>
      </c>
      <c r="S59" s="9">
        <f t="shared" si="11"/>
        <v>1</v>
      </c>
      <c r="T59" s="9">
        <f t="shared" si="12"/>
        <v>1</v>
      </c>
      <c r="U59" s="9">
        <f t="shared" si="13"/>
        <v>1</v>
      </c>
      <c r="V59" s="9">
        <f t="shared" si="14"/>
        <v>1</v>
      </c>
      <c r="W59" s="9">
        <f t="shared" si="15"/>
        <v>1</v>
      </c>
      <c r="X59" s="9">
        <f t="shared" si="16"/>
        <v>1</v>
      </c>
      <c r="Y59" s="9">
        <f t="shared" si="17"/>
        <v>1</v>
      </c>
      <c r="Z59" s="9">
        <f t="shared" si="18"/>
        <v>1</v>
      </c>
      <c r="AA59" s="9">
        <f t="shared" si="19"/>
        <v>1</v>
      </c>
      <c r="AG59" s="90">
        <f t="shared" si="20"/>
        <v>2.7912139834851089</v>
      </c>
      <c r="AH59" s="90">
        <f t="shared" si="21"/>
        <v>-0.38362904344657345</v>
      </c>
      <c r="AI59" s="90">
        <f t="shared" si="22"/>
        <v>3.8491974714529977</v>
      </c>
    </row>
    <row r="60" spans="1:35" x14ac:dyDescent="0.2">
      <c r="A60" s="9" t="s">
        <v>38</v>
      </c>
      <c r="B60" s="10">
        <f t="shared" si="8"/>
        <v>0.79339457009945102</v>
      </c>
      <c r="C60" s="10">
        <f t="shared" si="8"/>
        <v>0.79339457009945102</v>
      </c>
      <c r="D60" s="10">
        <f t="shared" si="8"/>
        <v>1.4677265567198947</v>
      </c>
      <c r="E60" s="10">
        <f t="shared" si="9"/>
        <v>0.80204839418229545</v>
      </c>
      <c r="F60" s="10">
        <f t="shared" si="9"/>
        <v>0.79339457009945102</v>
      </c>
      <c r="G60" s="10">
        <f t="shared" si="9"/>
        <v>0.79339457009945102</v>
      </c>
      <c r="H60" s="10">
        <f t="shared" si="9"/>
        <v>1.3013971127876447</v>
      </c>
      <c r="I60" s="10">
        <f t="shared" si="9"/>
        <v>0.79339457009945102</v>
      </c>
      <c r="J60" s="10">
        <f t="shared" si="9"/>
        <v>1.0701327734278641</v>
      </c>
      <c r="K60" s="10">
        <f t="shared" si="9"/>
        <v>0.79339457009945102</v>
      </c>
      <c r="L60" s="10"/>
      <c r="M60" s="10"/>
      <c r="N60" s="10"/>
      <c r="O60" s="10"/>
      <c r="Q60" s="9" t="s">
        <v>38</v>
      </c>
      <c r="R60" s="9">
        <f t="shared" si="10"/>
        <v>1</v>
      </c>
      <c r="S60" s="9">
        <f t="shared" si="11"/>
        <v>1</v>
      </c>
      <c r="T60" s="9">
        <f t="shared" si="12"/>
        <v>1</v>
      </c>
      <c r="U60" s="9">
        <f t="shared" si="13"/>
        <v>1</v>
      </c>
      <c r="V60" s="9">
        <f t="shared" si="14"/>
        <v>1</v>
      </c>
      <c r="W60" s="9">
        <f t="shared" si="15"/>
        <v>1</v>
      </c>
      <c r="X60" s="9">
        <f t="shared" si="16"/>
        <v>1</v>
      </c>
      <c r="Y60" s="9">
        <f t="shared" si="17"/>
        <v>1</v>
      </c>
      <c r="Z60" s="9">
        <f t="shared" si="18"/>
        <v>1</v>
      </c>
      <c r="AA60" s="9">
        <f t="shared" si="19"/>
        <v>1</v>
      </c>
      <c r="AG60" s="90">
        <f t="shared" si="20"/>
        <v>1.1698630480487269</v>
      </c>
      <c r="AH60" s="90">
        <f t="shared" si="21"/>
        <v>-0.67201546326499706</v>
      </c>
      <c r="AI60" s="90">
        <f t="shared" si="22"/>
        <v>2.1811276127494894</v>
      </c>
    </row>
    <row r="61" spans="1:35" x14ac:dyDescent="0.2">
      <c r="A61" s="9" t="s">
        <v>39</v>
      </c>
      <c r="B61" s="10">
        <f t="shared" si="8"/>
        <v>0.97435767595444833</v>
      </c>
      <c r="C61" s="10">
        <f t="shared" si="8"/>
        <v>4.426847014168299</v>
      </c>
      <c r="D61" s="10">
        <f t="shared" si="8"/>
        <v>0.97435767595444833</v>
      </c>
      <c r="E61" s="10">
        <f t="shared" si="9"/>
        <v>0.93073771226110191</v>
      </c>
      <c r="F61" s="10">
        <f t="shared" si="9"/>
        <v>0.97435767595444833</v>
      </c>
      <c r="G61" s="10">
        <f t="shared" si="9"/>
        <v>1.4635322457564848</v>
      </c>
      <c r="H61" s="10">
        <f t="shared" si="9"/>
        <v>0.97435767595444833</v>
      </c>
      <c r="I61" s="10">
        <f t="shared" si="9"/>
        <v>0.22043739503172599</v>
      </c>
      <c r="J61" s="10">
        <f t="shared" si="9"/>
        <v>0.97435767595444833</v>
      </c>
      <c r="K61" s="10">
        <f t="shared" si="9"/>
        <v>0.30836567481403343</v>
      </c>
      <c r="L61" s="10"/>
      <c r="M61" s="10"/>
      <c r="N61" s="10"/>
      <c r="O61" s="10"/>
      <c r="Q61" s="9" t="s">
        <v>39</v>
      </c>
      <c r="R61" s="9">
        <f t="shared" si="10"/>
        <v>1</v>
      </c>
      <c r="S61" s="9">
        <f t="shared" si="11"/>
        <v>0</v>
      </c>
      <c r="T61" s="9">
        <f t="shared" si="12"/>
        <v>1</v>
      </c>
      <c r="U61" s="9">
        <f t="shared" si="13"/>
        <v>1</v>
      </c>
      <c r="V61" s="9">
        <f t="shared" si="14"/>
        <v>1</v>
      </c>
      <c r="W61" s="9">
        <f t="shared" si="15"/>
        <v>1</v>
      </c>
      <c r="X61" s="9">
        <f t="shared" si="16"/>
        <v>1</v>
      </c>
      <c r="Y61" s="9">
        <f t="shared" si="17"/>
        <v>1</v>
      </c>
      <c r="Z61" s="9">
        <f t="shared" si="18"/>
        <v>1</v>
      </c>
      <c r="AA61" s="9">
        <f t="shared" si="19"/>
        <v>1</v>
      </c>
      <c r="AG61" s="90">
        <f t="shared" si="20"/>
        <v>0.513537592834026</v>
      </c>
      <c r="AH61" s="90">
        <f t="shared" si="21"/>
        <v>-0.4250765008174392</v>
      </c>
      <c r="AI61" s="90">
        <f t="shared" si="22"/>
        <v>2.0009638770532883</v>
      </c>
    </row>
    <row r="62" spans="1:35" x14ac:dyDescent="0.2">
      <c r="A62" s="9" t="s">
        <v>40</v>
      </c>
      <c r="B62" s="10">
        <f t="shared" si="8"/>
        <v>5.7691865348943765E-2</v>
      </c>
      <c r="C62" s="10">
        <f t="shared" si="8"/>
        <v>0.87778141898969508</v>
      </c>
      <c r="D62" s="10">
        <f t="shared" si="8"/>
        <v>0.87778141898969508</v>
      </c>
      <c r="E62" s="10">
        <f t="shared" si="9"/>
        <v>0.87778141898969508</v>
      </c>
      <c r="F62" s="10">
        <f t="shared" si="9"/>
        <v>0.97993840772125007</v>
      </c>
      <c r="G62" s="10">
        <f t="shared" si="9"/>
        <v>1.6243645592060765</v>
      </c>
      <c r="H62" s="10">
        <f t="shared" si="9"/>
        <v>0.19671161936320708</v>
      </c>
      <c r="I62" s="10">
        <f t="shared" si="9"/>
        <v>0.87778141898969508</v>
      </c>
      <c r="J62" s="10">
        <f t="shared" si="9"/>
        <v>0.22575290940496598</v>
      </c>
      <c r="K62" s="10">
        <f t="shared" si="9"/>
        <v>0.87778141898969508</v>
      </c>
      <c r="L62" s="10"/>
      <c r="M62" s="10"/>
      <c r="N62" s="10"/>
      <c r="O62" s="10"/>
      <c r="Q62" s="9" t="s">
        <v>40</v>
      </c>
      <c r="R62" s="9">
        <f t="shared" si="10"/>
        <v>1</v>
      </c>
      <c r="S62" s="9">
        <f t="shared" si="11"/>
        <v>1</v>
      </c>
      <c r="T62" s="9">
        <f t="shared" si="12"/>
        <v>1</v>
      </c>
      <c r="U62" s="9">
        <f t="shared" si="13"/>
        <v>1</v>
      </c>
      <c r="V62" s="9">
        <f t="shared" si="14"/>
        <v>1</v>
      </c>
      <c r="W62" s="9">
        <f t="shared" si="15"/>
        <v>0</v>
      </c>
      <c r="X62" s="9">
        <f t="shared" si="16"/>
        <v>1</v>
      </c>
      <c r="Y62" s="9">
        <f t="shared" si="17"/>
        <v>1</v>
      </c>
      <c r="Z62" s="9">
        <f t="shared" si="18"/>
        <v>1</v>
      </c>
      <c r="AA62" s="9">
        <f t="shared" si="19"/>
        <v>1</v>
      </c>
      <c r="AG62" s="90">
        <f t="shared" si="20"/>
        <v>1.5212734150683536</v>
      </c>
      <c r="AH62" s="90">
        <f t="shared" si="21"/>
        <v>-1.1185226721814907</v>
      </c>
      <c r="AI62" s="90">
        <f t="shared" si="22"/>
        <v>4.2743860562849436</v>
      </c>
    </row>
    <row r="63" spans="1:35" ht="3.95" customHeight="1" x14ac:dyDescent="0.2"/>
    <row r="64" spans="1:35" x14ac:dyDescent="0.2">
      <c r="E64" s="104" t="s">
        <v>109</v>
      </c>
      <c r="F64" s="105"/>
      <c r="G64" s="105"/>
      <c r="H64" s="106"/>
      <c r="Q64" s="9" t="s">
        <v>48</v>
      </c>
      <c r="R64" s="9">
        <f t="shared" ref="R64:AA64" si="23">SUM(R51:R63)</f>
        <v>10</v>
      </c>
      <c r="S64" s="9">
        <f t="shared" si="23"/>
        <v>10</v>
      </c>
      <c r="T64" s="9">
        <f t="shared" si="23"/>
        <v>11</v>
      </c>
      <c r="U64" s="9">
        <f t="shared" si="23"/>
        <v>12</v>
      </c>
      <c r="V64" s="9">
        <f t="shared" si="23"/>
        <v>12</v>
      </c>
      <c r="W64" s="9">
        <f t="shared" si="23"/>
        <v>10</v>
      </c>
      <c r="X64" s="9">
        <f t="shared" si="23"/>
        <v>12</v>
      </c>
      <c r="Y64" s="9">
        <f t="shared" si="23"/>
        <v>10</v>
      </c>
      <c r="Z64" s="9">
        <f t="shared" si="23"/>
        <v>11</v>
      </c>
      <c r="AA64" s="9">
        <f t="shared" si="23"/>
        <v>11</v>
      </c>
    </row>
    <row r="65" spans="1:31" x14ac:dyDescent="0.2">
      <c r="E65" s="82">
        <v>1</v>
      </c>
      <c r="F65" s="1"/>
      <c r="G65" s="81">
        <v>1.5</v>
      </c>
      <c r="H65" s="86">
        <v>2</v>
      </c>
      <c r="Q65" s="85" t="s">
        <v>108</v>
      </c>
      <c r="R65" s="9">
        <f t="shared" ref="R65:AA65" si="24">IF(R64=12,1,0)</f>
        <v>0</v>
      </c>
      <c r="S65" s="9">
        <f t="shared" si="24"/>
        <v>0</v>
      </c>
      <c r="T65" s="9">
        <f t="shared" si="24"/>
        <v>0</v>
      </c>
      <c r="U65" s="9">
        <f t="shared" si="24"/>
        <v>1</v>
      </c>
      <c r="V65" s="9">
        <f t="shared" si="24"/>
        <v>1</v>
      </c>
      <c r="W65" s="9">
        <f t="shared" si="24"/>
        <v>0</v>
      </c>
      <c r="X65" s="9">
        <f t="shared" si="24"/>
        <v>1</v>
      </c>
      <c r="Y65" s="9">
        <f t="shared" si="24"/>
        <v>0</v>
      </c>
      <c r="Z65" s="9">
        <f t="shared" si="24"/>
        <v>0</v>
      </c>
      <c r="AA65" s="9">
        <f t="shared" si="24"/>
        <v>0</v>
      </c>
    </row>
    <row r="67" spans="1:31" x14ac:dyDescent="0.2">
      <c r="A67" s="83"/>
      <c r="B67" s="83"/>
      <c r="C67" s="83"/>
      <c r="D67" s="83"/>
    </row>
    <row r="68" spans="1:3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>
        <f>$K47</f>
        <v>1.5</v>
      </c>
      <c r="M68" s="84">
        <f>$K47</f>
        <v>1.5</v>
      </c>
      <c r="N68" s="84">
        <f>$K47</f>
        <v>1.5</v>
      </c>
      <c r="O68" s="84">
        <f>$K47</f>
        <v>1.5</v>
      </c>
    </row>
    <row r="71" spans="1:31" x14ac:dyDescent="0.2">
      <c r="AE71" s="90">
        <v>1.0039576487815096</v>
      </c>
    </row>
    <row r="72" spans="1:31" x14ac:dyDescent="0.2">
      <c r="AE72" s="90">
        <v>0.96074822577459429</v>
      </c>
    </row>
    <row r="73" spans="1:31" x14ac:dyDescent="0.2">
      <c r="AE73" s="90">
        <v>1.0021090184137538</v>
      </c>
    </row>
    <row r="74" spans="1:31" x14ac:dyDescent="0.2">
      <c r="AE74" s="90">
        <v>0.99423380415935803</v>
      </c>
    </row>
    <row r="75" spans="1:31" x14ac:dyDescent="0.2">
      <c r="AE75" s="90">
        <v>0.98936624434737164</v>
      </c>
    </row>
    <row r="76" spans="1:31" x14ac:dyDescent="0.2">
      <c r="AE76" s="90">
        <v>1.022201936567176</v>
      </c>
    </row>
    <row r="77" spans="1:31" x14ac:dyDescent="0.2">
      <c r="AE77" s="90">
        <v>0.9843727175613064</v>
      </c>
    </row>
    <row r="78" spans="1:31" x14ac:dyDescent="0.2">
      <c r="AE78" s="90">
        <v>0.92796689191935633</v>
      </c>
    </row>
    <row r="79" spans="1:31" x14ac:dyDescent="0.2">
      <c r="AE79" s="90">
        <v>1.0025085378434264</v>
      </c>
    </row>
    <row r="80" spans="1:31" x14ac:dyDescent="0.2">
      <c r="AE80" s="90">
        <v>1.0182807401032119</v>
      </c>
    </row>
    <row r="81" spans="31:31" x14ac:dyDescent="0.2">
      <c r="AE81" s="90">
        <v>1.0276428049860313</v>
      </c>
    </row>
    <row r="82" spans="31:31" x14ac:dyDescent="0.2">
      <c r="AE82" s="90">
        <v>1.0666114295429048</v>
      </c>
    </row>
  </sheetData>
  <mergeCells count="2">
    <mergeCell ref="AG49:AI49"/>
    <mergeCell ref="E64:H64"/>
  </mergeCells>
  <conditionalFormatting sqref="A1:D1">
    <cfRule type="cellIs" dxfId="136" priority="30" operator="lessThan">
      <formula>0</formula>
    </cfRule>
    <cfRule type="cellIs" dxfId="135" priority="31" operator="equal">
      <formula>0</formula>
    </cfRule>
  </conditionalFormatting>
  <conditionalFormatting sqref="Q47:W47 E65:H65 J47:K47 E24:O24 E31:O42 E44:O44 U65:AA65 E51:O62 E11:O22">
    <cfRule type="cellIs" dxfId="134" priority="29" operator="equal">
      <formula>0</formula>
    </cfRule>
  </conditionalFormatting>
  <conditionalFormatting sqref="Q11:T24">
    <cfRule type="cellIs" dxfId="133" priority="28" operator="equal">
      <formula>0</formula>
    </cfRule>
  </conditionalFormatting>
  <conditionalFormatting sqref="U11:U24">
    <cfRule type="cellIs" dxfId="132" priority="27" operator="equal">
      <formula>0</formula>
    </cfRule>
  </conditionalFormatting>
  <conditionalFormatting sqref="V11:V24">
    <cfRule type="cellIs" dxfId="131" priority="26" operator="equal">
      <formula>0</formula>
    </cfRule>
  </conditionalFormatting>
  <conditionalFormatting sqref="W11:W24">
    <cfRule type="cellIs" dxfId="130" priority="25" operator="equal">
      <formula>0</formula>
    </cfRule>
  </conditionalFormatting>
  <conditionalFormatting sqref="X11:X24">
    <cfRule type="cellIs" dxfId="129" priority="24" operator="equal">
      <formula>0</formula>
    </cfRule>
  </conditionalFormatting>
  <conditionalFormatting sqref="Y11:Y24">
    <cfRule type="cellIs" dxfId="128" priority="23" operator="equal">
      <formula>0</formula>
    </cfRule>
  </conditionalFormatting>
  <conditionalFormatting sqref="Q43:T44">
    <cfRule type="cellIs" dxfId="127" priority="22" operator="equal">
      <formula>0</formula>
    </cfRule>
  </conditionalFormatting>
  <conditionalFormatting sqref="U43:U44">
    <cfRule type="cellIs" dxfId="126" priority="21" operator="equal">
      <formula>0</formula>
    </cfRule>
  </conditionalFormatting>
  <conditionalFormatting sqref="V31:V44">
    <cfRule type="cellIs" dxfId="125" priority="20" operator="equal">
      <formula>0</formula>
    </cfRule>
  </conditionalFormatting>
  <conditionalFormatting sqref="W31:W44">
    <cfRule type="cellIs" dxfId="124" priority="19" operator="equal">
      <formula>0</formula>
    </cfRule>
  </conditionalFormatting>
  <conditionalFormatting sqref="X31:X43">
    <cfRule type="cellIs" dxfId="123" priority="18" operator="equal">
      <formula>0</formula>
    </cfRule>
  </conditionalFormatting>
  <conditionalFormatting sqref="Y31:Y43">
    <cfRule type="cellIs" dxfId="122" priority="17" operator="equal">
      <formula>0</formula>
    </cfRule>
  </conditionalFormatting>
  <conditionalFormatting sqref="U51:AE62">
    <cfRule type="cellIs" dxfId="121" priority="16" operator="equal">
      <formula>0</formula>
    </cfRule>
  </conditionalFormatting>
  <conditionalFormatting sqref="U64:AA64">
    <cfRule type="cellIs" dxfId="120" priority="14" operator="notEqual">
      <formula>12</formula>
    </cfRule>
    <cfRule type="cellIs" dxfId="119" priority="15" operator="equal">
      <formula>0</formula>
    </cfRule>
  </conditionalFormatting>
  <conditionalFormatting sqref="AE71:AE82">
    <cfRule type="cellIs" dxfId="118" priority="13" operator="equal">
      <formula>0</formula>
    </cfRule>
  </conditionalFormatting>
  <conditionalFormatting sqref="AG51:AG62">
    <cfRule type="cellIs" dxfId="117" priority="12" operator="equal">
      <formula>0</formula>
    </cfRule>
  </conditionalFormatting>
  <conditionalFormatting sqref="Q31:T42">
    <cfRule type="cellIs" dxfId="116" priority="11" operator="equal">
      <formula>0</formula>
    </cfRule>
  </conditionalFormatting>
  <conditionalFormatting sqref="U31:U42">
    <cfRule type="cellIs" dxfId="115" priority="10" operator="equal">
      <formula>0</formula>
    </cfRule>
  </conditionalFormatting>
  <conditionalFormatting sqref="AH51:AI62">
    <cfRule type="cellIs" dxfId="114" priority="9" operator="equal">
      <formula>0</formula>
    </cfRule>
  </conditionalFormatting>
  <conditionalFormatting sqref="L68:O68">
    <cfRule type="cellIs" dxfId="113" priority="32" operator="notEqual">
      <formula>$K$47</formula>
    </cfRule>
  </conditionalFormatting>
  <conditionalFormatting sqref="E51:K62">
    <cfRule type="cellIs" dxfId="112" priority="33" operator="greaterThanOrEqual">
      <formula>$H$65</formula>
    </cfRule>
    <cfRule type="cellIs" dxfId="111" priority="34" operator="between">
      <formula>$G$65</formula>
      <formula>$H$65</formula>
    </cfRule>
    <cfRule type="cellIs" dxfId="110" priority="35" operator="lessThan">
      <formula>$E$65</formula>
    </cfRule>
  </conditionalFormatting>
  <conditionalFormatting sqref="B24:D24 B31:D42 B44:D44 B51:D62 B11:D22">
    <cfRule type="cellIs" dxfId="109" priority="5" operator="equal">
      <formula>0</formula>
    </cfRule>
  </conditionalFormatting>
  <conditionalFormatting sqref="B51:D62">
    <cfRule type="cellIs" dxfId="108" priority="6" operator="greaterThanOrEqual">
      <formula>$H$65</formula>
    </cfRule>
    <cfRule type="cellIs" dxfId="107" priority="7" operator="between">
      <formula>$G$65</formula>
      <formula>$H$65</formula>
    </cfRule>
    <cfRule type="cellIs" dxfId="106" priority="8" operator="lessThan">
      <formula>$E$65</formula>
    </cfRule>
  </conditionalFormatting>
  <conditionalFormatting sqref="R65:T65">
    <cfRule type="cellIs" dxfId="105" priority="4" operator="equal">
      <formula>0</formula>
    </cfRule>
  </conditionalFormatting>
  <conditionalFormatting sqref="R51:T62">
    <cfRule type="cellIs" dxfId="104" priority="3" operator="equal">
      <formula>0</formula>
    </cfRule>
  </conditionalFormatting>
  <conditionalFormatting sqref="R64:T64">
    <cfRule type="cellIs" dxfId="103" priority="1" operator="notEqual">
      <formula>12</formula>
    </cfRule>
    <cfRule type="cellIs" dxfId="102" priority="2" operator="equal">
      <formula>0</formula>
    </cfRule>
  </conditionalFormatting>
  <printOptions headings="1"/>
  <pageMargins left="0.25" right="0.25" top="0.5" bottom="0.5" header="0.3" footer="0.3"/>
  <pageSetup scale="64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2"/>
  <sheetViews>
    <sheetView zoomScale="75" zoomScaleNormal="75"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E71" sqref="E71:K82"/>
    </sheetView>
  </sheetViews>
  <sheetFormatPr defaultRowHeight="11.25" x14ac:dyDescent="0.2"/>
  <cols>
    <col min="1" max="1" width="7.83203125" style="9" customWidth="1"/>
    <col min="2" max="4" width="1.83203125" style="9" customWidth="1"/>
    <col min="5" max="11" width="7.83203125" style="9" customWidth="1"/>
    <col min="12" max="15" width="7.83203125" style="9" hidden="1" customWidth="1"/>
    <col min="16" max="16" width="1.83203125" style="9" customWidth="1"/>
    <col min="17" max="17" width="6.1640625" style="9" customWidth="1"/>
    <col min="18" max="20" width="1.83203125" style="9" customWidth="1"/>
    <col min="21" max="27" width="7.83203125" style="9" customWidth="1"/>
    <col min="28" max="28" width="0" style="9" hidden="1" customWidth="1"/>
    <col min="29" max="29" width="1.83203125" style="9" hidden="1" customWidth="1"/>
    <col min="30" max="31" width="0" style="9" hidden="1" customWidth="1"/>
    <col min="32" max="32" width="1.83203125" style="9" customWidth="1"/>
    <col min="33" max="35" width="7.83203125" style="9" customWidth="1"/>
    <col min="36" max="16384" width="9.33203125" style="9"/>
  </cols>
  <sheetData>
    <row r="1" spans="1:25" ht="23.25" x14ac:dyDescent="0.35">
      <c r="A1" s="88" t="s">
        <v>102</v>
      </c>
      <c r="B1" s="88"/>
      <c r="C1" s="88"/>
      <c r="D1" s="88"/>
      <c r="Q1" s="87" t="s">
        <v>118</v>
      </c>
    </row>
    <row r="2" spans="1:25" ht="3.95" customHeight="1" x14ac:dyDescent="0.2"/>
    <row r="3" spans="1:25" ht="11.25" hidden="1" customHeight="1" x14ac:dyDescent="0.2"/>
    <row r="4" spans="1:25" ht="11.25" hidden="1" customHeight="1" x14ac:dyDescent="0.2"/>
    <row r="5" spans="1:25" ht="11.25" hidden="1" customHeight="1" x14ac:dyDescent="0.2"/>
    <row r="6" spans="1:25" ht="11.25" hidden="1" customHeight="1" x14ac:dyDescent="0.2"/>
    <row r="7" spans="1:25" ht="11.25" hidden="1" customHeight="1" x14ac:dyDescent="0.2"/>
    <row r="8" spans="1:25" ht="11.25" hidden="1" customHeight="1" x14ac:dyDescent="0.2"/>
    <row r="9" spans="1:25" ht="18" x14ac:dyDescent="0.25">
      <c r="A9" s="87" t="s">
        <v>9</v>
      </c>
      <c r="B9" s="87"/>
      <c r="C9" s="87"/>
      <c r="D9" s="87"/>
    </row>
    <row r="10" spans="1:25" x14ac:dyDescent="0.2">
      <c r="A10" s="92"/>
      <c r="B10" s="93">
        <v>2007</v>
      </c>
      <c r="C10" s="93">
        <v>2008</v>
      </c>
      <c r="D10" s="93">
        <v>2009</v>
      </c>
      <c r="E10" s="93">
        <v>2010</v>
      </c>
      <c r="F10" s="93">
        <v>2011</v>
      </c>
      <c r="G10" s="93">
        <v>2012</v>
      </c>
      <c r="H10" s="93">
        <v>2013</v>
      </c>
      <c r="I10" s="93">
        <v>2014</v>
      </c>
      <c r="J10" s="93">
        <v>2015</v>
      </c>
      <c r="K10" s="93">
        <v>2016</v>
      </c>
      <c r="L10" s="15">
        <v>2017</v>
      </c>
      <c r="M10" s="15">
        <v>2018</v>
      </c>
      <c r="N10" s="15">
        <v>2019</v>
      </c>
      <c r="O10" s="15">
        <v>2020</v>
      </c>
    </row>
    <row r="11" spans="1:25" x14ac:dyDescent="0.2">
      <c r="A11" s="92" t="s">
        <v>29</v>
      </c>
      <c r="B11" s="92">
        <f>Inputs!$CE203</f>
        <v>0.95589987465804804</v>
      </c>
      <c r="C11" s="92">
        <f>Inputs!$CE215</f>
        <v>0</v>
      </c>
      <c r="D11" s="92">
        <f>Inputs!$CE227</f>
        <v>0</v>
      </c>
      <c r="E11" s="95">
        <f>InitialFlorence!E11+Other!E71/100*Other!$E$69</f>
        <v>1.78</v>
      </c>
      <c r="F11" s="95">
        <f>InitialFlorence!F11+Other!F71/100*Other!$E$69</f>
        <v>1.3889163647459237</v>
      </c>
      <c r="G11" s="95">
        <f>InitialFlorence!G11+Other!G71/100*Other!$E$69</f>
        <v>0.02</v>
      </c>
      <c r="H11" s="95">
        <f>InitialFlorence!H11+Other!H71/100*Other!$E$69</f>
        <v>1.62</v>
      </c>
      <c r="I11" s="95">
        <f>InitialFlorence!I11+Other!I71/100*Other!$E$69</f>
        <v>2.0878788078160722</v>
      </c>
      <c r="J11" s="95">
        <f>InitialFlorence!J11+Other!J71/100*Other!$E$69</f>
        <v>2.2235916556205693</v>
      </c>
      <c r="K11" s="95">
        <f>InitialFlorence!K11+Other!K71/100*Other!$E$69</f>
        <v>2.725779723245783</v>
      </c>
      <c r="L11" s="10">
        <f>Inputs!$E323</f>
        <v>0</v>
      </c>
      <c r="M11" s="10">
        <f>Inputs!$E335</f>
        <v>0</v>
      </c>
      <c r="N11" s="10">
        <f>Inputs!$E347</f>
        <v>0</v>
      </c>
      <c r="O11" s="10">
        <f>Inputs!$E359</f>
        <v>0</v>
      </c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">
      <c r="A12" s="92" t="s">
        <v>30</v>
      </c>
      <c r="B12" s="92">
        <f>Inputs!$CE204</f>
        <v>1.0868816362670912</v>
      </c>
      <c r="C12" s="92">
        <f>Inputs!$CE216</f>
        <v>0</v>
      </c>
      <c r="D12" s="92">
        <f>Inputs!$CE228</f>
        <v>0</v>
      </c>
      <c r="E12" s="95">
        <f>InitialFlorence!E12+Other!E72/100*Other!$E$69</f>
        <v>0.96</v>
      </c>
      <c r="F12" s="95">
        <f>InitialFlorence!F12+Other!F72/100*Other!$E$69</f>
        <v>0.2</v>
      </c>
      <c r="G12" s="95">
        <f>InitialFlorence!G12+Other!G72/100*Other!$E$69</f>
        <v>1.8</v>
      </c>
      <c r="H12" s="95">
        <f>InitialFlorence!H12+Other!H72/100*Other!$E$69</f>
        <v>1.1599999999999999</v>
      </c>
      <c r="I12" s="95">
        <f>InitialFlorence!I12+Other!I72/100*Other!$E$69</f>
        <v>3.0068816362670914</v>
      </c>
      <c r="J12" s="95">
        <f>InitialFlorence!J12+Other!J72/100*Other!$E$69</f>
        <v>1.78</v>
      </c>
      <c r="K12" s="95">
        <f>InitialFlorence!K12+Other!K72/100*Other!$E$69</f>
        <v>1.54</v>
      </c>
      <c r="L12" s="10">
        <f>Inputs!$E324</f>
        <v>0</v>
      </c>
      <c r="M12" s="10">
        <f>Inputs!$E336</f>
        <v>0</v>
      </c>
      <c r="N12" s="10">
        <f>Inputs!$E348</f>
        <v>0</v>
      </c>
      <c r="O12" s="10">
        <f>Inputs!$E360</f>
        <v>0</v>
      </c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">
      <c r="A13" s="92" t="s">
        <v>31</v>
      </c>
      <c r="B13" s="92">
        <f>Inputs!$CE205</f>
        <v>0</v>
      </c>
      <c r="C13" s="92">
        <f>Inputs!$CE217</f>
        <v>0</v>
      </c>
      <c r="D13" s="92">
        <f>Inputs!$CE229</f>
        <v>0</v>
      </c>
      <c r="E13" s="95">
        <f>InitialFlorence!E13+Other!E73/100*Other!$E$69</f>
        <v>2.5841692588053107</v>
      </c>
      <c r="F13" s="95">
        <f>InitialFlorence!F13+Other!F73/100*Other!$E$69</f>
        <v>3.3710026802292208</v>
      </c>
      <c r="G13" s="95">
        <f>InitialFlorence!G13+Other!G73/100*Other!$E$69</f>
        <v>1.58</v>
      </c>
      <c r="H13" s="95">
        <f>InitialFlorence!H13+Other!H73/100*Other!$E$69</f>
        <v>3.6800642908688861</v>
      </c>
      <c r="I13" s="95">
        <f>InitialFlorence!I13+Other!I73/100*Other!$E$69</f>
        <v>4.1822393522842152</v>
      </c>
      <c r="J13" s="95">
        <f>InitialFlorence!J13+Other!J73/100*Other!$E$69</f>
        <v>0.78</v>
      </c>
      <c r="K13" s="95">
        <f>InitialFlorence!K13+Other!K73/100*Other!$E$69</f>
        <v>1.24</v>
      </c>
      <c r="L13" s="10">
        <f>Inputs!$E325</f>
        <v>0</v>
      </c>
      <c r="M13" s="10">
        <f>Inputs!$E337</f>
        <v>0</v>
      </c>
      <c r="N13" s="10">
        <f>Inputs!$E349</f>
        <v>0</v>
      </c>
      <c r="O13" s="10">
        <f>Inputs!$E361</f>
        <v>0</v>
      </c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">
      <c r="A14" s="92" t="s">
        <v>32</v>
      </c>
      <c r="B14" s="92">
        <f>Inputs!$CE206</f>
        <v>1.0499006219393332</v>
      </c>
      <c r="C14" s="92">
        <f>Inputs!$CE218</f>
        <v>0</v>
      </c>
      <c r="D14" s="92">
        <f>Inputs!$CE230</f>
        <v>0.99408305238920402</v>
      </c>
      <c r="E14" s="95">
        <f>InitialFlorence!E14+Other!E74/100*Other!$E$69</f>
        <v>1.92</v>
      </c>
      <c r="F14" s="95">
        <f>InitialFlorence!F14+Other!F74/100*Other!$E$69</f>
        <v>1.66</v>
      </c>
      <c r="G14" s="95">
        <f>InitialFlorence!G14+Other!G74/100*Other!$E$69</f>
        <v>0.18</v>
      </c>
      <c r="H14" s="95">
        <f>InitialFlorence!H14+Other!H74/100*Other!$E$69</f>
        <v>0.42</v>
      </c>
      <c r="I14" s="95">
        <f>InitialFlorence!I14+Other!I74/100*Other!$E$69</f>
        <v>3.8898021387133594</v>
      </c>
      <c r="J14" s="95">
        <f>InitialFlorence!J14+Other!J74/100*Other!$E$69</f>
        <v>4.7169983826584074</v>
      </c>
      <c r="K14" s="95">
        <f>InitialFlorence!K14+Other!K74/100*Other!$E$69</f>
        <v>1.1633660497040448</v>
      </c>
      <c r="L14" s="10">
        <f>Inputs!$E326</f>
        <v>0</v>
      </c>
      <c r="M14" s="10">
        <f>Inputs!$E338</f>
        <v>0</v>
      </c>
      <c r="N14" s="10">
        <f>Inputs!$E350</f>
        <v>0</v>
      </c>
      <c r="O14" s="10">
        <f>Inputs!$E362</f>
        <v>0</v>
      </c>
      <c r="Q14" s="10"/>
      <c r="R14" s="10"/>
      <c r="S14" s="10"/>
      <c r="T14" s="10"/>
      <c r="U14" s="10"/>
      <c r="V14" s="10"/>
      <c r="W14" s="10"/>
      <c r="X14" s="10"/>
      <c r="Y14" s="10"/>
    </row>
    <row r="15" spans="1:25" x14ac:dyDescent="0.2">
      <c r="A15" s="92" t="s">
        <v>33</v>
      </c>
      <c r="B15" s="92">
        <f>Inputs!$CE207</f>
        <v>0.94783180523974764</v>
      </c>
      <c r="C15" s="92">
        <f>Inputs!$CE219</f>
        <v>0.99348913878499068</v>
      </c>
      <c r="D15" s="92">
        <f>Inputs!$CE231</f>
        <v>1.0447915359549795</v>
      </c>
      <c r="E15" s="95">
        <f>InitialFlorence!E15+Other!E75/100*Other!$E$69</f>
        <v>2.9349406004583694</v>
      </c>
      <c r="F15" s="95">
        <f>InitialFlorence!F15+Other!F75/100*Other!$E$69</f>
        <v>0.02</v>
      </c>
      <c r="G15" s="95">
        <f>InitialFlorence!G15+Other!G75/100*Other!$E$69</f>
        <v>3.0034954157192431</v>
      </c>
      <c r="H15" s="95">
        <f>InitialFlorence!H15+Other!H75/100*Other!$E$69</f>
        <v>2.0071292249071018</v>
      </c>
      <c r="I15" s="95">
        <f>InitialFlorence!I15+Other!I75/100*Other!$E$69</f>
        <v>0.56000000000000005</v>
      </c>
      <c r="J15" s="95">
        <f>InitialFlorence!J15+Other!J75/100*Other!$E$69</f>
        <v>1.94</v>
      </c>
      <c r="K15" s="95">
        <f>InitialFlorence!K15+Other!K75/100*Other!$E$69</f>
        <v>3.3639751122768771</v>
      </c>
      <c r="L15" s="10">
        <f>Inputs!$E327</f>
        <v>0</v>
      </c>
      <c r="M15" s="10">
        <f>Inputs!$E339</f>
        <v>0</v>
      </c>
      <c r="N15" s="10">
        <f>Inputs!$E351</f>
        <v>0</v>
      </c>
      <c r="O15" s="10">
        <f>Inputs!$E363</f>
        <v>0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x14ac:dyDescent="0.2">
      <c r="A16" s="92" t="s">
        <v>34</v>
      </c>
      <c r="B16" s="92">
        <f>Inputs!$CE208</f>
        <v>1.9667320994080897</v>
      </c>
      <c r="C16" s="92">
        <f>Inputs!$CE220</f>
        <v>0</v>
      </c>
      <c r="D16" s="92">
        <f>Inputs!$CE232</f>
        <v>0</v>
      </c>
      <c r="E16" s="95">
        <f>InitialFlorence!E16+Other!E76/100*Other!$E$69</f>
        <v>2.8001314552087448</v>
      </c>
      <c r="F16" s="95">
        <f>InitialFlorence!F16+Other!F76/100*Other!$E$69</f>
        <v>2.8212504216734304</v>
      </c>
      <c r="G16" s="95">
        <f>InitialFlorence!G16+Other!G76/100*Other!$E$69</f>
        <v>0.1</v>
      </c>
      <c r="H16" s="95">
        <f>InitialFlorence!H16+Other!H76/100*Other!$E$69</f>
        <v>1.84</v>
      </c>
      <c r="I16" s="95">
        <f>InitialFlorence!I16+Other!I76/100*Other!$E$69</f>
        <v>3.9022393522842154</v>
      </c>
      <c r="J16" s="95">
        <f>InitialFlorence!J16+Other!J76/100*Other!$E$69</f>
        <v>2.262200676069015</v>
      </c>
      <c r="K16" s="95">
        <f>InitialFlorence!K16+Other!K76/100*Other!$E$69</f>
        <v>2.6812504216734308</v>
      </c>
      <c r="L16" s="10">
        <f>Inputs!$E328</f>
        <v>0</v>
      </c>
      <c r="M16" s="10">
        <f>Inputs!$E340</f>
        <v>0</v>
      </c>
      <c r="N16" s="10">
        <f>Inputs!$E352</f>
        <v>0</v>
      </c>
      <c r="O16" s="10">
        <f>Inputs!$E364</f>
        <v>0</v>
      </c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">
      <c r="A17" s="92" t="s">
        <v>35</v>
      </c>
      <c r="B17" s="92">
        <f>Inputs!$CE209</f>
        <v>0</v>
      </c>
      <c r="C17" s="92">
        <f>Inputs!$CE221</f>
        <v>0</v>
      </c>
      <c r="D17" s="92">
        <f>Inputs!$CE233</f>
        <v>3.7557775749362068</v>
      </c>
      <c r="E17" s="95">
        <f>InitialFlorence!E17+Other!E77/100*Other!$E$69</f>
        <v>1.68</v>
      </c>
      <c r="F17" s="95">
        <f>InitialFlorence!F17+Other!F77/100*Other!$E$69</f>
        <v>2.24042791449352</v>
      </c>
      <c r="G17" s="95">
        <f>InitialFlorence!G17+Other!G77/100*Other!$E$69</f>
        <v>1.32</v>
      </c>
      <c r="H17" s="95">
        <f>InitialFlorence!H17+Other!H77/100*Other!$E$69</f>
        <v>1.0567667004817833</v>
      </c>
      <c r="I17" s="95">
        <f>InitialFlorence!I17+Other!I77/100*Other!$E$69</f>
        <v>1.6</v>
      </c>
      <c r="J17" s="95">
        <f>InitialFlorence!J17+Other!J77/100*Other!$E$69</f>
        <v>0.52</v>
      </c>
      <c r="K17" s="95">
        <f>InitialFlorence!K17+Other!K77/100*Other!$E$69</f>
        <v>0.88</v>
      </c>
      <c r="L17" s="10">
        <f>Inputs!$E329</f>
        <v>0</v>
      </c>
      <c r="M17" s="10">
        <f>Inputs!$E341</f>
        <v>0</v>
      </c>
      <c r="N17" s="10">
        <f>Inputs!$E353</f>
        <v>0</v>
      </c>
      <c r="O17" s="10">
        <f>Inputs!$E365</f>
        <v>0</v>
      </c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">
      <c r="A18" s="92" t="s">
        <v>36</v>
      </c>
      <c r="B18" s="92">
        <f>Inputs!$CE210</f>
        <v>0</v>
      </c>
      <c r="C18" s="92">
        <f>Inputs!$CE222</f>
        <v>2.964472170626606</v>
      </c>
      <c r="D18" s="92">
        <f>Inputs!$CE234</f>
        <v>1.9748262348561436</v>
      </c>
      <c r="E18" s="95">
        <f>InitialFlorence!E18+Other!E78/100*Other!$E$69</f>
        <v>1.72</v>
      </c>
      <c r="F18" s="95">
        <f>InitialFlorence!F18+Other!F78/100*Other!$E$69</f>
        <v>1.6804031408700739</v>
      </c>
      <c r="G18" s="95">
        <f>InitialFlorence!G18+Other!G78/100*Other!$E$69</f>
        <v>1.52</v>
      </c>
      <c r="H18" s="95">
        <f>InitialFlorence!H18+Other!H78/100*Other!$E$69</f>
        <v>1.9221435892399246</v>
      </c>
      <c r="I18" s="95">
        <f>InitialFlorence!I18+Other!I78/100*Other!$E$69</f>
        <v>3.484472170626606</v>
      </c>
      <c r="J18" s="95">
        <f>InitialFlorence!J18+Other!J78/100*Other!$E$69</f>
        <v>2.687413117428072</v>
      </c>
      <c r="K18" s="95">
        <f>InitialFlorence!K18+Other!K78/100*Other!$E$69</f>
        <v>4.3412094226102216</v>
      </c>
      <c r="L18" s="10">
        <f>Inputs!$E330</f>
        <v>0</v>
      </c>
      <c r="M18" s="10">
        <f>Inputs!$E342</f>
        <v>0</v>
      </c>
      <c r="N18" s="10">
        <f>Inputs!$E354</f>
        <v>0</v>
      </c>
      <c r="O18" s="10">
        <f>Inputs!$E366</f>
        <v>0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">
      <c r="A19" s="92" t="s">
        <v>37</v>
      </c>
      <c r="B19" s="92">
        <f>Inputs!$CE211</f>
        <v>1.0876146354131573</v>
      </c>
      <c r="C19" s="92">
        <f>Inputs!$CE223</f>
        <v>0</v>
      </c>
      <c r="D19" s="92">
        <f>Inputs!$CE235</f>
        <v>0.9877725354542054</v>
      </c>
      <c r="E19" s="95">
        <f>InitialFlorence!E19+Other!E79/100*Other!$E$69</f>
        <v>2.9539323880708821</v>
      </c>
      <c r="F19" s="95">
        <f>InitialFlorence!F19+Other!F79/100*Other!$E$69</f>
        <v>3.4937147644103597</v>
      </c>
      <c r="G19" s="95">
        <f>InitialFlorence!G19+Other!G79/100*Other!$E$69</f>
        <v>0.52</v>
      </c>
      <c r="H19" s="95">
        <f>InitialFlorence!H19+Other!H79/100*Other!$E$69</f>
        <v>3.3299180512473741</v>
      </c>
      <c r="I19" s="95">
        <f>InitialFlorence!I19+Other!I79/100*Other!$E$69</f>
        <v>1.44</v>
      </c>
      <c r="J19" s="95">
        <f>InitialFlorence!J19+Other!J79/100*Other!$E$69</f>
        <v>3.6233176063626167</v>
      </c>
      <c r="K19" s="95">
        <f>InitialFlorence!K19+Other!K79/100*Other!$E$69</f>
        <v>2.0868573822051797</v>
      </c>
      <c r="L19" s="10">
        <f>Inputs!$E331</f>
        <v>0</v>
      </c>
      <c r="M19" s="10">
        <f>Inputs!$E343</f>
        <v>0</v>
      </c>
      <c r="N19" s="10">
        <f>Inputs!$E355</f>
        <v>0</v>
      </c>
      <c r="O19" s="10">
        <f>Inputs!$E367</f>
        <v>0</v>
      </c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">
      <c r="A20" s="92" t="s">
        <v>38</v>
      </c>
      <c r="B20" s="92">
        <f>Inputs!$CE212</f>
        <v>0</v>
      </c>
      <c r="C20" s="92">
        <f>Inputs!$CE224</f>
        <v>0</v>
      </c>
      <c r="D20" s="92">
        <f>Inputs!$CE236</f>
        <v>1.9119512944615402</v>
      </c>
      <c r="E20" s="95">
        <f>InitialFlorence!E20+Other!E80/100*Other!$E$69</f>
        <v>1.3833844610647859</v>
      </c>
      <c r="F20" s="95">
        <f>InitialFlorence!F20+Other!F80/100*Other!$E$69</f>
        <v>1.1599999999999999</v>
      </c>
      <c r="G20" s="95">
        <f>InitialFlorence!G20+Other!G80/100*Other!$E$69</f>
        <v>1.46</v>
      </c>
      <c r="H20" s="95">
        <f>InitialFlorence!H20+Other!H80/100*Other!$E$69</f>
        <v>2.0072554247208174</v>
      </c>
      <c r="I20" s="95">
        <f>InitialFlorence!I20+Other!I80/100*Other!$E$69</f>
        <v>0.32</v>
      </c>
      <c r="J20" s="95">
        <f>InitialFlorence!J20+Other!J80/100*Other!$E$69</f>
        <v>3.0719512944615399</v>
      </c>
      <c r="K20" s="95">
        <f>InitialFlorence!K20+Other!K80/100*Other!$E$69</f>
        <v>0.94</v>
      </c>
      <c r="L20" s="10">
        <f>Inputs!$E332</f>
        <v>0</v>
      </c>
      <c r="M20" s="10">
        <f>Inputs!$E344</f>
        <v>0</v>
      </c>
      <c r="N20" s="10">
        <f>Inputs!$E356</f>
        <v>0</v>
      </c>
      <c r="O20" s="10">
        <f>Inputs!$E368</f>
        <v>0</v>
      </c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">
      <c r="A21" s="92" t="s">
        <v>39</v>
      </c>
      <c r="B21" s="92">
        <f>Inputs!$CE213</f>
        <v>0</v>
      </c>
      <c r="C21" s="92">
        <f>Inputs!$CE225</f>
        <v>2.2651234509398099</v>
      </c>
      <c r="D21" s="92">
        <f>Inputs!$CE237</f>
        <v>0</v>
      </c>
      <c r="E21" s="95">
        <f>InitialFlorence!E21+Other!E81/100*Other!$E$69</f>
        <v>1.8787726741970121</v>
      </c>
      <c r="F21" s="95">
        <f>InitialFlorence!F21+Other!F81/100*Other!$E$69</f>
        <v>0.52</v>
      </c>
      <c r="G21" s="95">
        <f>InitialFlorence!G21+Other!G81/100*Other!$E$69</f>
        <v>1.3936145301199767</v>
      </c>
      <c r="H21" s="95">
        <f>InitialFlorence!H21+Other!H81/100*Other!$E$69</f>
        <v>1.84</v>
      </c>
      <c r="I21" s="95">
        <f>InitialFlorence!I21+Other!I81/100*Other!$E$69</f>
        <v>2.8125617254699051</v>
      </c>
      <c r="J21" s="95">
        <f>InitialFlorence!J21+Other!J81/100*Other!$E$69</f>
        <v>0.48</v>
      </c>
      <c r="K21" s="95">
        <f>InitialFlorence!K21+Other!K81/100*Other!$E$69</f>
        <v>1.0145800064086119</v>
      </c>
      <c r="L21" s="10">
        <f>Inputs!$E333</f>
        <v>0</v>
      </c>
      <c r="M21" s="10">
        <f>Inputs!$E345</f>
        <v>0</v>
      </c>
      <c r="N21" s="10">
        <f>Inputs!$E357</f>
        <v>0</v>
      </c>
      <c r="O21" s="10">
        <f>Inputs!$E369</f>
        <v>0</v>
      </c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">
      <c r="A22" s="92" t="s">
        <v>40</v>
      </c>
      <c r="B22" s="92">
        <f>Inputs!$CE214</f>
        <v>1.1562890918500741</v>
      </c>
      <c r="C22" s="92">
        <f>Inputs!$CE226</f>
        <v>0</v>
      </c>
      <c r="D22" s="92">
        <f>Inputs!$CE238</f>
        <v>0</v>
      </c>
      <c r="E22" s="95">
        <f>InitialFlorence!E22+Other!E82/100*Other!$E$69</f>
        <v>0.78</v>
      </c>
      <c r="F22" s="95">
        <f>InitialFlorence!F22+Other!F82/100*Other!$E$69</f>
        <v>4.1191010243361914</v>
      </c>
      <c r="G22" s="95">
        <f>InitialFlorence!G22+Other!G82/100*Other!$E$69</f>
        <v>3.8525781837001483</v>
      </c>
      <c r="H22" s="95">
        <f>InitialFlorence!H22+Other!H82/100*Other!$E$69</f>
        <v>1.3029219248933825</v>
      </c>
      <c r="I22" s="95">
        <f>InitialFlorence!I22+Other!I82/100*Other!$E$69</f>
        <v>1.34</v>
      </c>
      <c r="J22" s="95">
        <f>InitialFlorence!J22+Other!J82/100*Other!$E$69</f>
        <v>2.2200623291467503</v>
      </c>
      <c r="K22" s="95">
        <f>InitialFlorence!K22+Other!K82/100*Other!$E$69</f>
        <v>0.06</v>
      </c>
      <c r="L22" s="10">
        <f>Inputs!$E334</f>
        <v>0</v>
      </c>
      <c r="M22" s="10">
        <f>Inputs!$E346</f>
        <v>0</v>
      </c>
      <c r="N22" s="10">
        <f>Inputs!$E358</f>
        <v>0</v>
      </c>
      <c r="O22" s="10">
        <f>Inputs!$E370</f>
        <v>0</v>
      </c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3.9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">
      <c r="A24" s="92" t="s">
        <v>52</v>
      </c>
      <c r="B24" s="96">
        <f t="shared" ref="B24:O24" si="0">AVERAGE(B11:B22)</f>
        <v>0.68759581373129508</v>
      </c>
      <c r="C24" s="96">
        <f t="shared" si="0"/>
        <v>0.51859039669595053</v>
      </c>
      <c r="D24" s="96">
        <f t="shared" si="0"/>
        <v>0.88910018567102334</v>
      </c>
      <c r="E24" s="96">
        <f t="shared" si="0"/>
        <v>1.9479442364837587</v>
      </c>
      <c r="F24" s="96">
        <f t="shared" si="0"/>
        <v>1.8895680258965599</v>
      </c>
      <c r="G24" s="96">
        <f t="shared" si="0"/>
        <v>1.3958073441282808</v>
      </c>
      <c r="H24" s="96">
        <f t="shared" si="0"/>
        <v>1.8488499338632725</v>
      </c>
      <c r="I24" s="96">
        <f t="shared" si="0"/>
        <v>2.3855062652884556</v>
      </c>
      <c r="J24" s="96">
        <f t="shared" si="0"/>
        <v>2.1921279218122476</v>
      </c>
      <c r="K24" s="96">
        <f t="shared" si="0"/>
        <v>1.8364181765103458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3.95" customHeight="1" x14ac:dyDescent="0.2"/>
    <row r="26" spans="1:25" hidden="1" x14ac:dyDescent="0.2"/>
    <row r="27" spans="1:25" hidden="1" x14ac:dyDescent="0.2"/>
    <row r="28" spans="1:25" hidden="1" x14ac:dyDescent="0.2"/>
    <row r="29" spans="1:25" ht="18" x14ac:dyDescent="0.25">
      <c r="A29" s="87" t="s">
        <v>103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x14ac:dyDescent="0.2">
      <c r="A30" s="92"/>
      <c r="B30" s="93">
        <f t="shared" ref="B30:O30" si="1">B$10</f>
        <v>2007</v>
      </c>
      <c r="C30" s="93">
        <f t="shared" si="1"/>
        <v>2008</v>
      </c>
      <c r="D30" s="93">
        <f t="shared" si="1"/>
        <v>2009</v>
      </c>
      <c r="E30" s="93">
        <f t="shared" si="1"/>
        <v>2010</v>
      </c>
      <c r="F30" s="93">
        <f t="shared" si="1"/>
        <v>2011</v>
      </c>
      <c r="G30" s="93">
        <f t="shared" si="1"/>
        <v>2012</v>
      </c>
      <c r="H30" s="93">
        <f t="shared" si="1"/>
        <v>2013</v>
      </c>
      <c r="I30" s="93">
        <f t="shared" si="1"/>
        <v>2014</v>
      </c>
      <c r="J30" s="93">
        <f t="shared" si="1"/>
        <v>2015</v>
      </c>
      <c r="K30" s="93">
        <f t="shared" si="1"/>
        <v>2016</v>
      </c>
      <c r="L30" s="93">
        <f t="shared" si="1"/>
        <v>2017</v>
      </c>
      <c r="M30" s="93">
        <f t="shared" si="1"/>
        <v>2018</v>
      </c>
      <c r="N30" s="93">
        <f t="shared" si="1"/>
        <v>2019</v>
      </c>
      <c r="O30" s="93">
        <f t="shared" si="1"/>
        <v>2020</v>
      </c>
      <c r="P30" s="92"/>
      <c r="Q30" s="94" t="s">
        <v>52</v>
      </c>
      <c r="R30" s="94"/>
      <c r="S30" s="94"/>
      <c r="T30" s="94"/>
      <c r="U30" s="94" t="s">
        <v>56</v>
      </c>
      <c r="V30" s="94"/>
      <c r="W30" s="94"/>
      <c r="X30" s="94"/>
      <c r="Y30" s="94"/>
    </row>
    <row r="31" spans="1:25" x14ac:dyDescent="0.2">
      <c r="A31" s="92" t="s">
        <v>29</v>
      </c>
      <c r="B31" s="95">
        <f t="shared" ref="B31:O42" si="2">IF(B$24=0,0,B11/B$24)</f>
        <v>1.3902060710212574</v>
      </c>
      <c r="C31" s="95">
        <f t="shared" si="2"/>
        <v>0</v>
      </c>
      <c r="D31" s="95">
        <f t="shared" si="2"/>
        <v>0</v>
      </c>
      <c r="E31" s="95">
        <f t="shared" si="2"/>
        <v>0.91378385821407526</v>
      </c>
      <c r="F31" s="95">
        <f t="shared" si="2"/>
        <v>0.7350443835367676</v>
      </c>
      <c r="G31" s="95">
        <f t="shared" si="2"/>
        <v>1.4328624995515078E-2</v>
      </c>
      <c r="H31" s="95">
        <f t="shared" si="2"/>
        <v>0.87622038453652218</v>
      </c>
      <c r="I31" s="95">
        <f t="shared" si="2"/>
        <v>0.8752350971350753</v>
      </c>
      <c r="J31" s="95">
        <f t="shared" si="2"/>
        <v>1.0143530555380684</v>
      </c>
      <c r="K31" s="95">
        <f t="shared" si="2"/>
        <v>1.4842914092831769</v>
      </c>
      <c r="L31" s="95">
        <f t="shared" si="2"/>
        <v>0</v>
      </c>
      <c r="M31" s="95">
        <f t="shared" si="2"/>
        <v>0</v>
      </c>
      <c r="N31" s="95">
        <f t="shared" si="2"/>
        <v>0</v>
      </c>
      <c r="O31" s="95">
        <f t="shared" si="2"/>
        <v>0</v>
      </c>
      <c r="P31" s="92"/>
      <c r="Q31" s="95">
        <f t="shared" ref="Q31:Q42" si="3">AVERAGE($E31:$K31)</f>
        <v>0.84475097331988569</v>
      </c>
      <c r="R31" s="95"/>
      <c r="S31" s="95"/>
      <c r="T31" s="95"/>
      <c r="U31" s="95">
        <f t="shared" ref="U31:U42" si="4">STDEV($E31:$K31)</f>
        <v>0.43705430494146075</v>
      </c>
      <c r="V31" s="95"/>
      <c r="W31" s="95"/>
      <c r="X31" s="95"/>
      <c r="Y31" s="95"/>
    </row>
    <row r="32" spans="1:25" x14ac:dyDescent="0.2">
      <c r="A32" s="92" t="s">
        <v>30</v>
      </c>
      <c r="B32" s="95">
        <f t="shared" si="2"/>
        <v>1.5806984489463931</v>
      </c>
      <c r="C32" s="95">
        <f t="shared" si="2"/>
        <v>0</v>
      </c>
      <c r="D32" s="95">
        <f t="shared" si="2"/>
        <v>0</v>
      </c>
      <c r="E32" s="95">
        <f t="shared" si="2"/>
        <v>0.49282724937388328</v>
      </c>
      <c r="F32" s="95">
        <f t="shared" si="2"/>
        <v>0.1058442973520915</v>
      </c>
      <c r="G32" s="95">
        <f t="shared" si="2"/>
        <v>1.289576249596357</v>
      </c>
      <c r="H32" s="95">
        <f t="shared" si="2"/>
        <v>0.62741706547059606</v>
      </c>
      <c r="I32" s="95">
        <f t="shared" si="2"/>
        <v>1.2604794546215534</v>
      </c>
      <c r="J32" s="95">
        <f t="shared" si="2"/>
        <v>0.81199640873533585</v>
      </c>
      <c r="K32" s="95">
        <f t="shared" si="2"/>
        <v>0.83858895522717247</v>
      </c>
      <c r="L32" s="95">
        <f t="shared" si="2"/>
        <v>0</v>
      </c>
      <c r="M32" s="95">
        <f t="shared" si="2"/>
        <v>0</v>
      </c>
      <c r="N32" s="95">
        <f t="shared" si="2"/>
        <v>0</v>
      </c>
      <c r="O32" s="95">
        <f t="shared" si="2"/>
        <v>0</v>
      </c>
      <c r="P32" s="92"/>
      <c r="Q32" s="95">
        <f t="shared" si="3"/>
        <v>0.77524709719671281</v>
      </c>
      <c r="R32" s="95"/>
      <c r="S32" s="95"/>
      <c r="T32" s="95"/>
      <c r="U32" s="95">
        <f t="shared" si="4"/>
        <v>0.41933725840937619</v>
      </c>
      <c r="V32" s="95"/>
      <c r="W32" s="95"/>
      <c r="X32" s="95"/>
      <c r="Y32" s="95"/>
    </row>
    <row r="33" spans="1:25" x14ac:dyDescent="0.2">
      <c r="A33" s="92" t="s">
        <v>31</v>
      </c>
      <c r="B33" s="95">
        <f t="shared" si="2"/>
        <v>0</v>
      </c>
      <c r="C33" s="95">
        <f t="shared" si="2"/>
        <v>0</v>
      </c>
      <c r="D33" s="95">
        <f t="shared" si="2"/>
        <v>0</v>
      </c>
      <c r="E33" s="95">
        <f t="shared" si="2"/>
        <v>1.3266135705558</v>
      </c>
      <c r="F33" s="95">
        <f t="shared" si="2"/>
        <v>1.7840070503043952</v>
      </c>
      <c r="G33" s="95">
        <f t="shared" si="2"/>
        <v>1.1319613746456911</v>
      </c>
      <c r="H33" s="95">
        <f t="shared" si="2"/>
        <v>1.9904613259655919</v>
      </c>
      <c r="I33" s="95">
        <f t="shared" si="2"/>
        <v>1.7531873267909857</v>
      </c>
      <c r="J33" s="95">
        <f t="shared" si="2"/>
        <v>0.35581865101885501</v>
      </c>
      <c r="K33" s="95">
        <f t="shared" si="2"/>
        <v>0.6752274704426583</v>
      </c>
      <c r="L33" s="95">
        <f t="shared" si="2"/>
        <v>0</v>
      </c>
      <c r="M33" s="95">
        <f t="shared" si="2"/>
        <v>0</v>
      </c>
      <c r="N33" s="95">
        <f t="shared" si="2"/>
        <v>0</v>
      </c>
      <c r="O33" s="95">
        <f t="shared" si="2"/>
        <v>0</v>
      </c>
      <c r="P33" s="92"/>
      <c r="Q33" s="95">
        <f t="shared" si="3"/>
        <v>1.2881823956748539</v>
      </c>
      <c r="R33" s="95"/>
      <c r="S33" s="95"/>
      <c r="T33" s="95"/>
      <c r="U33" s="95">
        <f t="shared" si="4"/>
        <v>0.6091202981021907</v>
      </c>
      <c r="V33" s="95"/>
      <c r="W33" s="95"/>
      <c r="X33" s="95"/>
      <c r="Y33" s="95"/>
    </row>
    <row r="34" spans="1:25" x14ac:dyDescent="0.2">
      <c r="A34" s="92" t="s">
        <v>32</v>
      </c>
      <c r="B34" s="95">
        <f t="shared" si="2"/>
        <v>1.5269153781521172</v>
      </c>
      <c r="C34" s="95">
        <f t="shared" si="2"/>
        <v>0</v>
      </c>
      <c r="D34" s="95">
        <f t="shared" si="2"/>
        <v>1.1180776569503783</v>
      </c>
      <c r="E34" s="95">
        <f t="shared" si="2"/>
        <v>0.98565449874776656</v>
      </c>
      <c r="F34" s="95">
        <f t="shared" si="2"/>
        <v>0.87850766802235936</v>
      </c>
      <c r="G34" s="95">
        <f t="shared" si="2"/>
        <v>0.1289576249596357</v>
      </c>
      <c r="H34" s="95">
        <f t="shared" si="2"/>
        <v>0.22716824784280201</v>
      </c>
      <c r="I34" s="95">
        <f t="shared" si="2"/>
        <v>1.63059816497401</v>
      </c>
      <c r="J34" s="95">
        <f t="shared" si="2"/>
        <v>2.1517897453533785</v>
      </c>
      <c r="K34" s="95">
        <f t="shared" si="2"/>
        <v>0.63349735075849201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5">
        <f t="shared" si="2"/>
        <v>0</v>
      </c>
      <c r="P34" s="92"/>
      <c r="Q34" s="95">
        <f t="shared" si="3"/>
        <v>0.94802475723692059</v>
      </c>
      <c r="R34" s="95"/>
      <c r="S34" s="95"/>
      <c r="T34" s="95"/>
      <c r="U34" s="95">
        <f t="shared" si="4"/>
        <v>0.73150960240253993</v>
      </c>
      <c r="V34" s="95"/>
      <c r="W34" s="95"/>
      <c r="X34" s="95"/>
      <c r="Y34" s="95"/>
    </row>
    <row r="35" spans="1:25" x14ac:dyDescent="0.2">
      <c r="A35" s="92" t="s">
        <v>33</v>
      </c>
      <c r="B35" s="95">
        <f t="shared" si="2"/>
        <v>1.3784723325993808</v>
      </c>
      <c r="C35" s="95">
        <f t="shared" si="2"/>
        <v>1.9157492022889757</v>
      </c>
      <c r="D35" s="95">
        <f t="shared" si="2"/>
        <v>1.1751111435956483</v>
      </c>
      <c r="E35" s="95">
        <f t="shared" si="2"/>
        <v>1.5066861491662829</v>
      </c>
      <c r="F35" s="95">
        <f t="shared" si="2"/>
        <v>1.058442973520915E-2</v>
      </c>
      <c r="G35" s="95">
        <f t="shared" si="2"/>
        <v>2.1517979743794848</v>
      </c>
      <c r="H35" s="95">
        <f t="shared" si="2"/>
        <v>1.0856095933719705</v>
      </c>
      <c r="I35" s="95">
        <f t="shared" si="2"/>
        <v>0.23475100784624636</v>
      </c>
      <c r="J35" s="95">
        <f t="shared" si="2"/>
        <v>0.88498484996997273</v>
      </c>
      <c r="K35" s="95">
        <f t="shared" si="2"/>
        <v>1.8318132303990107</v>
      </c>
      <c r="L35" s="95">
        <f t="shared" si="2"/>
        <v>0</v>
      </c>
      <c r="M35" s="95">
        <f t="shared" si="2"/>
        <v>0</v>
      </c>
      <c r="N35" s="95">
        <f t="shared" si="2"/>
        <v>0</v>
      </c>
      <c r="O35" s="95">
        <f t="shared" si="2"/>
        <v>0</v>
      </c>
      <c r="P35" s="92"/>
      <c r="Q35" s="95">
        <f t="shared" si="3"/>
        <v>1.1008896049811683</v>
      </c>
      <c r="R35" s="95"/>
      <c r="S35" s="95"/>
      <c r="T35" s="95"/>
      <c r="U35" s="95">
        <f t="shared" si="4"/>
        <v>0.79468425270084109</v>
      </c>
      <c r="V35" s="95"/>
      <c r="W35" s="95"/>
      <c r="X35" s="95"/>
      <c r="Y35" s="95"/>
    </row>
    <row r="36" spans="1:25" x14ac:dyDescent="0.2">
      <c r="A36" s="92" t="s">
        <v>34</v>
      </c>
      <c r="B36" s="95">
        <f t="shared" si="2"/>
        <v>2.8603026082073661</v>
      </c>
      <c r="C36" s="95">
        <f t="shared" si="2"/>
        <v>0</v>
      </c>
      <c r="D36" s="95">
        <f t="shared" si="2"/>
        <v>0</v>
      </c>
      <c r="E36" s="95">
        <f t="shared" si="2"/>
        <v>1.4374802947456404</v>
      </c>
      <c r="F36" s="95">
        <f t="shared" si="2"/>
        <v>1.4930663426815804</v>
      </c>
      <c r="G36" s="95">
        <f t="shared" si="2"/>
        <v>7.1643124977575398E-2</v>
      </c>
      <c r="H36" s="95">
        <f t="shared" si="2"/>
        <v>0.99521327626370415</v>
      </c>
      <c r="I36" s="95">
        <f t="shared" si="2"/>
        <v>1.6358118228678626</v>
      </c>
      <c r="J36" s="95">
        <f t="shared" si="2"/>
        <v>1.0319656319138701</v>
      </c>
      <c r="K36" s="95">
        <f t="shared" si="2"/>
        <v>1.4600434998789207</v>
      </c>
      <c r="L36" s="95">
        <f t="shared" si="2"/>
        <v>0</v>
      </c>
      <c r="M36" s="95">
        <f t="shared" si="2"/>
        <v>0</v>
      </c>
      <c r="N36" s="95">
        <f t="shared" si="2"/>
        <v>0</v>
      </c>
      <c r="O36" s="95">
        <f t="shared" si="2"/>
        <v>0</v>
      </c>
      <c r="P36" s="92"/>
      <c r="Q36" s="95">
        <f t="shared" si="3"/>
        <v>1.1607462847613077</v>
      </c>
      <c r="R36" s="95"/>
      <c r="S36" s="95"/>
      <c r="T36" s="95"/>
      <c r="U36" s="95">
        <f t="shared" si="4"/>
        <v>0.5373415654486382</v>
      </c>
      <c r="V36" s="95"/>
      <c r="W36" s="95"/>
      <c r="X36" s="95"/>
      <c r="Y36" s="95"/>
    </row>
    <row r="37" spans="1:25" x14ac:dyDescent="0.2">
      <c r="A37" s="92" t="s">
        <v>35</v>
      </c>
      <c r="B37" s="95">
        <f t="shared" si="2"/>
        <v>0</v>
      </c>
      <c r="C37" s="95">
        <f t="shared" si="2"/>
        <v>0</v>
      </c>
      <c r="D37" s="95">
        <f t="shared" si="2"/>
        <v>4.224245631105835</v>
      </c>
      <c r="E37" s="95">
        <f t="shared" si="2"/>
        <v>0.8624476864042957</v>
      </c>
      <c r="F37" s="95">
        <f t="shared" si="2"/>
        <v>1.1856825918878917</v>
      </c>
      <c r="G37" s="95">
        <f t="shared" si="2"/>
        <v>0.94568924970399515</v>
      </c>
      <c r="H37" s="95">
        <f t="shared" si="2"/>
        <v>0.57158057077872826</v>
      </c>
      <c r="I37" s="95">
        <f t="shared" si="2"/>
        <v>0.67071716527498959</v>
      </c>
      <c r="J37" s="95">
        <f t="shared" si="2"/>
        <v>0.23721243401257</v>
      </c>
      <c r="K37" s="95">
        <f t="shared" si="2"/>
        <v>0.4791936887012414</v>
      </c>
      <c r="L37" s="95">
        <f t="shared" si="2"/>
        <v>0</v>
      </c>
      <c r="M37" s="95">
        <f t="shared" si="2"/>
        <v>0</v>
      </c>
      <c r="N37" s="95">
        <f t="shared" si="2"/>
        <v>0</v>
      </c>
      <c r="O37" s="95">
        <f t="shared" si="2"/>
        <v>0</v>
      </c>
      <c r="P37" s="92"/>
      <c r="Q37" s="95">
        <f t="shared" si="3"/>
        <v>0.70750334096624456</v>
      </c>
      <c r="R37" s="95"/>
      <c r="S37" s="95"/>
      <c r="T37" s="95"/>
      <c r="U37" s="95">
        <f t="shared" si="4"/>
        <v>0.31689186640833666</v>
      </c>
      <c r="V37" s="95"/>
      <c r="W37" s="95"/>
      <c r="X37" s="95"/>
      <c r="Y37" s="95"/>
    </row>
    <row r="38" spans="1:25" x14ac:dyDescent="0.2">
      <c r="A38" s="92" t="s">
        <v>36</v>
      </c>
      <c r="B38" s="95">
        <f t="shared" si="2"/>
        <v>0</v>
      </c>
      <c r="C38" s="95">
        <f t="shared" si="2"/>
        <v>5.716403908583513</v>
      </c>
      <c r="D38" s="95">
        <f t="shared" si="2"/>
        <v>2.2211515267716417</v>
      </c>
      <c r="E38" s="95">
        <f t="shared" si="2"/>
        <v>0.88298215512820755</v>
      </c>
      <c r="F38" s="95">
        <f t="shared" si="2"/>
        <v>0.88930544856820293</v>
      </c>
      <c r="G38" s="95">
        <f t="shared" si="2"/>
        <v>1.0889754996591459</v>
      </c>
      <c r="H38" s="95">
        <f t="shared" si="2"/>
        <v>1.0396428363569243</v>
      </c>
      <c r="I38" s="95">
        <f t="shared" si="2"/>
        <v>1.4606845604764167</v>
      </c>
      <c r="J38" s="95">
        <f t="shared" si="2"/>
        <v>1.2259380899661954</v>
      </c>
      <c r="K38" s="95">
        <f t="shared" si="2"/>
        <v>2.3639547234604299</v>
      </c>
      <c r="L38" s="95">
        <f t="shared" si="2"/>
        <v>0</v>
      </c>
      <c r="M38" s="95">
        <f t="shared" si="2"/>
        <v>0</v>
      </c>
      <c r="N38" s="95">
        <f t="shared" si="2"/>
        <v>0</v>
      </c>
      <c r="O38" s="95">
        <f t="shared" si="2"/>
        <v>0</v>
      </c>
      <c r="P38" s="92"/>
      <c r="Q38" s="95">
        <f t="shared" si="3"/>
        <v>1.2787833305165033</v>
      </c>
      <c r="R38" s="95"/>
      <c r="S38" s="95"/>
      <c r="T38" s="95"/>
      <c r="U38" s="95">
        <f t="shared" si="4"/>
        <v>0.5188198801994397</v>
      </c>
      <c r="V38" s="95"/>
      <c r="W38" s="95"/>
      <c r="X38" s="95"/>
      <c r="Y38" s="95"/>
    </row>
    <row r="39" spans="1:25" x14ac:dyDescent="0.2">
      <c r="A39" s="92" t="s">
        <v>37</v>
      </c>
      <c r="B39" s="95">
        <f t="shared" si="2"/>
        <v>1.5817644809544829</v>
      </c>
      <c r="C39" s="95">
        <f t="shared" si="2"/>
        <v>0</v>
      </c>
      <c r="D39" s="95">
        <f t="shared" si="2"/>
        <v>1.1109800125716001</v>
      </c>
      <c r="E39" s="95">
        <f t="shared" si="2"/>
        <v>1.5164358058847909</v>
      </c>
      <c r="F39" s="95">
        <f t="shared" si="2"/>
        <v>1.8489489219382118</v>
      </c>
      <c r="G39" s="95">
        <f t="shared" si="2"/>
        <v>0.37254424988339202</v>
      </c>
      <c r="H39" s="95">
        <f t="shared" si="2"/>
        <v>1.8010753551475804</v>
      </c>
      <c r="I39" s="95">
        <f t="shared" si="2"/>
        <v>0.60364544874749049</v>
      </c>
      <c r="J39" s="95">
        <f t="shared" si="2"/>
        <v>1.6528769011651447</v>
      </c>
      <c r="K39" s="95">
        <f t="shared" si="2"/>
        <v>1.1363737349685414</v>
      </c>
      <c r="L39" s="95">
        <f t="shared" si="2"/>
        <v>0</v>
      </c>
      <c r="M39" s="95">
        <f t="shared" si="2"/>
        <v>0</v>
      </c>
      <c r="N39" s="95">
        <f t="shared" si="2"/>
        <v>0</v>
      </c>
      <c r="O39" s="95">
        <f t="shared" si="2"/>
        <v>0</v>
      </c>
      <c r="P39" s="92"/>
      <c r="Q39" s="95">
        <f t="shared" si="3"/>
        <v>1.2759857739621645</v>
      </c>
      <c r="R39" s="95"/>
      <c r="S39" s="95"/>
      <c r="T39" s="95"/>
      <c r="U39" s="95">
        <f t="shared" si="4"/>
        <v>0.59042479038337692</v>
      </c>
      <c r="V39" s="95"/>
      <c r="W39" s="95"/>
      <c r="X39" s="95"/>
      <c r="Y39" s="95"/>
    </row>
    <row r="40" spans="1:25" x14ac:dyDescent="0.2">
      <c r="A40" s="92" t="s">
        <v>38</v>
      </c>
      <c r="B40" s="95">
        <f t="shared" si="2"/>
        <v>0</v>
      </c>
      <c r="C40" s="95">
        <f t="shared" si="2"/>
        <v>0</v>
      </c>
      <c r="D40" s="95">
        <f t="shared" si="2"/>
        <v>2.1504340290048964</v>
      </c>
      <c r="E40" s="95">
        <f t="shared" si="2"/>
        <v>0.71017662372201074</v>
      </c>
      <c r="F40" s="95">
        <f t="shared" si="2"/>
        <v>0.61389692464213064</v>
      </c>
      <c r="G40" s="95">
        <f t="shared" si="2"/>
        <v>1.0459896246726006</v>
      </c>
      <c r="H40" s="95">
        <f t="shared" si="2"/>
        <v>1.0856778519209225</v>
      </c>
      <c r="I40" s="95">
        <f t="shared" si="2"/>
        <v>0.1341434330549979</v>
      </c>
      <c r="J40" s="95">
        <f t="shared" si="2"/>
        <v>1.4013558533217059</v>
      </c>
      <c r="K40" s="95">
        <f t="shared" si="2"/>
        <v>0.51186598565814423</v>
      </c>
      <c r="L40" s="95">
        <f t="shared" si="2"/>
        <v>0</v>
      </c>
      <c r="M40" s="95">
        <f t="shared" si="2"/>
        <v>0</v>
      </c>
      <c r="N40" s="95">
        <f t="shared" si="2"/>
        <v>0</v>
      </c>
      <c r="O40" s="95">
        <f t="shared" si="2"/>
        <v>0</v>
      </c>
      <c r="P40" s="92"/>
      <c r="Q40" s="95">
        <f t="shared" si="3"/>
        <v>0.78615804242750187</v>
      </c>
      <c r="R40" s="95"/>
      <c r="S40" s="95"/>
      <c r="T40" s="95"/>
      <c r="U40" s="95">
        <f t="shared" si="4"/>
        <v>0.42259104854675889</v>
      </c>
      <c r="V40" s="95"/>
      <c r="W40" s="95"/>
      <c r="X40" s="95"/>
      <c r="Y40" s="95"/>
    </row>
    <row r="41" spans="1:25" x14ac:dyDescent="0.2">
      <c r="A41" s="92" t="s">
        <v>39</v>
      </c>
      <c r="B41" s="95">
        <f t="shared" si="2"/>
        <v>0</v>
      </c>
      <c r="C41" s="95">
        <f t="shared" si="2"/>
        <v>4.3678468891275122</v>
      </c>
      <c r="D41" s="95">
        <f t="shared" si="2"/>
        <v>0</v>
      </c>
      <c r="E41" s="95">
        <f t="shared" si="2"/>
        <v>0.96448996794096709</v>
      </c>
      <c r="F41" s="95">
        <f t="shared" si="2"/>
        <v>0.2751951731154379</v>
      </c>
      <c r="G41" s="95">
        <f t="shared" si="2"/>
        <v>0.99842899951950492</v>
      </c>
      <c r="H41" s="95">
        <f t="shared" si="2"/>
        <v>0.99521327626370415</v>
      </c>
      <c r="I41" s="95">
        <f t="shared" si="2"/>
        <v>1.1790208922925676</v>
      </c>
      <c r="J41" s="95">
        <f t="shared" si="2"/>
        <v>0.21896532370391075</v>
      </c>
      <c r="K41" s="95">
        <f t="shared" si="2"/>
        <v>0.55247765426530893</v>
      </c>
      <c r="L41" s="95">
        <f t="shared" si="2"/>
        <v>0</v>
      </c>
      <c r="M41" s="95">
        <f t="shared" si="2"/>
        <v>0</v>
      </c>
      <c r="N41" s="95">
        <f t="shared" si="2"/>
        <v>0</v>
      </c>
      <c r="O41" s="95">
        <f t="shared" si="2"/>
        <v>0</v>
      </c>
      <c r="P41" s="92"/>
      <c r="Q41" s="95">
        <f t="shared" si="3"/>
        <v>0.74054161244305738</v>
      </c>
      <c r="R41" s="95"/>
      <c r="S41" s="95"/>
      <c r="T41" s="95"/>
      <c r="U41" s="95">
        <f t="shared" si="4"/>
        <v>0.38681125705119074</v>
      </c>
      <c r="V41" s="95"/>
      <c r="W41" s="95"/>
      <c r="X41" s="95"/>
      <c r="Y41" s="95"/>
    </row>
    <row r="42" spans="1:25" x14ac:dyDescent="0.2">
      <c r="A42" s="92" t="s">
        <v>40</v>
      </c>
      <c r="B42" s="95">
        <f t="shared" si="2"/>
        <v>1.6816406801190027</v>
      </c>
      <c r="C42" s="95">
        <f t="shared" si="2"/>
        <v>0</v>
      </c>
      <c r="D42" s="95">
        <f t="shared" si="2"/>
        <v>0</v>
      </c>
      <c r="E42" s="95">
        <f t="shared" si="2"/>
        <v>0.40042214011628019</v>
      </c>
      <c r="F42" s="95">
        <f t="shared" si="2"/>
        <v>2.1799167682157226</v>
      </c>
      <c r="G42" s="95">
        <f t="shared" si="2"/>
        <v>2.7601074030071011</v>
      </c>
      <c r="H42" s="95">
        <f t="shared" si="2"/>
        <v>0.70472021608095381</v>
      </c>
      <c r="I42" s="95">
        <f t="shared" si="2"/>
        <v>0.56172562591780373</v>
      </c>
      <c r="J42" s="95">
        <f t="shared" si="2"/>
        <v>1.0127430553009922</v>
      </c>
      <c r="K42" s="95">
        <f t="shared" si="2"/>
        <v>3.2672296956902824E-2</v>
      </c>
      <c r="L42" s="95">
        <f t="shared" si="2"/>
        <v>0</v>
      </c>
      <c r="M42" s="95">
        <f t="shared" si="2"/>
        <v>0</v>
      </c>
      <c r="N42" s="95">
        <f t="shared" si="2"/>
        <v>0</v>
      </c>
      <c r="O42" s="95">
        <f t="shared" si="2"/>
        <v>0</v>
      </c>
      <c r="P42" s="92"/>
      <c r="Q42" s="95">
        <f t="shared" si="3"/>
        <v>1.0931867865136795</v>
      </c>
      <c r="R42" s="95"/>
      <c r="S42" s="95"/>
      <c r="T42" s="95"/>
      <c r="U42" s="95">
        <f t="shared" si="4"/>
        <v>1.0003373321148565</v>
      </c>
      <c r="V42" s="95"/>
      <c r="W42" s="95"/>
      <c r="X42" s="95"/>
      <c r="Y42" s="95"/>
    </row>
    <row r="43" spans="1:25" ht="3.95" customHeight="1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2" thickBot="1" x14ac:dyDescent="0.25">
      <c r="A44" s="92" t="s">
        <v>52</v>
      </c>
      <c r="B44" s="95">
        <f t="shared" ref="B44:O44" si="5">AVERAGE(B31:B42)</f>
        <v>1</v>
      </c>
      <c r="C44" s="95">
        <f t="shared" si="5"/>
        <v>1</v>
      </c>
      <c r="D44" s="95">
        <f t="shared" si="5"/>
        <v>1</v>
      </c>
      <c r="E44" s="95">
        <f t="shared" si="5"/>
        <v>1.0000000000000002</v>
      </c>
      <c r="F44" s="95">
        <f t="shared" si="5"/>
        <v>1.0000000000000002</v>
      </c>
      <c r="G44" s="95">
        <f t="shared" si="5"/>
        <v>0.99999999999999989</v>
      </c>
      <c r="H44" s="95">
        <f t="shared" si="5"/>
        <v>1</v>
      </c>
      <c r="I44" s="95">
        <f t="shared" si="5"/>
        <v>1</v>
      </c>
      <c r="J44" s="95">
        <f t="shared" si="5"/>
        <v>1</v>
      </c>
      <c r="K44" s="95">
        <f t="shared" si="5"/>
        <v>1</v>
      </c>
      <c r="L44" s="96">
        <f t="shared" si="5"/>
        <v>0</v>
      </c>
      <c r="M44" s="96">
        <f t="shared" si="5"/>
        <v>0</v>
      </c>
      <c r="N44" s="96">
        <f t="shared" si="5"/>
        <v>0</v>
      </c>
      <c r="O44" s="96">
        <f t="shared" si="5"/>
        <v>0</v>
      </c>
      <c r="P44" s="92"/>
      <c r="Q44" s="95"/>
      <c r="R44" s="95"/>
      <c r="S44" s="95"/>
      <c r="T44" s="95"/>
      <c r="U44" s="95"/>
      <c r="V44" s="95"/>
      <c r="W44" s="95"/>
    </row>
    <row r="45" spans="1:25" ht="12" hidden="1" thickBot="1" x14ac:dyDescent="0.25"/>
    <row r="46" spans="1:25" ht="12" hidden="1" thickBot="1" x14ac:dyDescent="0.25"/>
    <row r="47" spans="1:25" ht="12" thickBot="1" x14ac:dyDescent="0.25">
      <c r="J47" s="97" t="s">
        <v>105</v>
      </c>
      <c r="K47" s="98">
        <v>1.5</v>
      </c>
      <c r="W47" s="3"/>
    </row>
    <row r="48" spans="1:25" ht="5.0999999999999996" customHeight="1" x14ac:dyDescent="0.2"/>
    <row r="49" spans="1:36" ht="18" x14ac:dyDescent="0.25">
      <c r="A49" s="87" t="s">
        <v>104</v>
      </c>
      <c r="Q49" s="87" t="s">
        <v>106</v>
      </c>
      <c r="R49" s="87"/>
      <c r="S49" s="87"/>
      <c r="T49" s="87"/>
      <c r="AG49" s="107" t="s">
        <v>107</v>
      </c>
      <c r="AH49" s="108"/>
      <c r="AI49" s="109"/>
    </row>
    <row r="50" spans="1:36" x14ac:dyDescent="0.2">
      <c r="B50" s="15">
        <f t="shared" ref="B50:O50" si="6">B$10</f>
        <v>2007</v>
      </c>
      <c r="C50" s="15">
        <f t="shared" si="6"/>
        <v>2008</v>
      </c>
      <c r="D50" s="15">
        <f t="shared" si="6"/>
        <v>2009</v>
      </c>
      <c r="E50" s="15">
        <f t="shared" si="6"/>
        <v>2010</v>
      </c>
      <c r="F50" s="15">
        <f t="shared" si="6"/>
        <v>2011</v>
      </c>
      <c r="G50" s="15">
        <f t="shared" si="6"/>
        <v>2012</v>
      </c>
      <c r="H50" s="15">
        <f t="shared" si="6"/>
        <v>2013</v>
      </c>
      <c r="I50" s="15">
        <f t="shared" si="6"/>
        <v>2014</v>
      </c>
      <c r="J50" s="15">
        <f t="shared" si="6"/>
        <v>2015</v>
      </c>
      <c r="K50" s="15">
        <f t="shared" si="6"/>
        <v>2016</v>
      </c>
      <c r="L50" s="15">
        <f t="shared" si="6"/>
        <v>2017</v>
      </c>
      <c r="M50" s="15">
        <f t="shared" si="6"/>
        <v>2018</v>
      </c>
      <c r="N50" s="15">
        <f t="shared" si="6"/>
        <v>2019</v>
      </c>
      <c r="O50" s="15">
        <f t="shared" si="6"/>
        <v>2020</v>
      </c>
      <c r="R50" s="15">
        <f t="shared" ref="R50:AE50" si="7">B$10</f>
        <v>2007</v>
      </c>
      <c r="S50" s="15">
        <f t="shared" si="7"/>
        <v>2008</v>
      </c>
      <c r="T50" s="15">
        <f t="shared" si="7"/>
        <v>2009</v>
      </c>
      <c r="U50" s="15">
        <f t="shared" si="7"/>
        <v>2010</v>
      </c>
      <c r="V50" s="15">
        <f t="shared" si="7"/>
        <v>2011</v>
      </c>
      <c r="W50" s="15">
        <f t="shared" si="7"/>
        <v>2012</v>
      </c>
      <c r="X50" s="15">
        <f t="shared" si="7"/>
        <v>2013</v>
      </c>
      <c r="Y50" s="15">
        <f t="shared" si="7"/>
        <v>2014</v>
      </c>
      <c r="Z50" s="15">
        <f t="shared" si="7"/>
        <v>2015</v>
      </c>
      <c r="AA50" s="15">
        <f t="shared" si="7"/>
        <v>2016</v>
      </c>
      <c r="AB50" s="15">
        <f t="shared" si="7"/>
        <v>2017</v>
      </c>
      <c r="AC50" s="15">
        <f t="shared" si="7"/>
        <v>2018</v>
      </c>
      <c r="AD50" s="15">
        <f t="shared" si="7"/>
        <v>2019</v>
      </c>
      <c r="AE50" s="15">
        <f t="shared" si="7"/>
        <v>2020</v>
      </c>
      <c r="AG50" s="89" t="s">
        <v>60</v>
      </c>
      <c r="AH50" s="89" t="s">
        <v>70</v>
      </c>
      <c r="AI50" s="89" t="s">
        <v>71</v>
      </c>
    </row>
    <row r="51" spans="1:36" x14ac:dyDescent="0.2">
      <c r="A51" s="9" t="s">
        <v>29</v>
      </c>
      <c r="B51" s="10">
        <f t="shared" ref="B51:D62" si="8">ABS(B31-$Q31)/$U31</f>
        <v>1.2480259124193507</v>
      </c>
      <c r="C51" s="10">
        <f t="shared" si="8"/>
        <v>1.9328284008849472</v>
      </c>
      <c r="D51" s="10">
        <f t="shared" si="8"/>
        <v>1.9328284008849472</v>
      </c>
      <c r="E51" s="10">
        <f t="shared" ref="E51:K62" si="9">ABS(E31-$Q31)/$U31</f>
        <v>0.15795036020394734</v>
      </c>
      <c r="F51" s="10">
        <f t="shared" si="9"/>
        <v>0.25101363501684815</v>
      </c>
      <c r="G51" s="10">
        <f t="shared" si="9"/>
        <v>1.9000438593908775</v>
      </c>
      <c r="H51" s="10">
        <f t="shared" si="9"/>
        <v>7.2003434952669129E-2</v>
      </c>
      <c r="I51" s="10">
        <f t="shared" si="9"/>
        <v>6.9749052853449567E-2</v>
      </c>
      <c r="J51" s="10">
        <f t="shared" si="9"/>
        <v>0.38805722835952688</v>
      </c>
      <c r="K51" s="10">
        <f t="shared" si="9"/>
        <v>1.4632974180381351</v>
      </c>
      <c r="L51" s="10"/>
      <c r="M51" s="10"/>
      <c r="N51" s="10"/>
      <c r="O51" s="10"/>
      <c r="Q51" s="9" t="s">
        <v>29</v>
      </c>
      <c r="R51" s="9">
        <f t="shared" ref="R51:R62" si="10">IF(B51&lt;MaxInitialSD,1,0)</f>
        <v>1</v>
      </c>
      <c r="S51" s="9">
        <f t="shared" ref="S51:S62" si="11">IF(C51&lt;MaxInitialSD,1,0)</f>
        <v>0</v>
      </c>
      <c r="T51" s="9">
        <f t="shared" ref="T51:T62" si="12">IF(D51&lt;MaxInitialSD,1,0)</f>
        <v>0</v>
      </c>
      <c r="U51" s="9">
        <f t="shared" ref="U51:U62" si="13">IF(E51&lt;MaxInitialSD,1,0)</f>
        <v>1</v>
      </c>
      <c r="V51" s="9">
        <f t="shared" ref="V51:V62" si="14">IF(F51&lt;MaxInitialSD,1,0)</f>
        <v>1</v>
      </c>
      <c r="W51" s="9">
        <f t="shared" ref="W51:W62" si="15">IF(G51&lt;MaxInitialSD,1,0)</f>
        <v>0</v>
      </c>
      <c r="X51" s="9">
        <f t="shared" ref="X51:X62" si="16">IF(H51&lt;MaxInitialSD,1,0)</f>
        <v>1</v>
      </c>
      <c r="Y51" s="9">
        <f t="shared" ref="Y51:Y62" si="17">IF(I51&lt;MaxInitialSD,1,0)</f>
        <v>1</v>
      </c>
      <c r="Z51" s="9">
        <f t="shared" ref="Z51:Z62" si="18">IF(J51&lt;MaxInitialSD,1,0)</f>
        <v>1</v>
      </c>
      <c r="AA51" s="9">
        <f t="shared" ref="AA51:AA62" si="19">IF(K51&lt;MaxInitialSD,1,0)</f>
        <v>1</v>
      </c>
      <c r="AG51" s="90">
        <f t="shared" ref="AG51:AG62" si="20">SUMPRODUCT(E31:K31,U$65:AA$65)/SUM(U$65:AA$65)</f>
        <v>0.89500212137529878</v>
      </c>
      <c r="AH51" s="90">
        <f t="shared" ref="AH51:AH62" si="21">Q31-($K$47*U31)</f>
        <v>0.1891695159076946</v>
      </c>
      <c r="AI51" s="90">
        <f t="shared" ref="AI51:AI62" si="22">Q31+($K$47*U31)</f>
        <v>1.5003324307320769</v>
      </c>
      <c r="AJ51" s="9">
        <v>1</v>
      </c>
    </row>
    <row r="52" spans="1:36" x14ac:dyDescent="0.2">
      <c r="A52" s="9" t="s">
        <v>30</v>
      </c>
      <c r="B52" s="10">
        <f t="shared" si="8"/>
        <v>1.9207722080430112</v>
      </c>
      <c r="C52" s="10">
        <f t="shared" si="8"/>
        <v>1.8487436583559698</v>
      </c>
      <c r="D52" s="10">
        <f t="shared" si="8"/>
        <v>1.8487436583559698</v>
      </c>
      <c r="E52" s="10">
        <f t="shared" si="9"/>
        <v>0.67349094829803646</v>
      </c>
      <c r="F52" s="10">
        <f t="shared" si="9"/>
        <v>1.5963351369820795</v>
      </c>
      <c r="G52" s="10">
        <f t="shared" si="9"/>
        <v>1.2265286284137733</v>
      </c>
      <c r="H52" s="10">
        <f t="shared" si="9"/>
        <v>0.35253254692145269</v>
      </c>
      <c r="I52" s="10">
        <f t="shared" si="9"/>
        <v>1.1571410545903236</v>
      </c>
      <c r="J52" s="10">
        <f t="shared" si="9"/>
        <v>8.7636647594873829E-2</v>
      </c>
      <c r="K52" s="10">
        <f t="shared" si="9"/>
        <v>0.151052301602598</v>
      </c>
      <c r="L52" s="10"/>
      <c r="M52" s="10"/>
      <c r="N52" s="10"/>
      <c r="O52" s="10"/>
      <c r="Q52" s="9" t="s">
        <v>30</v>
      </c>
      <c r="R52" s="9">
        <f t="shared" si="10"/>
        <v>0</v>
      </c>
      <c r="S52" s="9">
        <f t="shared" si="11"/>
        <v>0</v>
      </c>
      <c r="T52" s="9">
        <f t="shared" si="12"/>
        <v>0</v>
      </c>
      <c r="U52" s="9">
        <f t="shared" si="13"/>
        <v>1</v>
      </c>
      <c r="V52" s="9">
        <f t="shared" si="14"/>
        <v>0</v>
      </c>
      <c r="W52" s="9">
        <f t="shared" si="15"/>
        <v>1</v>
      </c>
      <c r="X52" s="9">
        <f t="shared" si="16"/>
        <v>1</v>
      </c>
      <c r="Y52" s="9">
        <f t="shared" si="17"/>
        <v>1</v>
      </c>
      <c r="Z52" s="9">
        <f t="shared" si="18"/>
        <v>1</v>
      </c>
      <c r="AA52" s="9">
        <f t="shared" si="19"/>
        <v>1</v>
      </c>
      <c r="AG52" s="90">
        <f t="shared" si="20"/>
        <v>0.5601221574222397</v>
      </c>
      <c r="AH52" s="90">
        <f t="shared" si="21"/>
        <v>0.14624120958264852</v>
      </c>
      <c r="AI52" s="90">
        <f t="shared" si="22"/>
        <v>1.404252984810777</v>
      </c>
      <c r="AJ52" s="9">
        <v>1</v>
      </c>
    </row>
    <row r="53" spans="1:36" x14ac:dyDescent="0.2">
      <c r="A53" s="9" t="s">
        <v>31</v>
      </c>
      <c r="B53" s="10">
        <f t="shared" si="8"/>
        <v>2.1148242796839756</v>
      </c>
      <c r="C53" s="10">
        <f t="shared" si="8"/>
        <v>2.1148242796839756</v>
      </c>
      <c r="D53" s="10">
        <f t="shared" si="8"/>
        <v>2.1148242796839756</v>
      </c>
      <c r="E53" s="10">
        <f t="shared" si="9"/>
        <v>6.3092914487802118E-2</v>
      </c>
      <c r="F53" s="10">
        <f t="shared" si="9"/>
        <v>0.81400120169096368</v>
      </c>
      <c r="G53" s="10">
        <f t="shared" si="9"/>
        <v>0.25646989850099194</v>
      </c>
      <c r="H53" s="10">
        <f t="shared" si="9"/>
        <v>1.1529396286395273</v>
      </c>
      <c r="I53" s="10">
        <f t="shared" si="9"/>
        <v>0.76340409696561928</v>
      </c>
      <c r="J53" s="10">
        <f t="shared" si="9"/>
        <v>1.5306725905554677</v>
      </c>
      <c r="K53" s="10">
        <f t="shared" si="9"/>
        <v>1.0062953527274536</v>
      </c>
      <c r="L53" s="10"/>
      <c r="M53" s="10"/>
      <c r="N53" s="10"/>
      <c r="O53" s="10"/>
      <c r="Q53" s="9" t="s">
        <v>31</v>
      </c>
      <c r="R53" s="9">
        <f t="shared" si="10"/>
        <v>0</v>
      </c>
      <c r="S53" s="9">
        <f t="shared" si="11"/>
        <v>0</v>
      </c>
      <c r="T53" s="9">
        <f t="shared" si="12"/>
        <v>0</v>
      </c>
      <c r="U53" s="9">
        <f t="shared" si="13"/>
        <v>1</v>
      </c>
      <c r="V53" s="9">
        <f t="shared" si="14"/>
        <v>1</v>
      </c>
      <c r="W53" s="9">
        <f t="shared" si="15"/>
        <v>1</v>
      </c>
      <c r="X53" s="9">
        <f t="shared" si="16"/>
        <v>1</v>
      </c>
      <c r="Y53" s="9">
        <f t="shared" si="17"/>
        <v>1</v>
      </c>
      <c r="Z53" s="9">
        <f t="shared" si="18"/>
        <v>0</v>
      </c>
      <c r="AA53" s="9">
        <f t="shared" si="19"/>
        <v>1</v>
      </c>
      <c r="AG53" s="90">
        <f t="shared" si="20"/>
        <v>1.658537448260696</v>
      </c>
      <c r="AH53" s="90">
        <f t="shared" si="21"/>
        <v>0.37450194852156793</v>
      </c>
      <c r="AI53" s="90">
        <f t="shared" si="22"/>
        <v>2.2018628428281399</v>
      </c>
      <c r="AJ53" s="9">
        <v>1</v>
      </c>
    </row>
    <row r="54" spans="1:36" x14ac:dyDescent="0.2">
      <c r="A54" s="9" t="s">
        <v>32</v>
      </c>
      <c r="B54" s="10">
        <f t="shared" si="8"/>
        <v>0.79136434985120108</v>
      </c>
      <c r="C54" s="10">
        <f t="shared" si="8"/>
        <v>1.2959840227978789</v>
      </c>
      <c r="D54" s="10">
        <f t="shared" si="8"/>
        <v>0.23246844491848501</v>
      </c>
      <c r="E54" s="10">
        <f t="shared" si="9"/>
        <v>5.1441213330975288E-2</v>
      </c>
      <c r="F54" s="10">
        <f t="shared" si="9"/>
        <v>9.5032367293938699E-2</v>
      </c>
      <c r="G54" s="10">
        <f t="shared" si="9"/>
        <v>1.1196943000982826</v>
      </c>
      <c r="H54" s="10">
        <f t="shared" si="9"/>
        <v>0.98543683777570013</v>
      </c>
      <c r="I54" s="10">
        <f t="shared" si="9"/>
        <v>0.93310245756894172</v>
      </c>
      <c r="J54" s="10">
        <f t="shared" si="9"/>
        <v>1.6455901387526042</v>
      </c>
      <c r="K54" s="10">
        <f t="shared" si="9"/>
        <v>0.42997030448459972</v>
      </c>
      <c r="L54" s="10"/>
      <c r="M54" s="10"/>
      <c r="N54" s="10"/>
      <c r="O54" s="10"/>
      <c r="Q54" s="9" t="s">
        <v>32</v>
      </c>
      <c r="R54" s="9">
        <f t="shared" si="10"/>
        <v>1</v>
      </c>
      <c r="S54" s="9">
        <f t="shared" si="11"/>
        <v>1</v>
      </c>
      <c r="T54" s="9">
        <f t="shared" si="12"/>
        <v>1</v>
      </c>
      <c r="U54" s="9">
        <f t="shared" si="13"/>
        <v>1</v>
      </c>
      <c r="V54" s="9">
        <f t="shared" si="14"/>
        <v>1</v>
      </c>
      <c r="W54" s="9">
        <f t="shared" si="15"/>
        <v>1</v>
      </c>
      <c r="X54" s="9">
        <f t="shared" si="16"/>
        <v>1</v>
      </c>
      <c r="Y54" s="9">
        <f t="shared" si="17"/>
        <v>1</v>
      </c>
      <c r="Z54" s="9">
        <f t="shared" si="18"/>
        <v>0</v>
      </c>
      <c r="AA54" s="9">
        <f t="shared" si="19"/>
        <v>1</v>
      </c>
      <c r="AG54" s="90">
        <f t="shared" si="20"/>
        <v>0.60641137329528427</v>
      </c>
      <c r="AH54" s="90">
        <f t="shared" si="21"/>
        <v>-0.14923964636688936</v>
      </c>
      <c r="AI54" s="90">
        <f t="shared" si="22"/>
        <v>2.0452891608407304</v>
      </c>
      <c r="AJ54" s="9">
        <v>1</v>
      </c>
    </row>
    <row r="55" spans="1:36" x14ac:dyDescent="0.2">
      <c r="A55" s="9" t="s">
        <v>33</v>
      </c>
      <c r="B55" s="10">
        <f t="shared" si="8"/>
        <v>0.34929939365831197</v>
      </c>
      <c r="C55" s="10">
        <f t="shared" si="8"/>
        <v>1.0253878751697894</v>
      </c>
      <c r="D55" s="10">
        <f t="shared" si="8"/>
        <v>9.3397520288376348E-2</v>
      </c>
      <c r="E55" s="10">
        <f t="shared" si="9"/>
        <v>0.51063871318194687</v>
      </c>
      <c r="F55" s="10">
        <f t="shared" si="9"/>
        <v>1.3719979621345342</v>
      </c>
      <c r="G55" s="10">
        <f t="shared" si="9"/>
        <v>1.3224225418166566</v>
      </c>
      <c r="H55" s="10">
        <f t="shared" si="9"/>
        <v>1.9227777016175437E-2</v>
      </c>
      <c r="I55" s="10">
        <f t="shared" si="9"/>
        <v>1.0899153899064109</v>
      </c>
      <c r="J55" s="10">
        <f t="shared" si="9"/>
        <v>0.27168621282907551</v>
      </c>
      <c r="K55" s="10">
        <f t="shared" si="9"/>
        <v>0.91976608688759132</v>
      </c>
      <c r="L55" s="10"/>
      <c r="M55" s="10"/>
      <c r="N55" s="10"/>
      <c r="O55" s="10"/>
      <c r="Q55" s="9" t="s">
        <v>33</v>
      </c>
      <c r="R55" s="9">
        <f t="shared" si="10"/>
        <v>1</v>
      </c>
      <c r="S55" s="9">
        <f t="shared" si="11"/>
        <v>1</v>
      </c>
      <c r="T55" s="9">
        <f t="shared" si="12"/>
        <v>1</v>
      </c>
      <c r="U55" s="9">
        <f t="shared" si="13"/>
        <v>1</v>
      </c>
      <c r="V55" s="9">
        <f t="shared" si="14"/>
        <v>1</v>
      </c>
      <c r="W55" s="9">
        <f t="shared" si="15"/>
        <v>1</v>
      </c>
      <c r="X55" s="9">
        <f t="shared" si="16"/>
        <v>1</v>
      </c>
      <c r="Y55" s="9">
        <f t="shared" si="17"/>
        <v>1</v>
      </c>
      <c r="Z55" s="9">
        <f t="shared" si="18"/>
        <v>1</v>
      </c>
      <c r="AA55" s="9">
        <f t="shared" si="19"/>
        <v>1</v>
      </c>
      <c r="AG55" s="90">
        <f t="shared" si="20"/>
        <v>1.2961478712691266</v>
      </c>
      <c r="AH55" s="90">
        <f t="shared" si="21"/>
        <v>-9.1136774070093463E-2</v>
      </c>
      <c r="AI55" s="90">
        <f t="shared" si="22"/>
        <v>2.29291598403243</v>
      </c>
      <c r="AJ55" s="9">
        <v>1</v>
      </c>
    </row>
    <row r="56" spans="1:36" x14ac:dyDescent="0.2">
      <c r="A56" s="9" t="s">
        <v>34</v>
      </c>
      <c r="B56" s="10">
        <f t="shared" si="8"/>
        <v>3.1628975547928473</v>
      </c>
      <c r="C56" s="10">
        <f t="shared" si="8"/>
        <v>2.1601647060230214</v>
      </c>
      <c r="D56" s="10">
        <f t="shared" si="8"/>
        <v>2.1601647060230214</v>
      </c>
      <c r="E56" s="10">
        <f t="shared" si="9"/>
        <v>0.51500577617382248</v>
      </c>
      <c r="F56" s="10">
        <f t="shared" si="9"/>
        <v>0.61845217137224717</v>
      </c>
      <c r="G56" s="10">
        <f t="shared" si="9"/>
        <v>2.0268358709127896</v>
      </c>
      <c r="H56" s="10">
        <f t="shared" si="9"/>
        <v>0.30805919203253229</v>
      </c>
      <c r="I56" s="10">
        <f t="shared" si="9"/>
        <v>0.884103461659275</v>
      </c>
      <c r="J56" s="10">
        <f t="shared" si="9"/>
        <v>0.23966255567799929</v>
      </c>
      <c r="K56" s="10">
        <f t="shared" si="9"/>
        <v>0.55699620941797645</v>
      </c>
      <c r="L56" s="10"/>
      <c r="M56" s="10"/>
      <c r="N56" s="10"/>
      <c r="O56" s="10"/>
      <c r="Q56" s="9" t="s">
        <v>34</v>
      </c>
      <c r="R56" s="9">
        <f t="shared" si="10"/>
        <v>0</v>
      </c>
      <c r="S56" s="9">
        <f t="shared" si="11"/>
        <v>0</v>
      </c>
      <c r="T56" s="9">
        <f t="shared" si="12"/>
        <v>0</v>
      </c>
      <c r="U56" s="9">
        <f t="shared" si="13"/>
        <v>1</v>
      </c>
      <c r="V56" s="9">
        <f t="shared" si="14"/>
        <v>1</v>
      </c>
      <c r="W56" s="9">
        <f t="shared" si="15"/>
        <v>0</v>
      </c>
      <c r="X56" s="9">
        <f t="shared" si="16"/>
        <v>1</v>
      </c>
      <c r="Y56" s="9">
        <f t="shared" si="17"/>
        <v>1</v>
      </c>
      <c r="Z56" s="9">
        <f t="shared" si="18"/>
        <v>1</v>
      </c>
      <c r="AA56" s="9">
        <f t="shared" si="19"/>
        <v>1</v>
      </c>
      <c r="AG56" s="90">
        <f t="shared" si="20"/>
        <v>1.2163467855046723</v>
      </c>
      <c r="AH56" s="90">
        <f t="shared" si="21"/>
        <v>0.3547339365883504</v>
      </c>
      <c r="AI56" s="90">
        <f t="shared" si="22"/>
        <v>1.966758632934265</v>
      </c>
      <c r="AJ56" s="9">
        <v>1</v>
      </c>
    </row>
    <row r="57" spans="1:36" x14ac:dyDescent="0.2">
      <c r="A57" s="9" t="s">
        <v>35</v>
      </c>
      <c r="B57" s="10">
        <f t="shared" si="8"/>
        <v>2.2326333237426121</v>
      </c>
      <c r="C57" s="10">
        <f t="shared" si="8"/>
        <v>2.2326333237426121</v>
      </c>
      <c r="D57" s="10">
        <f t="shared" si="8"/>
        <v>11.097609825075249</v>
      </c>
      <c r="E57" s="10">
        <f t="shared" si="9"/>
        <v>0.48895021255734861</v>
      </c>
      <c r="F57" s="10">
        <f t="shared" si="9"/>
        <v>1.5089666274535452</v>
      </c>
      <c r="G57" s="10">
        <f t="shared" si="9"/>
        <v>0.7516314995312372</v>
      </c>
      <c r="H57" s="10">
        <f t="shared" si="9"/>
        <v>0.42892476770726135</v>
      </c>
      <c r="I57" s="10">
        <f t="shared" si="9"/>
        <v>0.11608431642058459</v>
      </c>
      <c r="J57" s="10">
        <f t="shared" si="9"/>
        <v>1.4840737702862745</v>
      </c>
      <c r="K57" s="10">
        <f t="shared" si="9"/>
        <v>0.72046548512801112</v>
      </c>
      <c r="L57" s="10"/>
      <c r="M57" s="10"/>
      <c r="N57" s="10"/>
      <c r="O57" s="10"/>
      <c r="Q57" s="9" t="s">
        <v>35</v>
      </c>
      <c r="R57" s="9">
        <f t="shared" si="10"/>
        <v>0</v>
      </c>
      <c r="S57" s="9">
        <f t="shared" si="11"/>
        <v>0</v>
      </c>
      <c r="T57" s="9">
        <f t="shared" si="12"/>
        <v>0</v>
      </c>
      <c r="U57" s="9">
        <f t="shared" si="13"/>
        <v>1</v>
      </c>
      <c r="V57" s="9">
        <f t="shared" si="14"/>
        <v>0</v>
      </c>
      <c r="W57" s="9">
        <f t="shared" si="15"/>
        <v>1</v>
      </c>
      <c r="X57" s="9">
        <f t="shared" si="16"/>
        <v>1</v>
      </c>
      <c r="Y57" s="9">
        <f t="shared" si="17"/>
        <v>1</v>
      </c>
      <c r="Z57" s="9">
        <f t="shared" si="18"/>
        <v>1</v>
      </c>
      <c r="AA57" s="9">
        <f t="shared" si="19"/>
        <v>1</v>
      </c>
      <c r="AG57" s="90">
        <f t="shared" si="20"/>
        <v>0.71701412859151192</v>
      </c>
      <c r="AH57" s="90">
        <f t="shared" si="21"/>
        <v>0.23216554135373957</v>
      </c>
      <c r="AI57" s="90">
        <f t="shared" si="22"/>
        <v>1.1828411405787496</v>
      </c>
      <c r="AJ57" s="9">
        <v>1</v>
      </c>
    </row>
    <row r="58" spans="1:36" x14ac:dyDescent="0.2">
      <c r="A58" s="9" t="s">
        <v>36</v>
      </c>
      <c r="B58" s="10">
        <f t="shared" si="8"/>
        <v>2.4647924632821043</v>
      </c>
      <c r="C58" s="10">
        <f t="shared" si="8"/>
        <v>8.5532971025727527</v>
      </c>
      <c r="D58" s="10">
        <f t="shared" si="8"/>
        <v>1.8163687094890859</v>
      </c>
      <c r="E58" s="10">
        <f t="shared" si="9"/>
        <v>0.76288744994919178</v>
      </c>
      <c r="F58" s="10">
        <f t="shared" si="9"/>
        <v>0.75069961042853839</v>
      </c>
      <c r="G58" s="10">
        <f t="shared" si="9"/>
        <v>0.36584533110873341</v>
      </c>
      <c r="H58" s="10">
        <f t="shared" si="9"/>
        <v>0.46093163212568278</v>
      </c>
      <c r="I58" s="10">
        <f t="shared" si="9"/>
        <v>0.35060574373130943</v>
      </c>
      <c r="J58" s="10">
        <f t="shared" si="9"/>
        <v>0.10185662224430118</v>
      </c>
      <c r="K58" s="10">
        <f t="shared" si="9"/>
        <v>2.0916149021251376</v>
      </c>
      <c r="L58" s="10"/>
      <c r="M58" s="10"/>
      <c r="N58" s="10"/>
      <c r="O58" s="10"/>
      <c r="Q58" s="9" t="s">
        <v>36</v>
      </c>
      <c r="R58" s="9">
        <f t="shared" si="10"/>
        <v>0</v>
      </c>
      <c r="S58" s="9">
        <f t="shared" si="11"/>
        <v>0</v>
      </c>
      <c r="T58" s="9">
        <f t="shared" si="12"/>
        <v>0</v>
      </c>
      <c r="U58" s="9">
        <f t="shared" si="13"/>
        <v>1</v>
      </c>
      <c r="V58" s="9">
        <f t="shared" si="14"/>
        <v>1</v>
      </c>
      <c r="W58" s="9">
        <f t="shared" si="15"/>
        <v>1</v>
      </c>
      <c r="X58" s="9">
        <f t="shared" si="16"/>
        <v>1</v>
      </c>
      <c r="Y58" s="9">
        <f t="shared" si="17"/>
        <v>1</v>
      </c>
      <c r="Z58" s="9">
        <f t="shared" si="18"/>
        <v>1</v>
      </c>
      <c r="AA58" s="9">
        <f t="shared" si="19"/>
        <v>0</v>
      </c>
      <c r="AG58" s="90">
        <f t="shared" si="20"/>
        <v>0.96131249574256594</v>
      </c>
      <c r="AH58" s="90">
        <f t="shared" si="21"/>
        <v>0.50055351021734373</v>
      </c>
      <c r="AI58" s="90">
        <f t="shared" si="22"/>
        <v>2.0570131508156626</v>
      </c>
      <c r="AJ58" s="9">
        <v>1</v>
      </c>
    </row>
    <row r="59" spans="1:36" x14ac:dyDescent="0.2">
      <c r="A59" s="9" t="s">
        <v>37</v>
      </c>
      <c r="B59" s="10">
        <f t="shared" si="8"/>
        <v>0.51789611813855063</v>
      </c>
      <c r="C59" s="10">
        <f t="shared" si="8"/>
        <v>2.1611317728268769</v>
      </c>
      <c r="D59" s="10">
        <f t="shared" si="8"/>
        <v>0.27946956848377297</v>
      </c>
      <c r="E59" s="10">
        <f t="shared" si="9"/>
        <v>0.4072492141911867</v>
      </c>
      <c r="F59" s="10">
        <f t="shared" si="9"/>
        <v>0.97042528922948623</v>
      </c>
      <c r="G59" s="10">
        <f t="shared" si="9"/>
        <v>1.5301551337167709</v>
      </c>
      <c r="H59" s="10">
        <f t="shared" si="9"/>
        <v>0.88934202922689398</v>
      </c>
      <c r="I59" s="10">
        <f t="shared" si="9"/>
        <v>1.13873999900666</v>
      </c>
      <c r="J59" s="10">
        <f t="shared" si="9"/>
        <v>0.6383389270600508</v>
      </c>
      <c r="K59" s="10">
        <f t="shared" si="9"/>
        <v>0.23646032698418648</v>
      </c>
      <c r="L59" s="10"/>
      <c r="M59" s="10"/>
      <c r="N59" s="10"/>
      <c r="O59" s="10"/>
      <c r="Q59" s="9" t="s">
        <v>37</v>
      </c>
      <c r="R59" s="9">
        <f t="shared" si="10"/>
        <v>1</v>
      </c>
      <c r="S59" s="9">
        <f t="shared" si="11"/>
        <v>0</v>
      </c>
      <c r="T59" s="9">
        <f t="shared" si="12"/>
        <v>1</v>
      </c>
      <c r="U59" s="9">
        <f t="shared" si="13"/>
        <v>1</v>
      </c>
      <c r="V59" s="9">
        <f t="shared" si="14"/>
        <v>1</v>
      </c>
      <c r="W59" s="9">
        <f t="shared" si="15"/>
        <v>0</v>
      </c>
      <c r="X59" s="9">
        <f t="shared" si="16"/>
        <v>1</v>
      </c>
      <c r="Y59" s="9">
        <f t="shared" si="17"/>
        <v>1</v>
      </c>
      <c r="Z59" s="9">
        <f t="shared" si="18"/>
        <v>1</v>
      </c>
      <c r="AA59" s="9">
        <f t="shared" si="19"/>
        <v>1</v>
      </c>
      <c r="AG59" s="90">
        <f t="shared" si="20"/>
        <v>1.6587555805161855</v>
      </c>
      <c r="AH59" s="90">
        <f t="shared" si="21"/>
        <v>0.39034858838709918</v>
      </c>
      <c r="AI59" s="90">
        <f t="shared" si="22"/>
        <v>2.1616229595372296</v>
      </c>
      <c r="AJ59" s="9">
        <v>1</v>
      </c>
    </row>
    <row r="60" spans="1:36" x14ac:dyDescent="0.2">
      <c r="A60" s="9" t="s">
        <v>38</v>
      </c>
      <c r="B60" s="10">
        <f t="shared" si="8"/>
        <v>1.860328194671911</v>
      </c>
      <c r="C60" s="10">
        <f t="shared" si="8"/>
        <v>1.860328194671911</v>
      </c>
      <c r="D60" s="10">
        <f t="shared" si="8"/>
        <v>3.2283598795312392</v>
      </c>
      <c r="E60" s="10">
        <f t="shared" si="9"/>
        <v>0.1797989308263446</v>
      </c>
      <c r="F60" s="10">
        <f t="shared" si="9"/>
        <v>0.40763077774069528</v>
      </c>
      <c r="G60" s="10">
        <f t="shared" si="9"/>
        <v>0.61485349284758661</v>
      </c>
      <c r="H60" s="10">
        <f t="shared" si="9"/>
        <v>0.70876988645034988</v>
      </c>
      <c r="I60" s="10">
        <f t="shared" si="9"/>
        <v>1.5428973510317028</v>
      </c>
      <c r="J60" s="10">
        <f t="shared" si="9"/>
        <v>1.4557757742616584</v>
      </c>
      <c r="K60" s="10">
        <f t="shared" si="9"/>
        <v>0.64907209396085386</v>
      </c>
      <c r="L60" s="10"/>
      <c r="M60" s="10"/>
      <c r="N60" s="10"/>
      <c r="O60" s="10"/>
      <c r="Q60" s="9" t="s">
        <v>38</v>
      </c>
      <c r="R60" s="9">
        <f t="shared" si="10"/>
        <v>0</v>
      </c>
      <c r="S60" s="9">
        <f t="shared" si="11"/>
        <v>0</v>
      </c>
      <c r="T60" s="9">
        <f t="shared" si="12"/>
        <v>0</v>
      </c>
      <c r="U60" s="9">
        <f t="shared" si="13"/>
        <v>1</v>
      </c>
      <c r="V60" s="9">
        <f t="shared" si="14"/>
        <v>1</v>
      </c>
      <c r="W60" s="9">
        <f t="shared" si="15"/>
        <v>1</v>
      </c>
      <c r="X60" s="9">
        <f t="shared" si="16"/>
        <v>1</v>
      </c>
      <c r="Y60" s="9">
        <f t="shared" si="17"/>
        <v>0</v>
      </c>
      <c r="Z60" s="9">
        <f t="shared" si="18"/>
        <v>1</v>
      </c>
      <c r="AA60" s="9">
        <f t="shared" si="19"/>
        <v>1</v>
      </c>
      <c r="AG60" s="90">
        <f t="shared" si="20"/>
        <v>0.89792723782146666</v>
      </c>
      <c r="AH60" s="90">
        <f t="shared" si="21"/>
        <v>0.15227146960736349</v>
      </c>
      <c r="AI60" s="90">
        <f t="shared" si="22"/>
        <v>1.4200446152476403</v>
      </c>
      <c r="AJ60" s="9">
        <v>1</v>
      </c>
    </row>
    <row r="61" spans="1:36" x14ac:dyDescent="0.2">
      <c r="A61" s="9" t="s">
        <v>39</v>
      </c>
      <c r="B61" s="10">
        <f t="shared" si="8"/>
        <v>1.9144779241651022</v>
      </c>
      <c r="C61" s="10">
        <f t="shared" si="8"/>
        <v>9.3774553107290153</v>
      </c>
      <c r="D61" s="10">
        <f t="shared" si="8"/>
        <v>1.9144779241651022</v>
      </c>
      <c r="E61" s="10">
        <f t="shared" si="9"/>
        <v>0.57896028467514915</v>
      </c>
      <c r="F61" s="10">
        <f t="shared" si="9"/>
        <v>1.2030323079921001</v>
      </c>
      <c r="G61" s="10">
        <f t="shared" si="9"/>
        <v>0.66670083244841716</v>
      </c>
      <c r="H61" s="10">
        <f t="shared" si="9"/>
        <v>0.65838741551139357</v>
      </c>
      <c r="I61" s="10">
        <f t="shared" si="9"/>
        <v>1.1335742480511153</v>
      </c>
      <c r="J61" s="10">
        <f t="shared" si="9"/>
        <v>1.3483999734529986</v>
      </c>
      <c r="K61" s="10">
        <f t="shared" si="9"/>
        <v>0.4861904992409774</v>
      </c>
      <c r="L61" s="10"/>
      <c r="M61" s="10"/>
      <c r="N61" s="10"/>
      <c r="O61" s="10"/>
      <c r="Q61" s="9" t="s">
        <v>39</v>
      </c>
      <c r="R61" s="9">
        <f t="shared" si="10"/>
        <v>0</v>
      </c>
      <c r="S61" s="9">
        <f t="shared" si="11"/>
        <v>0</v>
      </c>
      <c r="T61" s="9">
        <f t="shared" si="12"/>
        <v>0</v>
      </c>
      <c r="U61" s="9">
        <f t="shared" si="13"/>
        <v>1</v>
      </c>
      <c r="V61" s="9">
        <f t="shared" si="14"/>
        <v>1</v>
      </c>
      <c r="W61" s="9">
        <f t="shared" si="15"/>
        <v>1</v>
      </c>
      <c r="X61" s="9">
        <f t="shared" si="16"/>
        <v>1</v>
      </c>
      <c r="Y61" s="9">
        <f t="shared" si="17"/>
        <v>1</v>
      </c>
      <c r="Z61" s="9">
        <f t="shared" si="18"/>
        <v>1</v>
      </c>
      <c r="AA61" s="9">
        <f t="shared" si="19"/>
        <v>1</v>
      </c>
      <c r="AG61" s="90">
        <f t="shared" si="20"/>
        <v>0.97985162210233567</v>
      </c>
      <c r="AH61" s="90">
        <f t="shared" si="21"/>
        <v>0.16032472686627131</v>
      </c>
      <c r="AI61" s="90">
        <f t="shared" si="22"/>
        <v>1.3207584980198435</v>
      </c>
      <c r="AJ61" s="9">
        <v>1</v>
      </c>
    </row>
    <row r="62" spans="1:36" x14ac:dyDescent="0.2">
      <c r="A62" s="9" t="s">
        <v>40</v>
      </c>
      <c r="B62" s="10">
        <f t="shared" si="8"/>
        <v>0.58825545614822483</v>
      </c>
      <c r="C62" s="10">
        <f t="shared" si="8"/>
        <v>1.0928181438580582</v>
      </c>
      <c r="D62" s="10">
        <f t="shared" si="8"/>
        <v>1.0928181438580582</v>
      </c>
      <c r="E62" s="10">
        <f t="shared" si="9"/>
        <v>0.69253103343928546</v>
      </c>
      <c r="F62" s="10">
        <f t="shared" si="9"/>
        <v>1.0863635163995531</v>
      </c>
      <c r="G62" s="10">
        <f t="shared" si="9"/>
        <v>1.666358500256421</v>
      </c>
      <c r="H62" s="10">
        <f t="shared" si="9"/>
        <v>0.38833557237282318</v>
      </c>
      <c r="I62" s="10">
        <f t="shared" si="9"/>
        <v>0.53128194213475033</v>
      </c>
      <c r="J62" s="10">
        <f t="shared" si="9"/>
        <v>8.041660410955348E-2</v>
      </c>
      <c r="K62" s="10">
        <f t="shared" si="9"/>
        <v>1.0601568645995616</v>
      </c>
      <c r="L62" s="10"/>
      <c r="M62" s="10"/>
      <c r="N62" s="10"/>
      <c r="O62" s="10"/>
      <c r="Q62" s="9" t="s">
        <v>40</v>
      </c>
      <c r="R62" s="9">
        <f t="shared" si="10"/>
        <v>1</v>
      </c>
      <c r="S62" s="9">
        <f t="shared" si="11"/>
        <v>1</v>
      </c>
      <c r="T62" s="9">
        <f t="shared" si="12"/>
        <v>1</v>
      </c>
      <c r="U62" s="9">
        <f t="shared" si="13"/>
        <v>1</v>
      </c>
      <c r="V62" s="9">
        <f t="shared" si="14"/>
        <v>1</v>
      </c>
      <c r="W62" s="9">
        <f t="shared" si="15"/>
        <v>0</v>
      </c>
      <c r="X62" s="9">
        <f t="shared" si="16"/>
        <v>1</v>
      </c>
      <c r="Y62" s="9">
        <f t="shared" si="17"/>
        <v>1</v>
      </c>
      <c r="Z62" s="9">
        <f t="shared" si="18"/>
        <v>1</v>
      </c>
      <c r="AA62" s="9">
        <f t="shared" si="19"/>
        <v>1</v>
      </c>
      <c r="AG62" s="90">
        <f t="shared" si="20"/>
        <v>0.552571178098617</v>
      </c>
      <c r="AH62" s="90">
        <f t="shared" si="21"/>
        <v>-0.4073192116586053</v>
      </c>
      <c r="AI62" s="90">
        <f t="shared" si="22"/>
        <v>2.5936927846859641</v>
      </c>
      <c r="AJ62" s="9">
        <v>1</v>
      </c>
    </row>
    <row r="63" spans="1:36" ht="3.95" customHeight="1" x14ac:dyDescent="0.2"/>
    <row r="64" spans="1:36" x14ac:dyDescent="0.2">
      <c r="E64" s="104" t="s">
        <v>109</v>
      </c>
      <c r="F64" s="105"/>
      <c r="G64" s="105"/>
      <c r="H64" s="106"/>
      <c r="Q64" s="9" t="s">
        <v>48</v>
      </c>
      <c r="R64" s="9">
        <f t="shared" ref="R64:AA64" si="23">SUM(R51:R63)</f>
        <v>5</v>
      </c>
      <c r="S64" s="9">
        <f t="shared" si="23"/>
        <v>3</v>
      </c>
      <c r="T64" s="9">
        <f t="shared" si="23"/>
        <v>4</v>
      </c>
      <c r="U64" s="9">
        <f t="shared" si="23"/>
        <v>12</v>
      </c>
      <c r="V64" s="9">
        <f t="shared" si="23"/>
        <v>10</v>
      </c>
      <c r="W64" s="9">
        <f t="shared" si="23"/>
        <v>8</v>
      </c>
      <c r="X64" s="9">
        <f t="shared" si="23"/>
        <v>12</v>
      </c>
      <c r="Y64" s="9">
        <f t="shared" si="23"/>
        <v>11</v>
      </c>
      <c r="Z64" s="9">
        <f t="shared" si="23"/>
        <v>10</v>
      </c>
      <c r="AA64" s="9">
        <f t="shared" si="23"/>
        <v>11</v>
      </c>
    </row>
    <row r="65" spans="1:31" x14ac:dyDescent="0.2">
      <c r="E65" s="82">
        <v>1</v>
      </c>
      <c r="F65" s="1"/>
      <c r="G65" s="81">
        <v>1.5</v>
      </c>
      <c r="H65" s="86">
        <v>2</v>
      </c>
      <c r="Q65" s="85" t="s">
        <v>108</v>
      </c>
      <c r="R65" s="9">
        <f t="shared" ref="R65:AA65" si="24">IF(R64=12,1,0)</f>
        <v>0</v>
      </c>
      <c r="S65" s="9">
        <f t="shared" si="24"/>
        <v>0</v>
      </c>
      <c r="T65" s="9">
        <f t="shared" si="24"/>
        <v>0</v>
      </c>
      <c r="U65" s="9">
        <f t="shared" si="24"/>
        <v>1</v>
      </c>
      <c r="V65" s="9">
        <f t="shared" si="24"/>
        <v>0</v>
      </c>
      <c r="W65" s="9">
        <f t="shared" si="24"/>
        <v>0</v>
      </c>
      <c r="X65" s="9">
        <f t="shared" si="24"/>
        <v>1</v>
      </c>
      <c r="Y65" s="9">
        <f t="shared" si="24"/>
        <v>0</v>
      </c>
      <c r="Z65" s="9">
        <f t="shared" si="24"/>
        <v>0</v>
      </c>
      <c r="AA65" s="9">
        <f t="shared" si="24"/>
        <v>0</v>
      </c>
    </row>
    <row r="67" spans="1:31" x14ac:dyDescent="0.2">
      <c r="A67" s="83"/>
      <c r="B67" s="83"/>
      <c r="C67" s="83"/>
      <c r="D67" s="83"/>
    </row>
    <row r="68" spans="1:3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>
        <f>$K47</f>
        <v>1.5</v>
      </c>
      <c r="M68" s="84">
        <f>$K47</f>
        <v>1.5</v>
      </c>
      <c r="N68" s="84">
        <f>$K47</f>
        <v>1.5</v>
      </c>
      <c r="O68" s="84">
        <f>$K47</f>
        <v>1.5</v>
      </c>
    </row>
    <row r="69" spans="1:31" x14ac:dyDescent="0.2">
      <c r="E69" s="100">
        <v>2</v>
      </c>
    </row>
    <row r="71" spans="1:31" x14ac:dyDescent="0.2">
      <c r="E71" s="9">
        <v>89</v>
      </c>
      <c r="F71" s="9">
        <v>19</v>
      </c>
      <c r="G71" s="9">
        <v>1</v>
      </c>
      <c r="H71" s="9">
        <v>81</v>
      </c>
      <c r="I71" s="9">
        <v>56</v>
      </c>
      <c r="J71" s="9">
        <v>60</v>
      </c>
      <c r="K71" s="9">
        <v>30</v>
      </c>
      <c r="AE71" s="90">
        <v>1.0039576487815096</v>
      </c>
    </row>
    <row r="72" spans="1:31" x14ac:dyDescent="0.2">
      <c r="E72" s="9">
        <v>48</v>
      </c>
      <c r="F72" s="9">
        <v>10</v>
      </c>
      <c r="G72" s="9">
        <v>90</v>
      </c>
      <c r="H72" s="9">
        <v>58</v>
      </c>
      <c r="I72" s="9">
        <v>96</v>
      </c>
      <c r="J72" s="9">
        <v>89</v>
      </c>
      <c r="K72" s="9">
        <v>77</v>
      </c>
      <c r="AE72" s="90">
        <v>0.96074822577459429</v>
      </c>
    </row>
    <row r="73" spans="1:31" x14ac:dyDescent="0.2">
      <c r="E73" s="9">
        <v>84</v>
      </c>
      <c r="F73" s="9">
        <v>34</v>
      </c>
      <c r="G73" s="9">
        <v>79</v>
      </c>
      <c r="H73" s="9">
        <v>80</v>
      </c>
      <c r="I73" s="9">
        <v>61</v>
      </c>
      <c r="J73" s="9">
        <v>39</v>
      </c>
      <c r="K73" s="9">
        <v>62</v>
      </c>
      <c r="AE73" s="90">
        <v>1.0021090184137538</v>
      </c>
    </row>
    <row r="74" spans="1:31" x14ac:dyDescent="0.2">
      <c r="E74" s="9">
        <v>96</v>
      </c>
      <c r="F74" s="9">
        <v>83</v>
      </c>
      <c r="G74" s="9">
        <v>9</v>
      </c>
      <c r="H74" s="9">
        <v>21</v>
      </c>
      <c r="I74" s="9">
        <v>95</v>
      </c>
      <c r="J74" s="9">
        <v>87</v>
      </c>
      <c r="K74" s="9">
        <v>9</v>
      </c>
      <c r="AE74" s="90">
        <v>0.99423380415935803</v>
      </c>
    </row>
    <row r="75" spans="1:31" x14ac:dyDescent="0.2">
      <c r="E75" s="9">
        <v>42</v>
      </c>
      <c r="F75" s="9">
        <v>1</v>
      </c>
      <c r="G75" s="9">
        <v>8</v>
      </c>
      <c r="H75" s="9">
        <v>53</v>
      </c>
      <c r="I75" s="9">
        <v>28</v>
      </c>
      <c r="J75" s="9">
        <v>97</v>
      </c>
      <c r="K75" s="9">
        <v>19</v>
      </c>
      <c r="AE75" s="90">
        <v>0.98936624434737164</v>
      </c>
    </row>
    <row r="76" spans="1:31" x14ac:dyDescent="0.2">
      <c r="E76" s="9">
        <v>93</v>
      </c>
      <c r="F76" s="9">
        <v>94</v>
      </c>
      <c r="G76" s="9">
        <v>5</v>
      </c>
      <c r="H76" s="9">
        <v>92</v>
      </c>
      <c r="I76" s="9">
        <v>47</v>
      </c>
      <c r="J76" s="9">
        <v>66</v>
      </c>
      <c r="K76" s="9">
        <v>87</v>
      </c>
      <c r="AE76" s="90">
        <v>1.022201936567176</v>
      </c>
    </row>
    <row r="77" spans="1:31" x14ac:dyDescent="0.2">
      <c r="E77" s="9">
        <v>84</v>
      </c>
      <c r="F77" s="9">
        <v>60</v>
      </c>
      <c r="G77" s="9">
        <v>66</v>
      </c>
      <c r="H77" s="9">
        <v>4</v>
      </c>
      <c r="I77" s="9">
        <v>80</v>
      </c>
      <c r="J77" s="9">
        <v>26</v>
      </c>
      <c r="K77" s="9">
        <v>44</v>
      </c>
      <c r="AE77" s="90">
        <v>0.9843727175613064</v>
      </c>
    </row>
    <row r="78" spans="1:31" x14ac:dyDescent="0.2">
      <c r="E78" s="9">
        <v>86</v>
      </c>
      <c r="F78" s="9">
        <v>39</v>
      </c>
      <c r="G78" s="9">
        <v>76</v>
      </c>
      <c r="H78" s="9">
        <v>49</v>
      </c>
      <c r="I78" s="9">
        <v>26</v>
      </c>
      <c r="J78" s="9">
        <v>85</v>
      </c>
      <c r="K78" s="9">
        <v>82</v>
      </c>
      <c r="AE78" s="90">
        <v>0.92796689191935633</v>
      </c>
    </row>
    <row r="79" spans="1:31" x14ac:dyDescent="0.2">
      <c r="E79" s="9">
        <v>49</v>
      </c>
      <c r="F79" s="9">
        <v>76</v>
      </c>
      <c r="G79" s="9">
        <v>26</v>
      </c>
      <c r="H79" s="9">
        <v>11</v>
      </c>
      <c r="I79" s="9">
        <v>72</v>
      </c>
      <c r="J79" s="9">
        <v>33</v>
      </c>
      <c r="K79" s="9">
        <v>55</v>
      </c>
      <c r="AE79" s="90">
        <v>1.0025085378434264</v>
      </c>
    </row>
    <row r="80" spans="1:31" x14ac:dyDescent="0.2">
      <c r="E80" s="9">
        <v>19</v>
      </c>
      <c r="F80" s="9">
        <v>58</v>
      </c>
      <c r="G80" s="9">
        <v>73</v>
      </c>
      <c r="H80" s="9">
        <v>9</v>
      </c>
      <c r="I80" s="9">
        <v>16</v>
      </c>
      <c r="J80" s="9">
        <v>58</v>
      </c>
      <c r="K80" s="9">
        <v>47</v>
      </c>
      <c r="AE80" s="90">
        <v>1.0182807401032119</v>
      </c>
    </row>
    <row r="81" spans="5:31" x14ac:dyDescent="0.2">
      <c r="E81" s="9">
        <v>43</v>
      </c>
      <c r="F81" s="9">
        <v>26</v>
      </c>
      <c r="G81" s="9">
        <v>19</v>
      </c>
      <c r="H81" s="9">
        <v>92</v>
      </c>
      <c r="I81" s="9">
        <v>84</v>
      </c>
      <c r="J81" s="9">
        <v>24</v>
      </c>
      <c r="K81" s="9">
        <v>0</v>
      </c>
      <c r="AE81" s="90">
        <v>1.0276428049860313</v>
      </c>
    </row>
    <row r="82" spans="5:31" x14ac:dyDescent="0.2">
      <c r="E82" s="9">
        <v>39</v>
      </c>
      <c r="F82" s="9">
        <v>41</v>
      </c>
      <c r="G82" s="9">
        <v>77</v>
      </c>
      <c r="H82" s="9">
        <v>9</v>
      </c>
      <c r="I82" s="9">
        <v>67</v>
      </c>
      <c r="J82" s="9">
        <v>4</v>
      </c>
      <c r="K82" s="9">
        <v>3</v>
      </c>
      <c r="AE82" s="90">
        <v>1.0666114295429048</v>
      </c>
    </row>
  </sheetData>
  <mergeCells count="2">
    <mergeCell ref="AG49:AI49"/>
    <mergeCell ref="E64:H64"/>
  </mergeCells>
  <conditionalFormatting sqref="A1:D1">
    <cfRule type="cellIs" dxfId="101" priority="31" operator="lessThan">
      <formula>0</formula>
    </cfRule>
    <cfRule type="cellIs" dxfId="100" priority="32" operator="equal">
      <formula>0</formula>
    </cfRule>
  </conditionalFormatting>
  <conditionalFormatting sqref="Q47:W47 E65:H65 J47:K47 E24:O24 E31:O42 E44:O44 U65:AA65 E51:O62 E11:O22">
    <cfRule type="cellIs" dxfId="99" priority="30" operator="equal">
      <formula>0</formula>
    </cfRule>
  </conditionalFormatting>
  <conditionalFormatting sqref="Q11:T24">
    <cfRule type="cellIs" dxfId="98" priority="29" operator="equal">
      <formula>0</formula>
    </cfRule>
  </conditionalFormatting>
  <conditionalFormatting sqref="U11:U24">
    <cfRule type="cellIs" dxfId="97" priority="28" operator="equal">
      <formula>0</formula>
    </cfRule>
  </conditionalFormatting>
  <conditionalFormatting sqref="V11:V24">
    <cfRule type="cellIs" dxfId="96" priority="27" operator="equal">
      <formula>0</formula>
    </cfRule>
  </conditionalFormatting>
  <conditionalFormatting sqref="W11:W24">
    <cfRule type="cellIs" dxfId="95" priority="26" operator="equal">
      <formula>0</formula>
    </cfRule>
  </conditionalFormatting>
  <conditionalFormatting sqref="X11:X24">
    <cfRule type="cellIs" dxfId="94" priority="25" operator="equal">
      <formula>0</formula>
    </cfRule>
  </conditionalFormatting>
  <conditionalFormatting sqref="Y11:Y24">
    <cfRule type="cellIs" dxfId="93" priority="24" operator="equal">
      <formula>0</formula>
    </cfRule>
  </conditionalFormatting>
  <conditionalFormatting sqref="Q43:T44">
    <cfRule type="cellIs" dxfId="92" priority="23" operator="equal">
      <formula>0</formula>
    </cfRule>
  </conditionalFormatting>
  <conditionalFormatting sqref="U43:U44">
    <cfRule type="cellIs" dxfId="91" priority="22" operator="equal">
      <formula>0</formula>
    </cfRule>
  </conditionalFormatting>
  <conditionalFormatting sqref="V31:V44">
    <cfRule type="cellIs" dxfId="90" priority="21" operator="equal">
      <formula>0</formula>
    </cfRule>
  </conditionalFormatting>
  <conditionalFormatting sqref="W31:W44">
    <cfRule type="cellIs" dxfId="89" priority="20" operator="equal">
      <formula>0</formula>
    </cfRule>
  </conditionalFormatting>
  <conditionalFormatting sqref="X31:X43">
    <cfRule type="cellIs" dxfId="88" priority="19" operator="equal">
      <formula>0</formula>
    </cfRule>
  </conditionalFormatting>
  <conditionalFormatting sqref="Y31:Y43">
    <cfRule type="cellIs" dxfId="87" priority="18" operator="equal">
      <formula>0</formula>
    </cfRule>
  </conditionalFormatting>
  <conditionalFormatting sqref="U51:AE62">
    <cfRule type="cellIs" dxfId="86" priority="17" operator="equal">
      <formula>0</formula>
    </cfRule>
  </conditionalFormatting>
  <conditionalFormatting sqref="U64:AA64">
    <cfRule type="cellIs" dxfId="85" priority="15" operator="notEqual">
      <formula>12</formula>
    </cfRule>
    <cfRule type="cellIs" dxfId="84" priority="16" operator="equal">
      <formula>0</formula>
    </cfRule>
  </conditionalFormatting>
  <conditionalFormatting sqref="AE71:AE82">
    <cfRule type="cellIs" dxfId="83" priority="14" operator="equal">
      <formula>0</formula>
    </cfRule>
  </conditionalFormatting>
  <conditionalFormatting sqref="AG51:AG62">
    <cfRule type="cellIs" dxfId="82" priority="13" operator="equal">
      <formula>0</formula>
    </cfRule>
  </conditionalFormatting>
  <conditionalFormatting sqref="Q31:T42">
    <cfRule type="cellIs" dxfId="81" priority="12" operator="equal">
      <formula>0</formula>
    </cfRule>
  </conditionalFormatting>
  <conditionalFormatting sqref="U31:U42">
    <cfRule type="cellIs" dxfId="80" priority="11" operator="equal">
      <formula>0</formula>
    </cfRule>
  </conditionalFormatting>
  <conditionalFormatting sqref="AH51:AI62">
    <cfRule type="cellIs" dxfId="79" priority="10" operator="equal">
      <formula>0</formula>
    </cfRule>
  </conditionalFormatting>
  <conditionalFormatting sqref="L68:O68">
    <cfRule type="cellIs" dxfId="78" priority="33" operator="notEqual">
      <formula>$K$47</formula>
    </cfRule>
  </conditionalFormatting>
  <conditionalFormatting sqref="E51:K62">
    <cfRule type="cellIs" dxfId="77" priority="34" operator="greaterThanOrEqual">
      <formula>$H$65</formula>
    </cfRule>
    <cfRule type="cellIs" dxfId="76" priority="35" operator="between">
      <formula>$G$65</formula>
      <formula>$H$65</formula>
    </cfRule>
    <cfRule type="cellIs" dxfId="75" priority="36" operator="lessThan">
      <formula>$E$65</formula>
    </cfRule>
  </conditionalFormatting>
  <conditionalFormatting sqref="B24:D24 B31:D42 B44:D44 B51:D62 B11:D22">
    <cfRule type="cellIs" dxfId="74" priority="6" operator="equal">
      <formula>0</formula>
    </cfRule>
  </conditionalFormatting>
  <conditionalFormatting sqref="B51:D62">
    <cfRule type="cellIs" dxfId="73" priority="7" operator="greaterThanOrEqual">
      <formula>$H$65</formula>
    </cfRule>
    <cfRule type="cellIs" dxfId="72" priority="8" operator="between">
      <formula>$G$65</formula>
      <formula>$H$65</formula>
    </cfRule>
    <cfRule type="cellIs" dxfId="71" priority="9" operator="lessThan">
      <formula>$E$65</formula>
    </cfRule>
  </conditionalFormatting>
  <conditionalFormatting sqref="R65:T65">
    <cfRule type="cellIs" dxfId="70" priority="5" operator="equal">
      <formula>0</formula>
    </cfRule>
  </conditionalFormatting>
  <conditionalFormatting sqref="R51:T62">
    <cfRule type="cellIs" dxfId="69" priority="4" operator="equal">
      <formula>0</formula>
    </cfRule>
  </conditionalFormatting>
  <conditionalFormatting sqref="R64:T64">
    <cfRule type="cellIs" dxfId="68" priority="2" operator="notEqual">
      <formula>12</formula>
    </cfRule>
    <cfRule type="cellIs" dxfId="67" priority="3" operator="equal">
      <formula>0</formula>
    </cfRule>
  </conditionalFormatting>
  <conditionalFormatting sqref="E69">
    <cfRule type="cellIs" dxfId="66" priority="1" operator="equal">
      <formula>0</formula>
    </cfRule>
  </conditionalFormatting>
  <printOptions headings="1"/>
  <pageMargins left="0.25" right="0.25" top="0.5" bottom="0.5" header="0.3" footer="0.3"/>
  <pageSetup scale="64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20"/>
  <sheetViews>
    <sheetView zoomScale="75" zoomScaleNormal="75" workbookViewId="0">
      <pane xSplit="1" ySplit="10" topLeftCell="B158" activePane="bottomRight" state="frozen"/>
      <selection pane="topRight" activeCell="B1" sqref="B1"/>
      <selection pane="bottomLeft" activeCell="A11" sqref="A11"/>
      <selection pane="bottomRight" activeCell="B170" sqref="B170"/>
    </sheetView>
  </sheetViews>
  <sheetFormatPr defaultRowHeight="11.25" x14ac:dyDescent="0.2"/>
  <cols>
    <col min="1" max="1" width="9.33203125" style="1"/>
    <col min="2" max="2" width="9.83203125" style="1" customWidth="1"/>
    <col min="3" max="3" width="7.83203125" style="1" customWidth="1"/>
    <col min="4" max="4" width="9.83203125" style="1" customWidth="1"/>
    <col min="5" max="5" width="13.83203125" style="1" customWidth="1"/>
    <col min="6" max="6" width="10.83203125" style="1" customWidth="1"/>
    <col min="7" max="7" width="7.83203125" style="1" customWidth="1"/>
    <col min="8" max="8" width="8.83203125" style="1" customWidth="1"/>
    <col min="9" max="9" width="7.83203125" style="1" customWidth="1"/>
    <col min="10" max="11" width="10.83203125" style="1" customWidth="1"/>
    <col min="12" max="13" width="7.83203125" style="1" customWidth="1"/>
    <col min="14" max="14" width="9.83203125" style="1" customWidth="1"/>
    <col min="15" max="15" width="10.83203125" style="1" customWidth="1"/>
    <col min="16" max="16" width="11.83203125" style="1" customWidth="1"/>
    <col min="17" max="17" width="12.83203125" style="1" customWidth="1"/>
    <col min="18" max="18" width="11.83203125" style="1" customWidth="1"/>
    <col min="19" max="20" width="10.83203125" style="1" customWidth="1"/>
    <col min="21" max="21" width="0.1640625" style="1" customWidth="1"/>
    <col min="22" max="24" width="0" style="1" hidden="1" customWidth="1"/>
    <col min="25" max="16384" width="9.33203125" style="1"/>
  </cols>
  <sheetData>
    <row r="1" spans="1:21" ht="18" x14ac:dyDescent="0.25">
      <c r="A1" s="14" t="s">
        <v>6</v>
      </c>
      <c r="D1" s="17" t="s">
        <v>21</v>
      </c>
      <c r="E1" s="19">
        <v>1</v>
      </c>
    </row>
    <row r="2" spans="1:21" x14ac:dyDescent="0.2">
      <c r="D2" s="10"/>
      <c r="O2" s="10"/>
    </row>
    <row r="3" spans="1:21" hidden="1" x14ac:dyDescent="0.2"/>
    <row r="4" spans="1:21" hidden="1" x14ac:dyDescent="0.2"/>
    <row r="5" spans="1:21" hidden="1" x14ac:dyDescent="0.2"/>
    <row r="7" spans="1:21" ht="15" x14ac:dyDescent="0.25">
      <c r="B7" s="110" t="s">
        <v>22</v>
      </c>
      <c r="C7" s="111"/>
      <c r="D7" s="111"/>
      <c r="E7" s="111"/>
      <c r="F7" s="112"/>
      <c r="G7" s="110" t="s">
        <v>23</v>
      </c>
      <c r="H7" s="111"/>
      <c r="I7" s="111"/>
      <c r="J7" s="111"/>
      <c r="K7" s="112"/>
      <c r="L7" s="110" t="s">
        <v>24</v>
      </c>
      <c r="M7" s="111"/>
      <c r="N7" s="111"/>
      <c r="O7" s="112"/>
      <c r="P7" s="110" t="s">
        <v>25</v>
      </c>
      <c r="Q7" s="112"/>
      <c r="R7" s="110" t="s">
        <v>26</v>
      </c>
      <c r="S7" s="111"/>
      <c r="T7" s="111"/>
      <c r="U7" s="112"/>
    </row>
    <row r="8" spans="1:21" x14ac:dyDescent="0.2">
      <c r="H8" s="60" t="s">
        <v>80</v>
      </c>
      <c r="I8" s="61">
        <v>1</v>
      </c>
      <c r="M8" s="17" t="s">
        <v>19</v>
      </c>
      <c r="N8" s="51">
        <f>Trend!A25</f>
        <v>21.5</v>
      </c>
    </row>
    <row r="9" spans="1:21" x14ac:dyDescent="0.2">
      <c r="G9" s="113" t="s">
        <v>10</v>
      </c>
      <c r="H9" s="114"/>
      <c r="I9" s="115"/>
    </row>
    <row r="10" spans="1:21" ht="33.75" x14ac:dyDescent="0.2">
      <c r="A10" s="3"/>
      <c r="B10" s="15" t="s">
        <v>1</v>
      </c>
      <c r="C10" s="16" t="s">
        <v>20</v>
      </c>
      <c r="D10" s="16" t="s">
        <v>7</v>
      </c>
      <c r="E10" s="16" t="s">
        <v>8</v>
      </c>
      <c r="F10" s="16" t="s">
        <v>9</v>
      </c>
      <c r="G10" s="16" t="s">
        <v>78</v>
      </c>
      <c r="H10" s="48" t="s">
        <v>79</v>
      </c>
      <c r="I10" s="16" t="s">
        <v>11</v>
      </c>
      <c r="J10" s="16" t="s">
        <v>12</v>
      </c>
      <c r="K10" s="16" t="s">
        <v>72</v>
      </c>
      <c r="L10" s="48" t="s">
        <v>13</v>
      </c>
      <c r="M10" s="48" t="s">
        <v>14</v>
      </c>
      <c r="N10" s="16" t="s">
        <v>15</v>
      </c>
      <c r="O10" s="16" t="s">
        <v>16</v>
      </c>
      <c r="P10" s="16" t="s">
        <v>17</v>
      </c>
      <c r="Q10" s="16" t="s">
        <v>27</v>
      </c>
      <c r="R10" s="16" t="s">
        <v>64</v>
      </c>
      <c r="S10" s="16" t="s">
        <v>62</v>
      </c>
      <c r="T10" s="16" t="s">
        <v>18</v>
      </c>
    </row>
    <row r="11" spans="1:21" x14ac:dyDescent="0.2">
      <c r="A11" s="4">
        <v>36526</v>
      </c>
      <c r="B11" s="22">
        <f>Unit*Inputs!B119</f>
        <v>0</v>
      </c>
      <c r="D11" s="12">
        <f t="shared" ref="D11:D35" si="0">B11+C11</f>
        <v>0</v>
      </c>
      <c r="E11" s="18">
        <f>Inputs!D119</f>
        <v>0</v>
      </c>
      <c r="F11" s="12" t="e">
        <f t="shared" ref="F11:F35" si="1">D11/E11</f>
        <v>#DIV/0!</v>
      </c>
      <c r="G11" s="62">
        <f>Inputs!I$11</f>
        <v>1</v>
      </c>
      <c r="H11" s="62">
        <f>Inputs!J$11</f>
        <v>1.058635486168473</v>
      </c>
      <c r="I11" s="18">
        <f t="shared" ref="I11:I35" si="2">IF(I$8=1,G11,H11)</f>
        <v>1</v>
      </c>
      <c r="J11" s="12" t="e">
        <f t="shared" ref="J11:J35" si="3">F11/I11</f>
        <v>#DIV/0!</v>
      </c>
      <c r="K11" s="12" t="e">
        <f>AVERAGE(J11:J12)</f>
        <v>#DIV/0!</v>
      </c>
      <c r="L11" s="49">
        <f>Trend!$C11</f>
        <v>0.2</v>
      </c>
      <c r="M11" s="49">
        <f>Trend!$C31</f>
        <v>0</v>
      </c>
      <c r="N11" s="57">
        <f>N$8</f>
        <v>21.5</v>
      </c>
      <c r="O11" s="12">
        <f t="shared" ref="O11:O35" si="4">N11*E11*I11</f>
        <v>0</v>
      </c>
      <c r="P11" s="12"/>
      <c r="Q11" s="12"/>
      <c r="R11" s="12">
        <f t="shared" ref="R11:R35" si="5">IF(P11=0,N11,P11)</f>
        <v>21.5</v>
      </c>
      <c r="S11" s="12">
        <f t="shared" ref="S11:S34" si="6">IF(D11=0,Q11,D11)</f>
        <v>0</v>
      </c>
      <c r="T11" s="12">
        <f t="shared" ref="T11:T21" si="7">IF(D11=0,0,R11-D11)</f>
        <v>0</v>
      </c>
    </row>
    <row r="12" spans="1:21" x14ac:dyDescent="0.2">
      <c r="A12" s="4">
        <v>36557</v>
      </c>
      <c r="B12" s="22">
        <f>Unit*Inputs!B120</f>
        <v>0</v>
      </c>
      <c r="D12" s="12">
        <f t="shared" si="0"/>
        <v>0</v>
      </c>
      <c r="E12" s="18">
        <f>Inputs!D120</f>
        <v>0</v>
      </c>
      <c r="F12" s="12" t="e">
        <f t="shared" si="1"/>
        <v>#DIV/0!</v>
      </c>
      <c r="G12" s="62">
        <f>Inputs!I$12</f>
        <v>1</v>
      </c>
      <c r="H12" s="62">
        <f>Inputs!J$12</f>
        <v>1.0331083284671718</v>
      </c>
      <c r="I12" s="18">
        <f t="shared" si="2"/>
        <v>1</v>
      </c>
      <c r="J12" s="12" t="e">
        <f t="shared" si="3"/>
        <v>#DIV/0!</v>
      </c>
      <c r="K12" s="12" t="e">
        <f t="shared" ref="K12:K35" si="8">AVERAGE(J11:J13)</f>
        <v>#DIV/0!</v>
      </c>
      <c r="L12" s="49">
        <f>Trend!$C12</f>
        <v>0.2</v>
      </c>
      <c r="M12" s="49">
        <f>Trend!$C32</f>
        <v>0</v>
      </c>
      <c r="N12" s="12">
        <f t="shared" ref="N12:N36" si="9">N11*(1+L12/12)*(1+M12)</f>
        <v>21.858333333333331</v>
      </c>
      <c r="O12" s="12">
        <f t="shared" si="4"/>
        <v>0</v>
      </c>
      <c r="P12" s="12"/>
      <c r="Q12" s="12"/>
      <c r="R12" s="12">
        <f t="shared" si="5"/>
        <v>21.858333333333331</v>
      </c>
      <c r="S12" s="12">
        <f t="shared" si="6"/>
        <v>0</v>
      </c>
      <c r="T12" s="12">
        <f t="shared" si="7"/>
        <v>0</v>
      </c>
    </row>
    <row r="13" spans="1:21" x14ac:dyDescent="0.2">
      <c r="A13" s="4">
        <v>36586</v>
      </c>
      <c r="B13" s="22">
        <f>Unit*Inputs!B121</f>
        <v>0</v>
      </c>
      <c r="D13" s="12">
        <f t="shared" si="0"/>
        <v>0</v>
      </c>
      <c r="E13" s="18">
        <f>Inputs!D121</f>
        <v>0</v>
      </c>
      <c r="F13" s="12" t="e">
        <f t="shared" si="1"/>
        <v>#DIV/0!</v>
      </c>
      <c r="G13" s="62">
        <f>Inputs!I$13</f>
        <v>1</v>
      </c>
      <c r="H13" s="62">
        <f>Inputs!J$13</f>
        <v>1.0000376348025648</v>
      </c>
      <c r="I13" s="18">
        <f t="shared" si="2"/>
        <v>1</v>
      </c>
      <c r="J13" s="12" t="e">
        <f t="shared" si="3"/>
        <v>#DIV/0!</v>
      </c>
      <c r="K13" s="12" t="e">
        <f t="shared" si="8"/>
        <v>#DIV/0!</v>
      </c>
      <c r="L13" s="49">
        <f>Trend!$C13</f>
        <v>0.2</v>
      </c>
      <c r="M13" s="49">
        <f>Trend!$C33</f>
        <v>0</v>
      </c>
      <c r="N13" s="12">
        <f t="shared" si="9"/>
        <v>22.222638888888884</v>
      </c>
      <c r="O13" s="12">
        <f t="shared" si="4"/>
        <v>0</v>
      </c>
      <c r="P13" s="12"/>
      <c r="Q13" s="12"/>
      <c r="R13" s="12">
        <f t="shared" si="5"/>
        <v>22.222638888888884</v>
      </c>
      <c r="S13" s="12">
        <f t="shared" si="6"/>
        <v>0</v>
      </c>
      <c r="T13" s="12">
        <f t="shared" si="7"/>
        <v>0</v>
      </c>
    </row>
    <row r="14" spans="1:21" x14ac:dyDescent="0.2">
      <c r="A14" s="4">
        <v>36617</v>
      </c>
      <c r="B14" s="22">
        <f>Unit*Inputs!B122</f>
        <v>0</v>
      </c>
      <c r="D14" s="12">
        <f t="shared" si="0"/>
        <v>0</v>
      </c>
      <c r="E14" s="18">
        <f>Inputs!D122</f>
        <v>0</v>
      </c>
      <c r="F14" s="12" t="e">
        <f t="shared" si="1"/>
        <v>#DIV/0!</v>
      </c>
      <c r="G14" s="62">
        <f>Inputs!I$14</f>
        <v>1</v>
      </c>
      <c r="H14" s="62">
        <f>Inputs!J$14</f>
        <v>0.97612277725203567</v>
      </c>
      <c r="I14" s="18">
        <f t="shared" si="2"/>
        <v>1</v>
      </c>
      <c r="J14" s="12" t="e">
        <f t="shared" si="3"/>
        <v>#DIV/0!</v>
      </c>
      <c r="K14" s="12" t="e">
        <f t="shared" si="8"/>
        <v>#DIV/0!</v>
      </c>
      <c r="L14" s="49">
        <f>Trend!$C14</f>
        <v>0.2</v>
      </c>
      <c r="M14" s="49">
        <f>Trend!$C34</f>
        <v>0</v>
      </c>
      <c r="N14" s="12">
        <f t="shared" si="9"/>
        <v>22.593016203703698</v>
      </c>
      <c r="O14" s="12">
        <f t="shared" si="4"/>
        <v>0</v>
      </c>
      <c r="P14" s="12"/>
      <c r="Q14" s="12"/>
      <c r="R14" s="12">
        <f t="shared" si="5"/>
        <v>22.593016203703698</v>
      </c>
      <c r="S14" s="12">
        <f t="shared" si="6"/>
        <v>0</v>
      </c>
      <c r="T14" s="12">
        <f t="shared" si="7"/>
        <v>0</v>
      </c>
    </row>
    <row r="15" spans="1:21" x14ac:dyDescent="0.2">
      <c r="A15" s="4">
        <v>36647</v>
      </c>
      <c r="B15" s="22">
        <f>Unit*Inputs!B123</f>
        <v>0</v>
      </c>
      <c r="D15" s="12">
        <f t="shared" si="0"/>
        <v>0</v>
      </c>
      <c r="E15" s="18">
        <f>Inputs!D123</f>
        <v>0</v>
      </c>
      <c r="F15" s="12" t="e">
        <f t="shared" si="1"/>
        <v>#DIV/0!</v>
      </c>
      <c r="G15" s="62">
        <f>Inputs!I$15</f>
        <v>1</v>
      </c>
      <c r="H15" s="62">
        <f>Inputs!J$15</f>
        <v>0.96475668456994579</v>
      </c>
      <c r="I15" s="18">
        <f t="shared" si="2"/>
        <v>1</v>
      </c>
      <c r="J15" s="12" t="e">
        <f t="shared" si="3"/>
        <v>#DIV/0!</v>
      </c>
      <c r="K15" s="12" t="e">
        <f t="shared" si="8"/>
        <v>#DIV/0!</v>
      </c>
      <c r="L15" s="49">
        <f>Trend!$C15</f>
        <v>0.2</v>
      </c>
      <c r="M15" s="49">
        <f>Trend!$C35</f>
        <v>-0.12</v>
      </c>
      <c r="N15" s="12">
        <f t="shared" si="9"/>
        <v>20.213218496913573</v>
      </c>
      <c r="O15" s="12">
        <f t="shared" si="4"/>
        <v>0</v>
      </c>
      <c r="P15" s="12"/>
      <c r="Q15" s="12"/>
      <c r="R15" s="12">
        <f t="shared" si="5"/>
        <v>20.213218496913573</v>
      </c>
      <c r="S15" s="12">
        <f t="shared" si="6"/>
        <v>0</v>
      </c>
      <c r="T15" s="12">
        <f t="shared" si="7"/>
        <v>0</v>
      </c>
    </row>
    <row r="16" spans="1:21" x14ac:dyDescent="0.2">
      <c r="A16" s="4">
        <v>36678</v>
      </c>
      <c r="B16" s="22">
        <f>Unit*Inputs!B124</f>
        <v>0</v>
      </c>
      <c r="D16" s="12">
        <f t="shared" si="0"/>
        <v>0</v>
      </c>
      <c r="E16" s="18">
        <f>Inputs!D124</f>
        <v>0</v>
      </c>
      <c r="F16" s="12" t="e">
        <f t="shared" si="1"/>
        <v>#DIV/0!</v>
      </c>
      <c r="G16" s="62">
        <f>Inputs!I$16</f>
        <v>1</v>
      </c>
      <c r="H16" s="62">
        <f>Inputs!J$16</f>
        <v>0.93295607948832149</v>
      </c>
      <c r="I16" s="18">
        <f t="shared" si="2"/>
        <v>1</v>
      </c>
      <c r="J16" s="12" t="e">
        <f t="shared" si="3"/>
        <v>#DIV/0!</v>
      </c>
      <c r="K16" s="12" t="e">
        <f t="shared" si="8"/>
        <v>#DIV/0!</v>
      </c>
      <c r="L16" s="49">
        <f>Trend!$C16</f>
        <v>0.2</v>
      </c>
      <c r="M16" s="49">
        <f>Trend!$C36</f>
        <v>0</v>
      </c>
      <c r="N16" s="12">
        <f t="shared" si="9"/>
        <v>20.550105471862132</v>
      </c>
      <c r="O16" s="12">
        <f t="shared" si="4"/>
        <v>0</v>
      </c>
      <c r="P16" s="12"/>
      <c r="Q16" s="12"/>
      <c r="R16" s="12">
        <f t="shared" si="5"/>
        <v>20.550105471862132</v>
      </c>
      <c r="S16" s="12">
        <f t="shared" si="6"/>
        <v>0</v>
      </c>
      <c r="T16" s="12">
        <f t="shared" si="7"/>
        <v>0</v>
      </c>
    </row>
    <row r="17" spans="1:20" x14ac:dyDescent="0.2">
      <c r="A17" s="4">
        <v>36708</v>
      </c>
      <c r="B17" s="22">
        <f>Unit*Inputs!B125</f>
        <v>0</v>
      </c>
      <c r="D17" s="12">
        <f t="shared" si="0"/>
        <v>0</v>
      </c>
      <c r="E17" s="18">
        <f>Inputs!D125</f>
        <v>0</v>
      </c>
      <c r="F17" s="12" t="e">
        <f t="shared" si="1"/>
        <v>#DIV/0!</v>
      </c>
      <c r="G17" s="62">
        <f>Inputs!I$17</f>
        <v>1</v>
      </c>
      <c r="H17" s="62">
        <f>Inputs!J$17</f>
        <v>0.93392991939460834</v>
      </c>
      <c r="I17" s="18">
        <f t="shared" si="2"/>
        <v>1</v>
      </c>
      <c r="J17" s="12" t="e">
        <f t="shared" si="3"/>
        <v>#DIV/0!</v>
      </c>
      <c r="K17" s="12" t="e">
        <f t="shared" si="8"/>
        <v>#DIV/0!</v>
      </c>
      <c r="L17" s="49">
        <f>Trend!$C17</f>
        <v>0.2</v>
      </c>
      <c r="M17" s="49">
        <f>Trend!$C37</f>
        <v>0</v>
      </c>
      <c r="N17" s="12">
        <f t="shared" si="9"/>
        <v>20.892607229726501</v>
      </c>
      <c r="O17" s="12">
        <f t="shared" si="4"/>
        <v>0</v>
      </c>
      <c r="P17" s="12"/>
      <c r="Q17" s="12"/>
      <c r="R17" s="12">
        <f t="shared" si="5"/>
        <v>20.892607229726501</v>
      </c>
      <c r="S17" s="12">
        <f t="shared" si="6"/>
        <v>0</v>
      </c>
      <c r="T17" s="12">
        <f t="shared" si="7"/>
        <v>0</v>
      </c>
    </row>
    <row r="18" spans="1:20" x14ac:dyDescent="0.2">
      <c r="A18" s="4">
        <v>36739</v>
      </c>
      <c r="B18" s="22">
        <f>Unit*Inputs!B126</f>
        <v>0</v>
      </c>
      <c r="D18" s="12">
        <f t="shared" si="0"/>
        <v>0</v>
      </c>
      <c r="E18" s="18">
        <f>Inputs!D126</f>
        <v>0</v>
      </c>
      <c r="F18" s="12" t="e">
        <f t="shared" si="1"/>
        <v>#DIV/0!</v>
      </c>
      <c r="G18" s="62">
        <f>Inputs!I$18</f>
        <v>1</v>
      </c>
      <c r="H18" s="62">
        <f>Inputs!J$18</f>
        <v>0.92467384866109226</v>
      </c>
      <c r="I18" s="18">
        <f t="shared" si="2"/>
        <v>1</v>
      </c>
      <c r="J18" s="12" t="e">
        <f t="shared" si="3"/>
        <v>#DIV/0!</v>
      </c>
      <c r="K18" s="12" t="e">
        <f t="shared" si="8"/>
        <v>#DIV/0!</v>
      </c>
      <c r="L18" s="49">
        <f>Trend!$C18</f>
        <v>0.2</v>
      </c>
      <c r="M18" s="49">
        <f>Trend!$C38</f>
        <v>0</v>
      </c>
      <c r="N18" s="12">
        <f t="shared" si="9"/>
        <v>21.240817350221942</v>
      </c>
      <c r="O18" s="12">
        <f t="shared" si="4"/>
        <v>0</v>
      </c>
      <c r="P18" s="12"/>
      <c r="Q18" s="12"/>
      <c r="R18" s="12">
        <f t="shared" si="5"/>
        <v>21.240817350221942</v>
      </c>
      <c r="S18" s="12">
        <f t="shared" si="6"/>
        <v>0</v>
      </c>
      <c r="T18" s="12">
        <f t="shared" si="7"/>
        <v>0</v>
      </c>
    </row>
    <row r="19" spans="1:20" x14ac:dyDescent="0.2">
      <c r="A19" s="4">
        <v>36770</v>
      </c>
      <c r="B19" s="22">
        <f>Unit*Inputs!B127</f>
        <v>0</v>
      </c>
      <c r="D19" s="12">
        <f t="shared" si="0"/>
        <v>0</v>
      </c>
      <c r="E19" s="18">
        <f>Inputs!D127</f>
        <v>0</v>
      </c>
      <c r="F19" s="12" t="e">
        <f t="shared" si="1"/>
        <v>#DIV/0!</v>
      </c>
      <c r="G19" s="62">
        <f>Inputs!I$19</f>
        <v>1</v>
      </c>
      <c r="H19" s="62">
        <f>Inputs!J$19</f>
        <v>0.96908429486836234</v>
      </c>
      <c r="I19" s="18">
        <f t="shared" si="2"/>
        <v>1</v>
      </c>
      <c r="J19" s="12" t="e">
        <f t="shared" si="3"/>
        <v>#DIV/0!</v>
      </c>
      <c r="K19" s="12" t="e">
        <f t="shared" si="8"/>
        <v>#DIV/0!</v>
      </c>
      <c r="L19" s="49">
        <f>Trend!$C19</f>
        <v>0.2</v>
      </c>
      <c r="M19" s="49">
        <f>Trend!$C39</f>
        <v>0</v>
      </c>
      <c r="N19" s="12">
        <f t="shared" si="9"/>
        <v>21.594830972725639</v>
      </c>
      <c r="O19" s="12">
        <f t="shared" si="4"/>
        <v>0</v>
      </c>
      <c r="P19" s="12"/>
      <c r="Q19" s="12"/>
      <c r="R19" s="12">
        <f t="shared" si="5"/>
        <v>21.594830972725639</v>
      </c>
      <c r="S19" s="12">
        <f t="shared" si="6"/>
        <v>0</v>
      </c>
      <c r="T19" s="12">
        <f t="shared" si="7"/>
        <v>0</v>
      </c>
    </row>
    <row r="20" spans="1:20" x14ac:dyDescent="0.2">
      <c r="A20" s="4">
        <v>36800</v>
      </c>
      <c r="B20" s="22">
        <f>Unit*Inputs!B128</f>
        <v>0</v>
      </c>
      <c r="D20" s="12">
        <f t="shared" si="0"/>
        <v>0</v>
      </c>
      <c r="E20" s="18">
        <f>Inputs!D128</f>
        <v>0</v>
      </c>
      <c r="F20" s="12" t="e">
        <f t="shared" si="1"/>
        <v>#DIV/0!</v>
      </c>
      <c r="G20" s="62">
        <f>Inputs!I$20</f>
        <v>1</v>
      </c>
      <c r="H20" s="62">
        <f>Inputs!J$20</f>
        <v>1.0001341906588057</v>
      </c>
      <c r="I20" s="18">
        <f t="shared" si="2"/>
        <v>1</v>
      </c>
      <c r="J20" s="12" t="e">
        <f t="shared" si="3"/>
        <v>#DIV/0!</v>
      </c>
      <c r="K20" s="12" t="e">
        <f t="shared" si="8"/>
        <v>#DIV/0!</v>
      </c>
      <c r="L20" s="49">
        <f>Trend!$C20</f>
        <v>0.2</v>
      </c>
      <c r="M20" s="49">
        <f>Trend!$C40</f>
        <v>0</v>
      </c>
      <c r="N20" s="12">
        <f t="shared" si="9"/>
        <v>21.954744822271063</v>
      </c>
      <c r="O20" s="12">
        <f t="shared" si="4"/>
        <v>0</v>
      </c>
      <c r="P20" s="12"/>
      <c r="Q20" s="12"/>
      <c r="R20" s="12">
        <f t="shared" si="5"/>
        <v>21.954744822271063</v>
      </c>
      <c r="S20" s="12">
        <f t="shared" si="6"/>
        <v>0</v>
      </c>
      <c r="T20" s="12">
        <f t="shared" si="7"/>
        <v>0</v>
      </c>
    </row>
    <row r="21" spans="1:20" x14ac:dyDescent="0.2">
      <c r="A21" s="4">
        <v>36831</v>
      </c>
      <c r="B21" s="22">
        <f>Unit*Inputs!B129</f>
        <v>0</v>
      </c>
      <c r="D21" s="12">
        <f t="shared" si="0"/>
        <v>0</v>
      </c>
      <c r="E21" s="18">
        <f>Inputs!D129</f>
        <v>0</v>
      </c>
      <c r="F21" s="12" t="e">
        <f t="shared" si="1"/>
        <v>#DIV/0!</v>
      </c>
      <c r="G21" s="62">
        <f>Inputs!I$21</f>
        <v>1</v>
      </c>
      <c r="H21" s="62">
        <f>Inputs!J$21</f>
        <v>1.0519864648852775</v>
      </c>
      <c r="I21" s="18">
        <f t="shared" si="2"/>
        <v>1</v>
      </c>
      <c r="J21" s="12" t="e">
        <f t="shared" si="3"/>
        <v>#DIV/0!</v>
      </c>
      <c r="K21" s="12" t="e">
        <f t="shared" si="8"/>
        <v>#DIV/0!</v>
      </c>
      <c r="L21" s="49">
        <f>Trend!$C21</f>
        <v>0.2</v>
      </c>
      <c r="M21" s="49">
        <f>Trend!$C41</f>
        <v>0</v>
      </c>
      <c r="N21" s="12">
        <f t="shared" si="9"/>
        <v>22.320657235975581</v>
      </c>
      <c r="O21" s="12">
        <f t="shared" si="4"/>
        <v>0</v>
      </c>
      <c r="P21" s="12"/>
      <c r="Q21" s="12"/>
      <c r="R21" s="12">
        <f t="shared" si="5"/>
        <v>22.320657235975581</v>
      </c>
      <c r="S21" s="12">
        <f t="shared" si="6"/>
        <v>0</v>
      </c>
      <c r="T21" s="12">
        <f t="shared" si="7"/>
        <v>0</v>
      </c>
    </row>
    <row r="22" spans="1:20" x14ac:dyDescent="0.2">
      <c r="A22" s="4">
        <v>36861</v>
      </c>
      <c r="B22" s="22">
        <f>Unit*Inputs!B130</f>
        <v>0</v>
      </c>
      <c r="D22" s="12">
        <f t="shared" si="0"/>
        <v>0</v>
      </c>
      <c r="E22" s="18">
        <f>Inputs!D130</f>
        <v>0</v>
      </c>
      <c r="F22" s="12" t="e">
        <f t="shared" si="1"/>
        <v>#DIV/0!</v>
      </c>
      <c r="G22" s="62">
        <f>Inputs!I$22</f>
        <v>1</v>
      </c>
      <c r="H22" s="62">
        <f>Inputs!J$22</f>
        <v>1.1545742907833405</v>
      </c>
      <c r="I22" s="18">
        <f t="shared" si="2"/>
        <v>1</v>
      </c>
      <c r="J22" s="12" t="e">
        <f t="shared" si="3"/>
        <v>#DIV/0!</v>
      </c>
      <c r="K22" s="12" t="e">
        <f t="shared" si="8"/>
        <v>#DIV/0!</v>
      </c>
      <c r="L22" s="49">
        <f>Trend!$C22</f>
        <v>0.2</v>
      </c>
      <c r="M22" s="49">
        <f>Trend!$C42</f>
        <v>0.08</v>
      </c>
      <c r="N22" s="12">
        <f t="shared" si="9"/>
        <v>24.508081645101189</v>
      </c>
      <c r="O22" s="12">
        <f t="shared" si="4"/>
        <v>0</v>
      </c>
      <c r="P22" s="12"/>
      <c r="Q22" s="12"/>
      <c r="R22" s="12">
        <f t="shared" si="5"/>
        <v>24.508081645101189</v>
      </c>
      <c r="S22" s="12">
        <f t="shared" si="6"/>
        <v>0</v>
      </c>
      <c r="T22" s="12">
        <f>IF(D22=0,0,R22-D22)</f>
        <v>0</v>
      </c>
    </row>
    <row r="23" spans="1:20" x14ac:dyDescent="0.2">
      <c r="A23" s="4">
        <v>36892</v>
      </c>
      <c r="B23" s="22">
        <f>Unit*Inputs!B131</f>
        <v>0</v>
      </c>
      <c r="D23" s="12">
        <f t="shared" si="0"/>
        <v>0</v>
      </c>
      <c r="E23" s="18">
        <f>Inputs!D131</f>
        <v>0</v>
      </c>
      <c r="F23" s="12" t="e">
        <f t="shared" si="1"/>
        <v>#DIV/0!</v>
      </c>
      <c r="G23" s="18">
        <f t="shared" ref="G23:G47" si="10">G11</f>
        <v>1</v>
      </c>
      <c r="H23" s="50">
        <f t="shared" ref="H23:H47" si="11">H11</f>
        <v>1.058635486168473</v>
      </c>
      <c r="I23" s="18">
        <f t="shared" si="2"/>
        <v>1</v>
      </c>
      <c r="J23" s="12" t="e">
        <f t="shared" si="3"/>
        <v>#DIV/0!</v>
      </c>
      <c r="K23" s="12" t="e">
        <f t="shared" si="8"/>
        <v>#DIV/0!</v>
      </c>
      <c r="L23" s="49">
        <f>Trend!$D11</f>
        <v>0.2</v>
      </c>
      <c r="M23" s="49">
        <f>Trend!$D31</f>
        <v>0</v>
      </c>
      <c r="N23" s="12">
        <f t="shared" si="9"/>
        <v>24.91654967251954</v>
      </c>
      <c r="O23" s="12">
        <f>N23*$E23*$I23</f>
        <v>0</v>
      </c>
      <c r="P23" s="12"/>
      <c r="Q23" s="12"/>
      <c r="R23" s="12">
        <f t="shared" si="5"/>
        <v>24.91654967251954</v>
      </c>
      <c r="S23" s="12">
        <f t="shared" si="6"/>
        <v>0</v>
      </c>
      <c r="T23" s="12">
        <f t="shared" ref="T23:T86" si="12">IF(D23=0,0,R23-D23)</f>
        <v>0</v>
      </c>
    </row>
    <row r="24" spans="1:20" x14ac:dyDescent="0.2">
      <c r="A24" s="4">
        <v>36923</v>
      </c>
      <c r="B24" s="22">
        <f>Unit*Inputs!B132</f>
        <v>0</v>
      </c>
      <c r="D24" s="12">
        <f t="shared" si="0"/>
        <v>0</v>
      </c>
      <c r="E24" s="18">
        <f>Inputs!D132</f>
        <v>0</v>
      </c>
      <c r="F24" s="12" t="e">
        <f t="shared" si="1"/>
        <v>#DIV/0!</v>
      </c>
      <c r="G24" s="18">
        <f t="shared" si="10"/>
        <v>1</v>
      </c>
      <c r="H24" s="50">
        <f t="shared" si="11"/>
        <v>1.0331083284671718</v>
      </c>
      <c r="I24" s="18">
        <f t="shared" si="2"/>
        <v>1</v>
      </c>
      <c r="J24" s="12" t="e">
        <f t="shared" si="3"/>
        <v>#DIV/0!</v>
      </c>
      <c r="K24" s="12" t="e">
        <f t="shared" si="8"/>
        <v>#DIV/0!</v>
      </c>
      <c r="L24" s="49">
        <f>Trend!$D12</f>
        <v>0.2</v>
      </c>
      <c r="M24" s="49">
        <f>Trend!$D32</f>
        <v>0</v>
      </c>
      <c r="N24" s="12">
        <f t="shared" si="9"/>
        <v>25.331825500394864</v>
      </c>
      <c r="O24" s="12">
        <f t="shared" si="4"/>
        <v>0</v>
      </c>
      <c r="P24" s="12"/>
      <c r="Q24" s="12"/>
      <c r="R24" s="12">
        <f t="shared" si="5"/>
        <v>25.331825500394864</v>
      </c>
      <c r="S24" s="12">
        <f t="shared" si="6"/>
        <v>0</v>
      </c>
      <c r="T24" s="12">
        <f t="shared" si="12"/>
        <v>0</v>
      </c>
    </row>
    <row r="25" spans="1:20" x14ac:dyDescent="0.2">
      <c r="A25" s="4">
        <v>36951</v>
      </c>
      <c r="B25" s="22">
        <f>Unit*Inputs!B133</f>
        <v>0</v>
      </c>
      <c r="D25" s="12">
        <f t="shared" si="0"/>
        <v>0</v>
      </c>
      <c r="E25" s="18">
        <f>Inputs!D133</f>
        <v>0</v>
      </c>
      <c r="F25" s="12" t="e">
        <f t="shared" si="1"/>
        <v>#DIV/0!</v>
      </c>
      <c r="G25" s="18">
        <f t="shared" si="10"/>
        <v>1</v>
      </c>
      <c r="H25" s="50">
        <f t="shared" si="11"/>
        <v>1.0000376348025648</v>
      </c>
      <c r="I25" s="18">
        <f t="shared" si="2"/>
        <v>1</v>
      </c>
      <c r="J25" s="12" t="e">
        <f t="shared" si="3"/>
        <v>#DIV/0!</v>
      </c>
      <c r="K25" s="12" t="e">
        <f t="shared" si="8"/>
        <v>#DIV/0!</v>
      </c>
      <c r="L25" s="49">
        <f>Trend!$D13</f>
        <v>0.2</v>
      </c>
      <c r="M25" s="49">
        <f>Trend!$D33</f>
        <v>0</v>
      </c>
      <c r="N25" s="12">
        <f t="shared" si="9"/>
        <v>25.754022592068111</v>
      </c>
      <c r="O25" s="12">
        <f t="shared" si="4"/>
        <v>0</v>
      </c>
      <c r="P25" s="12"/>
      <c r="Q25" s="12"/>
      <c r="R25" s="12">
        <f t="shared" si="5"/>
        <v>25.754022592068111</v>
      </c>
      <c r="S25" s="12">
        <f t="shared" si="6"/>
        <v>0</v>
      </c>
      <c r="T25" s="12">
        <f t="shared" si="12"/>
        <v>0</v>
      </c>
    </row>
    <row r="26" spans="1:20" x14ac:dyDescent="0.2">
      <c r="A26" s="4">
        <v>36982</v>
      </c>
      <c r="B26" s="22">
        <f>Unit*Inputs!B134</f>
        <v>0</v>
      </c>
      <c r="D26" s="12">
        <f t="shared" si="0"/>
        <v>0</v>
      </c>
      <c r="E26" s="18">
        <f>Inputs!D134</f>
        <v>0</v>
      </c>
      <c r="F26" s="12" t="e">
        <f t="shared" si="1"/>
        <v>#DIV/0!</v>
      </c>
      <c r="G26" s="18">
        <f t="shared" si="10"/>
        <v>1</v>
      </c>
      <c r="H26" s="50">
        <f t="shared" si="11"/>
        <v>0.97612277725203567</v>
      </c>
      <c r="I26" s="18">
        <f t="shared" si="2"/>
        <v>1</v>
      </c>
      <c r="J26" s="12" t="e">
        <f t="shared" si="3"/>
        <v>#DIV/0!</v>
      </c>
      <c r="K26" s="12" t="e">
        <f t="shared" si="8"/>
        <v>#DIV/0!</v>
      </c>
      <c r="L26" s="49">
        <f>Trend!$D14</f>
        <v>0.2</v>
      </c>
      <c r="M26" s="49">
        <f>Trend!$D34</f>
        <v>0</v>
      </c>
      <c r="N26" s="12">
        <f t="shared" si="9"/>
        <v>26.183256301935913</v>
      </c>
      <c r="O26" s="12">
        <f t="shared" si="4"/>
        <v>0</v>
      </c>
      <c r="P26" s="12"/>
      <c r="Q26" s="12"/>
      <c r="R26" s="12">
        <f t="shared" si="5"/>
        <v>26.183256301935913</v>
      </c>
      <c r="S26" s="12">
        <f t="shared" si="6"/>
        <v>0</v>
      </c>
      <c r="T26" s="12">
        <f t="shared" si="12"/>
        <v>0</v>
      </c>
    </row>
    <row r="27" spans="1:20" x14ac:dyDescent="0.2">
      <c r="A27" s="4">
        <v>37012</v>
      </c>
      <c r="B27" s="22">
        <f>Unit*Inputs!B135</f>
        <v>0</v>
      </c>
      <c r="D27" s="12">
        <f t="shared" si="0"/>
        <v>0</v>
      </c>
      <c r="E27" s="18">
        <f>Inputs!D135</f>
        <v>0</v>
      </c>
      <c r="F27" s="12" t="e">
        <f t="shared" si="1"/>
        <v>#DIV/0!</v>
      </c>
      <c r="G27" s="18">
        <f t="shared" si="10"/>
        <v>1</v>
      </c>
      <c r="H27" s="50">
        <f t="shared" si="11"/>
        <v>0.96475668456994579</v>
      </c>
      <c r="I27" s="18">
        <f t="shared" si="2"/>
        <v>1</v>
      </c>
      <c r="J27" s="12" t="e">
        <f t="shared" si="3"/>
        <v>#DIV/0!</v>
      </c>
      <c r="K27" s="12" t="e">
        <f t="shared" si="8"/>
        <v>#DIV/0!</v>
      </c>
      <c r="L27" s="49">
        <f>Trend!$D15</f>
        <v>0.2</v>
      </c>
      <c r="M27" s="49">
        <f>Trend!$D35</f>
        <v>-0.1</v>
      </c>
      <c r="N27" s="12">
        <f t="shared" si="9"/>
        <v>23.957679516271359</v>
      </c>
      <c r="O27" s="12">
        <f t="shared" si="4"/>
        <v>0</v>
      </c>
      <c r="P27" s="12"/>
      <c r="Q27" s="12"/>
      <c r="R27" s="12">
        <f t="shared" si="5"/>
        <v>23.957679516271359</v>
      </c>
      <c r="S27" s="12">
        <f t="shared" si="6"/>
        <v>0</v>
      </c>
      <c r="T27" s="12">
        <f t="shared" si="12"/>
        <v>0</v>
      </c>
    </row>
    <row r="28" spans="1:20" x14ac:dyDescent="0.2">
      <c r="A28" s="4">
        <v>37043</v>
      </c>
      <c r="B28" s="22">
        <f>Unit*Inputs!B136</f>
        <v>0</v>
      </c>
      <c r="D28" s="12">
        <f t="shared" si="0"/>
        <v>0</v>
      </c>
      <c r="E28" s="18">
        <f>Inputs!D136</f>
        <v>0</v>
      </c>
      <c r="F28" s="12" t="e">
        <f t="shared" si="1"/>
        <v>#DIV/0!</v>
      </c>
      <c r="G28" s="18">
        <f t="shared" si="10"/>
        <v>1</v>
      </c>
      <c r="H28" s="50">
        <f t="shared" si="11"/>
        <v>0.93295607948832149</v>
      </c>
      <c r="I28" s="18">
        <f t="shared" si="2"/>
        <v>1</v>
      </c>
      <c r="J28" s="12" t="e">
        <f t="shared" si="3"/>
        <v>#DIV/0!</v>
      </c>
      <c r="K28" s="12" t="e">
        <f t="shared" si="8"/>
        <v>#DIV/0!</v>
      </c>
      <c r="L28" s="49">
        <f>Trend!$D16</f>
        <v>0.2</v>
      </c>
      <c r="M28" s="49">
        <f>Trend!$D36</f>
        <v>0</v>
      </c>
      <c r="N28" s="12">
        <f t="shared" si="9"/>
        <v>24.35697417487588</v>
      </c>
      <c r="O28" s="12">
        <f t="shared" si="4"/>
        <v>0</v>
      </c>
      <c r="P28" s="12"/>
      <c r="Q28" s="12"/>
      <c r="R28" s="12">
        <f t="shared" si="5"/>
        <v>24.35697417487588</v>
      </c>
      <c r="S28" s="12">
        <f t="shared" si="6"/>
        <v>0</v>
      </c>
      <c r="T28" s="12">
        <f t="shared" si="12"/>
        <v>0</v>
      </c>
    </row>
    <row r="29" spans="1:20" x14ac:dyDescent="0.2">
      <c r="A29" s="4">
        <v>37073</v>
      </c>
      <c r="B29" s="22">
        <f>Unit*Inputs!B137</f>
        <v>0</v>
      </c>
      <c r="D29" s="12">
        <f t="shared" si="0"/>
        <v>0</v>
      </c>
      <c r="E29" s="18">
        <f>Inputs!D137</f>
        <v>0</v>
      </c>
      <c r="F29" s="12" t="e">
        <f t="shared" si="1"/>
        <v>#DIV/0!</v>
      </c>
      <c r="G29" s="18">
        <f t="shared" si="10"/>
        <v>1</v>
      </c>
      <c r="H29" s="50">
        <f t="shared" si="11"/>
        <v>0.93392991939460834</v>
      </c>
      <c r="I29" s="18">
        <f t="shared" si="2"/>
        <v>1</v>
      </c>
      <c r="J29" s="12" t="e">
        <f t="shared" si="3"/>
        <v>#DIV/0!</v>
      </c>
      <c r="K29" s="12" t="e">
        <f t="shared" si="8"/>
        <v>#DIV/0!</v>
      </c>
      <c r="L29" s="49">
        <f>Trend!$D17</f>
        <v>0.2</v>
      </c>
      <c r="M29" s="49">
        <f>Trend!$D37</f>
        <v>0</v>
      </c>
      <c r="N29" s="12">
        <f t="shared" si="9"/>
        <v>24.762923744457144</v>
      </c>
      <c r="O29" s="12">
        <f t="shared" si="4"/>
        <v>0</v>
      </c>
      <c r="P29" s="12"/>
      <c r="Q29" s="12"/>
      <c r="R29" s="12">
        <f t="shared" si="5"/>
        <v>24.762923744457144</v>
      </c>
      <c r="S29" s="12">
        <f t="shared" si="6"/>
        <v>0</v>
      </c>
      <c r="T29" s="12">
        <f t="shared" si="12"/>
        <v>0</v>
      </c>
    </row>
    <row r="30" spans="1:20" x14ac:dyDescent="0.2">
      <c r="A30" s="4">
        <v>37104</v>
      </c>
      <c r="B30" s="22">
        <f>Unit*Inputs!B138</f>
        <v>0</v>
      </c>
      <c r="D30" s="12">
        <f t="shared" si="0"/>
        <v>0</v>
      </c>
      <c r="E30" s="18">
        <f>Inputs!D138</f>
        <v>0</v>
      </c>
      <c r="F30" s="12" t="e">
        <f t="shared" si="1"/>
        <v>#DIV/0!</v>
      </c>
      <c r="G30" s="18">
        <f t="shared" si="10"/>
        <v>1</v>
      </c>
      <c r="H30" s="50">
        <f t="shared" si="11"/>
        <v>0.92467384866109226</v>
      </c>
      <c r="I30" s="18">
        <f t="shared" si="2"/>
        <v>1</v>
      </c>
      <c r="J30" s="12" t="e">
        <f t="shared" si="3"/>
        <v>#DIV/0!</v>
      </c>
      <c r="K30" s="12" t="e">
        <f t="shared" si="8"/>
        <v>#DIV/0!</v>
      </c>
      <c r="L30" s="49">
        <f>Trend!$D18</f>
        <v>0.2</v>
      </c>
      <c r="M30" s="49">
        <f>Trend!$D38</f>
        <v>0</v>
      </c>
      <c r="N30" s="12">
        <f t="shared" si="9"/>
        <v>25.175639140198093</v>
      </c>
      <c r="O30" s="12">
        <f t="shared" si="4"/>
        <v>0</v>
      </c>
      <c r="P30" s="12"/>
      <c r="Q30" s="12"/>
      <c r="R30" s="12">
        <f t="shared" si="5"/>
        <v>25.175639140198093</v>
      </c>
      <c r="S30" s="12">
        <f t="shared" si="6"/>
        <v>0</v>
      </c>
      <c r="T30" s="12">
        <f t="shared" si="12"/>
        <v>0</v>
      </c>
    </row>
    <row r="31" spans="1:20" x14ac:dyDescent="0.2">
      <c r="A31" s="4">
        <v>37135</v>
      </c>
      <c r="B31" s="22">
        <f>Unit*Inputs!B139</f>
        <v>0</v>
      </c>
      <c r="D31" s="12">
        <f t="shared" si="0"/>
        <v>0</v>
      </c>
      <c r="E31" s="18">
        <f>Inputs!D139</f>
        <v>0</v>
      </c>
      <c r="F31" s="12" t="e">
        <f t="shared" si="1"/>
        <v>#DIV/0!</v>
      </c>
      <c r="G31" s="18">
        <f t="shared" si="10"/>
        <v>1</v>
      </c>
      <c r="H31" s="50">
        <f t="shared" si="11"/>
        <v>0.96908429486836234</v>
      </c>
      <c r="I31" s="18">
        <f t="shared" si="2"/>
        <v>1</v>
      </c>
      <c r="J31" s="12" t="e">
        <f t="shared" si="3"/>
        <v>#DIV/0!</v>
      </c>
      <c r="K31" s="12" t="e">
        <f t="shared" si="8"/>
        <v>#DIV/0!</v>
      </c>
      <c r="L31" s="49">
        <f>Trend!$D19</f>
        <v>0.2</v>
      </c>
      <c r="M31" s="49">
        <f>Trend!$D39</f>
        <v>0.4</v>
      </c>
      <c r="N31" s="12">
        <f t="shared" si="9"/>
        <v>35.833326376215282</v>
      </c>
      <c r="O31" s="12">
        <f t="shared" si="4"/>
        <v>0</v>
      </c>
      <c r="P31" s="12"/>
      <c r="Q31" s="12"/>
      <c r="R31" s="12">
        <f t="shared" si="5"/>
        <v>35.833326376215282</v>
      </c>
      <c r="S31" s="12">
        <f t="shared" si="6"/>
        <v>0</v>
      </c>
      <c r="T31" s="12">
        <f t="shared" si="12"/>
        <v>0</v>
      </c>
    </row>
    <row r="32" spans="1:20" x14ac:dyDescent="0.2">
      <c r="A32" s="4">
        <v>37165</v>
      </c>
      <c r="B32" s="22">
        <f>Unit*Inputs!B140</f>
        <v>0</v>
      </c>
      <c r="D32" s="12">
        <f t="shared" si="0"/>
        <v>0</v>
      </c>
      <c r="E32" s="18">
        <f>Inputs!D140</f>
        <v>0</v>
      </c>
      <c r="F32" s="12" t="e">
        <f t="shared" si="1"/>
        <v>#DIV/0!</v>
      </c>
      <c r="G32" s="18">
        <f t="shared" si="10"/>
        <v>1</v>
      </c>
      <c r="H32" s="50">
        <f t="shared" si="11"/>
        <v>1.0001341906588057</v>
      </c>
      <c r="I32" s="18">
        <f t="shared" si="2"/>
        <v>1</v>
      </c>
      <c r="J32" s="12" t="e">
        <f t="shared" si="3"/>
        <v>#DIV/0!</v>
      </c>
      <c r="K32" s="12" t="e">
        <f t="shared" si="8"/>
        <v>#DIV/0!</v>
      </c>
      <c r="L32" s="49">
        <f>Trend!$D20</f>
        <v>0.2</v>
      </c>
      <c r="M32" s="49">
        <f>Trend!$D40</f>
        <v>-0.2857142857142857</v>
      </c>
      <c r="N32" s="12">
        <f t="shared" si="9"/>
        <v>26.021820344632523</v>
      </c>
      <c r="O32" s="12">
        <f t="shared" si="4"/>
        <v>0</v>
      </c>
      <c r="P32" s="12"/>
      <c r="Q32" s="12"/>
      <c r="R32" s="12">
        <f t="shared" si="5"/>
        <v>26.021820344632523</v>
      </c>
      <c r="S32" s="12">
        <f t="shared" si="6"/>
        <v>0</v>
      </c>
      <c r="T32" s="12">
        <f t="shared" si="12"/>
        <v>0</v>
      </c>
    </row>
    <row r="33" spans="1:20" x14ac:dyDescent="0.2">
      <c r="A33" s="4">
        <v>37196</v>
      </c>
      <c r="B33" s="22">
        <f>Unit*Inputs!B141</f>
        <v>0</v>
      </c>
      <c r="D33" s="12">
        <f t="shared" si="0"/>
        <v>0</v>
      </c>
      <c r="E33" s="18">
        <f>Inputs!D141</f>
        <v>0</v>
      </c>
      <c r="F33" s="12" t="e">
        <f t="shared" si="1"/>
        <v>#DIV/0!</v>
      </c>
      <c r="G33" s="18">
        <f t="shared" si="10"/>
        <v>1</v>
      </c>
      <c r="H33" s="50">
        <f t="shared" si="11"/>
        <v>1.0519864648852775</v>
      </c>
      <c r="I33" s="18">
        <f t="shared" si="2"/>
        <v>1</v>
      </c>
      <c r="J33" s="12" t="e">
        <f t="shared" si="3"/>
        <v>#DIV/0!</v>
      </c>
      <c r="K33" s="12" t="e">
        <f t="shared" si="8"/>
        <v>#DIV/0!</v>
      </c>
      <c r="L33" s="49">
        <f>Trend!$D21</f>
        <v>0.2</v>
      </c>
      <c r="M33" s="49">
        <f>Trend!$D41</f>
        <v>0</v>
      </c>
      <c r="N33" s="12">
        <f t="shared" si="9"/>
        <v>26.455517350376397</v>
      </c>
      <c r="O33" s="12">
        <f t="shared" si="4"/>
        <v>0</v>
      </c>
      <c r="P33" s="12"/>
      <c r="Q33" s="12"/>
      <c r="R33" s="12">
        <f t="shared" si="5"/>
        <v>26.455517350376397</v>
      </c>
      <c r="S33" s="12">
        <f t="shared" si="6"/>
        <v>0</v>
      </c>
      <c r="T33" s="12">
        <f t="shared" si="12"/>
        <v>0</v>
      </c>
    </row>
    <row r="34" spans="1:20" x14ac:dyDescent="0.2">
      <c r="A34" s="4">
        <v>37226</v>
      </c>
      <c r="B34" s="22">
        <f>Unit*Inputs!B142</f>
        <v>0</v>
      </c>
      <c r="D34" s="12">
        <f t="shared" si="0"/>
        <v>0</v>
      </c>
      <c r="E34" s="18">
        <f>Inputs!D142</f>
        <v>0</v>
      </c>
      <c r="F34" s="12" t="e">
        <f t="shared" si="1"/>
        <v>#DIV/0!</v>
      </c>
      <c r="G34" s="18">
        <f t="shared" si="10"/>
        <v>1</v>
      </c>
      <c r="H34" s="50">
        <f t="shared" si="11"/>
        <v>1.1545742907833405</v>
      </c>
      <c r="I34" s="18">
        <f t="shared" si="2"/>
        <v>1</v>
      </c>
      <c r="J34" s="12" t="e">
        <f t="shared" si="3"/>
        <v>#DIV/0!</v>
      </c>
      <c r="K34" s="12" t="e">
        <f t="shared" si="8"/>
        <v>#DIV/0!</v>
      </c>
      <c r="L34" s="49">
        <f>Trend!$D22</f>
        <v>0.2</v>
      </c>
      <c r="M34" s="49">
        <f>Trend!$D42</f>
        <v>0</v>
      </c>
      <c r="N34" s="12">
        <f t="shared" si="9"/>
        <v>26.896442639549335</v>
      </c>
      <c r="O34" s="12">
        <f t="shared" si="4"/>
        <v>0</v>
      </c>
      <c r="P34" s="12"/>
      <c r="Q34" s="12"/>
      <c r="R34" s="12">
        <f t="shared" si="5"/>
        <v>26.896442639549335</v>
      </c>
      <c r="S34" s="12">
        <f t="shared" si="6"/>
        <v>0</v>
      </c>
      <c r="T34" s="12">
        <f t="shared" si="12"/>
        <v>0</v>
      </c>
    </row>
    <row r="35" spans="1:20" x14ac:dyDescent="0.2">
      <c r="A35" s="4">
        <v>37257</v>
      </c>
      <c r="B35" s="22">
        <f>Unit*Inputs!B143</f>
        <v>0</v>
      </c>
      <c r="D35" s="12">
        <f t="shared" si="0"/>
        <v>0</v>
      </c>
      <c r="E35" s="18">
        <f>Inputs!D143</f>
        <v>0</v>
      </c>
      <c r="F35" s="12" t="e">
        <f t="shared" si="1"/>
        <v>#DIV/0!</v>
      </c>
      <c r="G35" s="18">
        <f t="shared" si="10"/>
        <v>1</v>
      </c>
      <c r="H35" s="50">
        <f t="shared" si="11"/>
        <v>1.058635486168473</v>
      </c>
      <c r="I35" s="18">
        <f t="shared" si="2"/>
        <v>1</v>
      </c>
      <c r="J35" s="12" t="e">
        <f t="shared" si="3"/>
        <v>#DIV/0!</v>
      </c>
      <c r="K35" s="12" t="e">
        <f t="shared" si="8"/>
        <v>#DIV/0!</v>
      </c>
      <c r="L35" s="49">
        <f>Trend!$E11</f>
        <v>0.2</v>
      </c>
      <c r="M35" s="49">
        <f>Trend!$E31</f>
        <v>0</v>
      </c>
      <c r="N35" s="12">
        <f t="shared" si="9"/>
        <v>27.344716683541822</v>
      </c>
      <c r="O35" s="12">
        <f t="shared" si="4"/>
        <v>0</v>
      </c>
      <c r="P35" s="12"/>
      <c r="Q35" s="12"/>
      <c r="R35" s="12">
        <f t="shared" si="5"/>
        <v>27.344716683541822</v>
      </c>
      <c r="S35" s="12">
        <f t="shared" ref="S35:S98" si="13">IF(D35=0,Q35,D35)</f>
        <v>0</v>
      </c>
      <c r="T35" s="12">
        <f t="shared" si="12"/>
        <v>0</v>
      </c>
    </row>
    <row r="36" spans="1:20" x14ac:dyDescent="0.2">
      <c r="A36" s="4">
        <v>37288</v>
      </c>
      <c r="B36" s="22">
        <f>Unit*Inputs!B144</f>
        <v>0</v>
      </c>
      <c r="D36" s="12">
        <f t="shared" ref="D36:D99" si="14">B36+C36</f>
        <v>0</v>
      </c>
      <c r="E36" s="18">
        <f>Inputs!D144</f>
        <v>0</v>
      </c>
      <c r="F36" s="12" t="e">
        <f t="shared" ref="F36:F99" si="15">D36/E36</f>
        <v>#DIV/0!</v>
      </c>
      <c r="G36" s="18">
        <f t="shared" si="10"/>
        <v>1</v>
      </c>
      <c r="H36" s="50">
        <f t="shared" si="11"/>
        <v>1.0331083284671718</v>
      </c>
      <c r="I36" s="18">
        <f t="shared" ref="I36:I99" si="16">IF(I$8=1,G36,H36)</f>
        <v>1</v>
      </c>
      <c r="J36" s="12" t="e">
        <f t="shared" ref="J36:J99" si="17">F36/I36</f>
        <v>#DIV/0!</v>
      </c>
      <c r="K36" s="12" t="e">
        <f t="shared" ref="K36:K99" si="18">AVERAGE(J35:J37)</f>
        <v>#DIV/0!</v>
      </c>
      <c r="L36" s="49">
        <f>Trend!$E12</f>
        <v>0.2</v>
      </c>
      <c r="M36" s="49">
        <f>Trend!$E32</f>
        <v>0</v>
      </c>
      <c r="N36" s="12">
        <f t="shared" si="9"/>
        <v>27.800461961600853</v>
      </c>
      <c r="O36" s="12">
        <f t="shared" ref="O36:O99" si="19">N36*E36*I36</f>
        <v>0</v>
      </c>
      <c r="P36" s="12"/>
      <c r="Q36" s="12"/>
      <c r="R36" s="12">
        <f t="shared" ref="R36:R99" si="20">IF(P36=0,N36,P36)</f>
        <v>27.800461961600853</v>
      </c>
      <c r="S36" s="12">
        <f t="shared" si="13"/>
        <v>0</v>
      </c>
      <c r="T36" s="12">
        <f t="shared" si="12"/>
        <v>0</v>
      </c>
    </row>
    <row r="37" spans="1:20" x14ac:dyDescent="0.2">
      <c r="A37" s="4">
        <v>37316</v>
      </c>
      <c r="B37" s="22">
        <f>Unit*Inputs!B145</f>
        <v>0</v>
      </c>
      <c r="D37" s="12">
        <f t="shared" si="14"/>
        <v>0</v>
      </c>
      <c r="E37" s="18">
        <f>Inputs!D145</f>
        <v>0</v>
      </c>
      <c r="F37" s="12" t="e">
        <f t="shared" si="15"/>
        <v>#DIV/0!</v>
      </c>
      <c r="G37" s="18">
        <f t="shared" si="10"/>
        <v>1</v>
      </c>
      <c r="H37" s="50">
        <f t="shared" si="11"/>
        <v>1.0000376348025648</v>
      </c>
      <c r="I37" s="18">
        <f t="shared" si="16"/>
        <v>1</v>
      </c>
      <c r="J37" s="12" t="e">
        <f t="shared" si="17"/>
        <v>#DIV/0!</v>
      </c>
      <c r="K37" s="12" t="e">
        <f t="shared" si="18"/>
        <v>#DIV/0!</v>
      </c>
      <c r="L37" s="49">
        <f>Trend!$E13</f>
        <v>0.2</v>
      </c>
      <c r="M37" s="49">
        <f>Trend!$E33</f>
        <v>0</v>
      </c>
      <c r="N37" s="12">
        <f t="shared" ref="N37:N100" si="21">N36*(1+L37/12)*(1+M37)</f>
        <v>28.263802994294199</v>
      </c>
      <c r="O37" s="12">
        <f t="shared" si="19"/>
        <v>0</v>
      </c>
      <c r="P37" s="12"/>
      <c r="Q37" s="12"/>
      <c r="R37" s="12">
        <f t="shared" si="20"/>
        <v>28.263802994294199</v>
      </c>
      <c r="S37" s="12">
        <f t="shared" si="13"/>
        <v>0</v>
      </c>
      <c r="T37" s="12">
        <f t="shared" si="12"/>
        <v>0</v>
      </c>
    </row>
    <row r="38" spans="1:20" x14ac:dyDescent="0.2">
      <c r="A38" s="4">
        <v>37347</v>
      </c>
      <c r="B38" s="22">
        <f>Unit*Inputs!B146</f>
        <v>0</v>
      </c>
      <c r="D38" s="12">
        <f t="shared" si="14"/>
        <v>0</v>
      </c>
      <c r="E38" s="18">
        <f>Inputs!D146</f>
        <v>0</v>
      </c>
      <c r="F38" s="12" t="e">
        <f t="shared" si="15"/>
        <v>#DIV/0!</v>
      </c>
      <c r="G38" s="18">
        <f t="shared" si="10"/>
        <v>1</v>
      </c>
      <c r="H38" s="50">
        <f t="shared" si="11"/>
        <v>0.97612277725203567</v>
      </c>
      <c r="I38" s="18">
        <f t="shared" si="16"/>
        <v>1</v>
      </c>
      <c r="J38" s="12" t="e">
        <f t="shared" si="17"/>
        <v>#DIV/0!</v>
      </c>
      <c r="K38" s="12" t="e">
        <f t="shared" si="18"/>
        <v>#DIV/0!</v>
      </c>
      <c r="L38" s="49">
        <f>Trend!$E14</f>
        <v>0.2</v>
      </c>
      <c r="M38" s="49">
        <f>Trend!$E34</f>
        <v>0</v>
      </c>
      <c r="N38" s="12">
        <f t="shared" si="21"/>
        <v>28.734866377532434</v>
      </c>
      <c r="O38" s="12">
        <f t="shared" si="19"/>
        <v>0</v>
      </c>
      <c r="P38" s="12"/>
      <c r="Q38" s="12"/>
      <c r="R38" s="12">
        <f t="shared" si="20"/>
        <v>28.734866377532434</v>
      </c>
      <c r="S38" s="12">
        <f t="shared" si="13"/>
        <v>0</v>
      </c>
      <c r="T38" s="12">
        <f t="shared" si="12"/>
        <v>0</v>
      </c>
    </row>
    <row r="39" spans="1:20" x14ac:dyDescent="0.2">
      <c r="A39" s="4">
        <v>37377</v>
      </c>
      <c r="B39" s="22">
        <f>Unit*Inputs!B147</f>
        <v>0</v>
      </c>
      <c r="D39" s="12">
        <f t="shared" si="14"/>
        <v>0</v>
      </c>
      <c r="E39" s="18">
        <f>Inputs!D147</f>
        <v>0</v>
      </c>
      <c r="F39" s="12" t="e">
        <f t="shared" si="15"/>
        <v>#DIV/0!</v>
      </c>
      <c r="G39" s="18">
        <f t="shared" si="10"/>
        <v>1</v>
      </c>
      <c r="H39" s="50">
        <f t="shared" si="11"/>
        <v>0.96475668456994579</v>
      </c>
      <c r="I39" s="18">
        <f t="shared" si="16"/>
        <v>1</v>
      </c>
      <c r="J39" s="12" t="e">
        <f t="shared" si="17"/>
        <v>#DIV/0!</v>
      </c>
      <c r="K39" s="12" t="e">
        <f t="shared" si="18"/>
        <v>#DIV/0!</v>
      </c>
      <c r="L39" s="49">
        <f>Trend!$E15</f>
        <v>0.2</v>
      </c>
      <c r="M39" s="49">
        <f>Trend!$E35</f>
        <v>0</v>
      </c>
      <c r="N39" s="12">
        <f t="shared" si="21"/>
        <v>29.213780817157971</v>
      </c>
      <c r="O39" s="12">
        <f t="shared" si="19"/>
        <v>0</v>
      </c>
      <c r="P39" s="12"/>
      <c r="Q39" s="12"/>
      <c r="R39" s="12">
        <f t="shared" si="20"/>
        <v>29.213780817157971</v>
      </c>
      <c r="S39" s="12">
        <f t="shared" si="13"/>
        <v>0</v>
      </c>
      <c r="T39" s="12">
        <f t="shared" si="12"/>
        <v>0</v>
      </c>
    </row>
    <row r="40" spans="1:20" x14ac:dyDescent="0.2">
      <c r="A40" s="4">
        <v>37408</v>
      </c>
      <c r="B40" s="22">
        <f>Unit*Inputs!B148</f>
        <v>0</v>
      </c>
      <c r="D40" s="12">
        <f t="shared" si="14"/>
        <v>0</v>
      </c>
      <c r="E40" s="18">
        <f>Inputs!D148</f>
        <v>0</v>
      </c>
      <c r="F40" s="12" t="e">
        <f t="shared" si="15"/>
        <v>#DIV/0!</v>
      </c>
      <c r="G40" s="18">
        <f t="shared" si="10"/>
        <v>1</v>
      </c>
      <c r="H40" s="50">
        <f t="shared" si="11"/>
        <v>0.93295607948832149</v>
      </c>
      <c r="I40" s="18">
        <f t="shared" si="16"/>
        <v>1</v>
      </c>
      <c r="J40" s="12" t="e">
        <f t="shared" si="17"/>
        <v>#DIV/0!</v>
      </c>
      <c r="K40" s="12" t="e">
        <f t="shared" si="18"/>
        <v>#DIV/0!</v>
      </c>
      <c r="L40" s="49">
        <f>Trend!$E16</f>
        <v>0.2</v>
      </c>
      <c r="M40" s="49">
        <f>Trend!$E36</f>
        <v>0</v>
      </c>
      <c r="N40" s="12">
        <f t="shared" si="21"/>
        <v>29.700677164110601</v>
      </c>
      <c r="O40" s="12">
        <f t="shared" si="19"/>
        <v>0</v>
      </c>
      <c r="P40" s="12"/>
      <c r="Q40" s="12"/>
      <c r="R40" s="12">
        <f t="shared" si="20"/>
        <v>29.700677164110601</v>
      </c>
      <c r="S40" s="12">
        <f t="shared" si="13"/>
        <v>0</v>
      </c>
      <c r="T40" s="12">
        <f t="shared" si="12"/>
        <v>0</v>
      </c>
    </row>
    <row r="41" spans="1:20" x14ac:dyDescent="0.2">
      <c r="A41" s="4">
        <v>37438</v>
      </c>
      <c r="B41" s="22">
        <f>Unit*Inputs!B149</f>
        <v>0</v>
      </c>
      <c r="D41" s="12">
        <f t="shared" si="14"/>
        <v>0</v>
      </c>
      <c r="E41" s="18">
        <f>Inputs!D149</f>
        <v>0</v>
      </c>
      <c r="F41" s="12" t="e">
        <f t="shared" si="15"/>
        <v>#DIV/0!</v>
      </c>
      <c r="G41" s="18">
        <f t="shared" si="10"/>
        <v>1</v>
      </c>
      <c r="H41" s="50">
        <f t="shared" si="11"/>
        <v>0.93392991939460834</v>
      </c>
      <c r="I41" s="18">
        <f t="shared" si="16"/>
        <v>1</v>
      </c>
      <c r="J41" s="12" t="e">
        <f t="shared" si="17"/>
        <v>#DIV/0!</v>
      </c>
      <c r="K41" s="12" t="e">
        <f t="shared" si="18"/>
        <v>#DIV/0!</v>
      </c>
      <c r="L41" s="49">
        <f>Trend!$E17</f>
        <v>0.2</v>
      </c>
      <c r="M41" s="49">
        <f>Trend!$E37</f>
        <v>0.38</v>
      </c>
      <c r="N41" s="12">
        <f t="shared" si="21"/>
        <v>41.670050061247167</v>
      </c>
      <c r="O41" s="12">
        <f t="shared" si="19"/>
        <v>0</v>
      </c>
      <c r="P41" s="12"/>
      <c r="Q41" s="12"/>
      <c r="R41" s="12">
        <f t="shared" si="20"/>
        <v>41.670050061247167</v>
      </c>
      <c r="S41" s="12">
        <f t="shared" si="13"/>
        <v>0</v>
      </c>
      <c r="T41" s="12">
        <f t="shared" si="12"/>
        <v>0</v>
      </c>
    </row>
    <row r="42" spans="1:20" x14ac:dyDescent="0.2">
      <c r="A42" s="4">
        <v>37469</v>
      </c>
      <c r="B42" s="22">
        <f>Unit*Inputs!B150</f>
        <v>0</v>
      </c>
      <c r="D42" s="12">
        <f t="shared" si="14"/>
        <v>0</v>
      </c>
      <c r="E42" s="18">
        <f>Inputs!D150</f>
        <v>0</v>
      </c>
      <c r="F42" s="12" t="e">
        <f t="shared" si="15"/>
        <v>#DIV/0!</v>
      </c>
      <c r="G42" s="18">
        <f t="shared" si="10"/>
        <v>1</v>
      </c>
      <c r="H42" s="50">
        <f t="shared" si="11"/>
        <v>0.92467384866109226</v>
      </c>
      <c r="I42" s="18">
        <f t="shared" si="16"/>
        <v>1</v>
      </c>
      <c r="J42" s="12" t="e">
        <f t="shared" si="17"/>
        <v>#DIV/0!</v>
      </c>
      <c r="K42" s="12" t="e">
        <f t="shared" si="18"/>
        <v>#DIV/0!</v>
      </c>
      <c r="L42" s="49">
        <f>Trend!$E18</f>
        <v>0.2</v>
      </c>
      <c r="M42" s="49">
        <f>Trend!$E38</f>
        <v>-0.2753623188405796</v>
      </c>
      <c r="N42" s="12">
        <f t="shared" si="21"/>
        <v>30.69894992434876</v>
      </c>
      <c r="O42" s="12">
        <f t="shared" si="19"/>
        <v>0</v>
      </c>
      <c r="P42" s="12"/>
      <c r="Q42" s="12"/>
      <c r="R42" s="12">
        <f t="shared" si="20"/>
        <v>30.69894992434876</v>
      </c>
      <c r="S42" s="12">
        <f t="shared" si="13"/>
        <v>0</v>
      </c>
      <c r="T42" s="12">
        <f t="shared" si="12"/>
        <v>0</v>
      </c>
    </row>
    <row r="43" spans="1:20" x14ac:dyDescent="0.2">
      <c r="A43" s="4">
        <v>37500</v>
      </c>
      <c r="B43" s="22">
        <f>Unit*Inputs!B151</f>
        <v>0</v>
      </c>
      <c r="D43" s="12">
        <f t="shared" si="14"/>
        <v>0</v>
      </c>
      <c r="E43" s="18">
        <f>Inputs!D151</f>
        <v>0</v>
      </c>
      <c r="F43" s="12" t="e">
        <f t="shared" si="15"/>
        <v>#DIV/0!</v>
      </c>
      <c r="G43" s="18">
        <f t="shared" si="10"/>
        <v>1</v>
      </c>
      <c r="H43" s="50">
        <f t="shared" si="11"/>
        <v>0.96908429486836234</v>
      </c>
      <c r="I43" s="18">
        <f t="shared" si="16"/>
        <v>1</v>
      </c>
      <c r="J43" s="12" t="e">
        <f t="shared" si="17"/>
        <v>#DIV/0!</v>
      </c>
      <c r="K43" s="12" t="e">
        <f t="shared" si="18"/>
        <v>#DIV/0!</v>
      </c>
      <c r="L43" s="49">
        <f>Trend!$E19</f>
        <v>1.4999999999999999E-2</v>
      </c>
      <c r="M43" s="49">
        <f>Trend!$E39</f>
        <v>0</v>
      </c>
      <c r="N43" s="12">
        <f t="shared" si="21"/>
        <v>30.737323611754196</v>
      </c>
      <c r="O43" s="12">
        <f t="shared" si="19"/>
        <v>0</v>
      </c>
      <c r="P43" s="12"/>
      <c r="Q43" s="12"/>
      <c r="R43" s="12">
        <f t="shared" si="20"/>
        <v>30.737323611754196</v>
      </c>
      <c r="S43" s="12">
        <f t="shared" si="13"/>
        <v>0</v>
      </c>
      <c r="T43" s="12">
        <f t="shared" si="12"/>
        <v>0</v>
      </c>
    </row>
    <row r="44" spans="1:20" x14ac:dyDescent="0.2">
      <c r="A44" s="4">
        <v>37530</v>
      </c>
      <c r="B44" s="22">
        <f>Unit*Inputs!B152</f>
        <v>0</v>
      </c>
      <c r="D44" s="12">
        <f t="shared" si="14"/>
        <v>0</v>
      </c>
      <c r="E44" s="18">
        <f>Inputs!D152</f>
        <v>0</v>
      </c>
      <c r="F44" s="12" t="e">
        <f t="shared" si="15"/>
        <v>#DIV/0!</v>
      </c>
      <c r="G44" s="18">
        <f t="shared" si="10"/>
        <v>1</v>
      </c>
      <c r="H44" s="50">
        <f t="shared" si="11"/>
        <v>1.0001341906588057</v>
      </c>
      <c r="I44" s="18">
        <f t="shared" si="16"/>
        <v>1</v>
      </c>
      <c r="J44" s="12" t="e">
        <f t="shared" si="17"/>
        <v>#DIV/0!</v>
      </c>
      <c r="K44" s="12" t="e">
        <f t="shared" si="18"/>
        <v>#DIV/0!</v>
      </c>
      <c r="L44" s="49">
        <f>Trend!$E20</f>
        <v>1.4999999999999999E-2</v>
      </c>
      <c r="M44" s="49">
        <f>Trend!$E40</f>
        <v>0</v>
      </c>
      <c r="N44" s="12">
        <f t="shared" si="21"/>
        <v>30.775745266268888</v>
      </c>
      <c r="O44" s="12">
        <f t="shared" si="19"/>
        <v>0</v>
      </c>
      <c r="P44" s="12"/>
      <c r="Q44" s="12"/>
      <c r="R44" s="12">
        <f t="shared" si="20"/>
        <v>30.775745266268888</v>
      </c>
      <c r="S44" s="12">
        <f t="shared" si="13"/>
        <v>0</v>
      </c>
      <c r="T44" s="12">
        <f t="shared" si="12"/>
        <v>0</v>
      </c>
    </row>
    <row r="45" spans="1:20" x14ac:dyDescent="0.2">
      <c r="A45" s="4">
        <v>37561</v>
      </c>
      <c r="B45" s="22">
        <f>Unit*Inputs!B153</f>
        <v>0</v>
      </c>
      <c r="D45" s="12">
        <f t="shared" si="14"/>
        <v>0</v>
      </c>
      <c r="E45" s="18">
        <f>Inputs!D153</f>
        <v>0</v>
      </c>
      <c r="F45" s="12" t="e">
        <f t="shared" si="15"/>
        <v>#DIV/0!</v>
      </c>
      <c r="G45" s="18">
        <f t="shared" si="10"/>
        <v>1</v>
      </c>
      <c r="H45" s="50">
        <f t="shared" si="11"/>
        <v>1.0519864648852775</v>
      </c>
      <c r="I45" s="18">
        <f t="shared" si="16"/>
        <v>1</v>
      </c>
      <c r="J45" s="12" t="e">
        <f t="shared" si="17"/>
        <v>#DIV/0!</v>
      </c>
      <c r="K45" s="12" t="e">
        <f t="shared" si="18"/>
        <v>#DIV/0!</v>
      </c>
      <c r="L45" s="49">
        <f>Trend!$E21</f>
        <v>1.4999999999999999E-2</v>
      </c>
      <c r="M45" s="49">
        <f>Trend!$E41</f>
        <v>0</v>
      </c>
      <c r="N45" s="12">
        <f t="shared" si="21"/>
        <v>30.814214947851724</v>
      </c>
      <c r="O45" s="12">
        <f t="shared" si="19"/>
        <v>0</v>
      </c>
      <c r="P45" s="12"/>
      <c r="Q45" s="12"/>
      <c r="R45" s="12">
        <f t="shared" si="20"/>
        <v>30.814214947851724</v>
      </c>
      <c r="S45" s="12">
        <f t="shared" si="13"/>
        <v>0</v>
      </c>
      <c r="T45" s="12">
        <f t="shared" si="12"/>
        <v>0</v>
      </c>
    </row>
    <row r="46" spans="1:20" x14ac:dyDescent="0.2">
      <c r="A46" s="4">
        <v>37591</v>
      </c>
      <c r="B46" s="22">
        <f>Unit*Inputs!B154</f>
        <v>0</v>
      </c>
      <c r="D46" s="12">
        <f t="shared" si="14"/>
        <v>0</v>
      </c>
      <c r="E46" s="18">
        <f>Inputs!D154</f>
        <v>0</v>
      </c>
      <c r="F46" s="12" t="e">
        <f t="shared" si="15"/>
        <v>#DIV/0!</v>
      </c>
      <c r="G46" s="18">
        <f t="shared" si="10"/>
        <v>1</v>
      </c>
      <c r="H46" s="50">
        <f t="shared" si="11"/>
        <v>1.1545742907833405</v>
      </c>
      <c r="I46" s="18">
        <f t="shared" si="16"/>
        <v>1</v>
      </c>
      <c r="J46" s="12" t="e">
        <f t="shared" si="17"/>
        <v>#DIV/0!</v>
      </c>
      <c r="K46" s="12" t="e">
        <f t="shared" si="18"/>
        <v>#DIV/0!</v>
      </c>
      <c r="L46" s="49">
        <f>Trend!$E22</f>
        <v>1.4999999999999999E-2</v>
      </c>
      <c r="M46" s="49">
        <f>Trend!$E42</f>
        <v>-0.06</v>
      </c>
      <c r="N46" s="12">
        <f t="shared" si="21"/>
        <v>29.001568753544344</v>
      </c>
      <c r="O46" s="12">
        <f t="shared" si="19"/>
        <v>0</v>
      </c>
      <c r="P46" s="12"/>
      <c r="Q46" s="12"/>
      <c r="R46" s="12">
        <f t="shared" si="20"/>
        <v>29.001568753544344</v>
      </c>
      <c r="S46" s="12">
        <f t="shared" si="13"/>
        <v>0</v>
      </c>
      <c r="T46" s="12">
        <f t="shared" si="12"/>
        <v>0</v>
      </c>
    </row>
    <row r="47" spans="1:20" x14ac:dyDescent="0.2">
      <c r="A47" s="4">
        <v>37622</v>
      </c>
      <c r="B47" s="22">
        <f>Unit*Inputs!B155</f>
        <v>0</v>
      </c>
      <c r="D47" s="12">
        <f t="shared" si="14"/>
        <v>0</v>
      </c>
      <c r="E47" s="18">
        <f>Inputs!D155</f>
        <v>0</v>
      </c>
      <c r="F47" s="12" t="e">
        <f t="shared" si="15"/>
        <v>#DIV/0!</v>
      </c>
      <c r="G47" s="18">
        <f t="shared" si="10"/>
        <v>1</v>
      </c>
      <c r="H47" s="50">
        <f t="shared" si="11"/>
        <v>1.058635486168473</v>
      </c>
      <c r="I47" s="18">
        <f t="shared" si="16"/>
        <v>1</v>
      </c>
      <c r="J47" s="12" t="e">
        <f t="shared" si="17"/>
        <v>#DIV/0!</v>
      </c>
      <c r="K47" s="12" t="e">
        <f t="shared" si="18"/>
        <v>#DIV/0!</v>
      </c>
      <c r="L47" s="49">
        <f>Trend!$F11</f>
        <v>1.4999999999999999E-2</v>
      </c>
      <c r="M47" s="49">
        <f>Trend!$F31</f>
        <v>0</v>
      </c>
      <c r="N47" s="12">
        <f t="shared" si="21"/>
        <v>29.037820714486273</v>
      </c>
      <c r="O47" s="12">
        <f t="shared" si="19"/>
        <v>0</v>
      </c>
      <c r="P47" s="12"/>
      <c r="Q47" s="12"/>
      <c r="R47" s="12">
        <f t="shared" si="20"/>
        <v>29.037820714486273</v>
      </c>
      <c r="S47" s="12">
        <f t="shared" si="13"/>
        <v>0</v>
      </c>
      <c r="T47" s="12">
        <f t="shared" si="12"/>
        <v>0</v>
      </c>
    </row>
    <row r="48" spans="1:20" x14ac:dyDescent="0.2">
      <c r="A48" s="4">
        <v>37653</v>
      </c>
      <c r="B48" s="22">
        <f>Unit*Inputs!B156</f>
        <v>0</v>
      </c>
      <c r="D48" s="12">
        <f t="shared" si="14"/>
        <v>0</v>
      </c>
      <c r="E48" s="18">
        <f>Inputs!D156</f>
        <v>0</v>
      </c>
      <c r="F48" s="12" t="e">
        <f t="shared" si="15"/>
        <v>#DIV/0!</v>
      </c>
      <c r="G48" s="18">
        <f t="shared" ref="G48:G111" si="22">G36</f>
        <v>1</v>
      </c>
      <c r="H48" s="50">
        <f t="shared" ref="H48:H111" si="23">H36</f>
        <v>1.0331083284671718</v>
      </c>
      <c r="I48" s="18">
        <f t="shared" si="16"/>
        <v>1</v>
      </c>
      <c r="J48" s="12" t="e">
        <f t="shared" si="17"/>
        <v>#DIV/0!</v>
      </c>
      <c r="K48" s="12" t="e">
        <f t="shared" si="18"/>
        <v>#DIV/0!</v>
      </c>
      <c r="L48" s="49">
        <f>Trend!$F12</f>
        <v>1.4999999999999999E-2</v>
      </c>
      <c r="M48" s="49">
        <f>Trend!$F32</f>
        <v>0</v>
      </c>
      <c r="N48" s="12">
        <f t="shared" si="21"/>
        <v>29.074117990379381</v>
      </c>
      <c r="O48" s="12">
        <f t="shared" si="19"/>
        <v>0</v>
      </c>
      <c r="P48" s="12"/>
      <c r="Q48" s="12"/>
      <c r="R48" s="12">
        <f t="shared" si="20"/>
        <v>29.074117990379381</v>
      </c>
      <c r="S48" s="12">
        <f t="shared" si="13"/>
        <v>0</v>
      </c>
      <c r="T48" s="12">
        <f t="shared" si="12"/>
        <v>0</v>
      </c>
    </row>
    <row r="49" spans="1:20" x14ac:dyDescent="0.2">
      <c r="A49" s="4">
        <v>37681</v>
      </c>
      <c r="B49" s="22">
        <f>Unit*Inputs!B157</f>
        <v>0</v>
      </c>
      <c r="D49" s="12">
        <f t="shared" si="14"/>
        <v>0</v>
      </c>
      <c r="E49" s="18">
        <f>Inputs!D157</f>
        <v>0</v>
      </c>
      <c r="F49" s="12" t="e">
        <f t="shared" si="15"/>
        <v>#DIV/0!</v>
      </c>
      <c r="G49" s="18">
        <f t="shared" si="22"/>
        <v>1</v>
      </c>
      <c r="H49" s="50">
        <f t="shared" si="23"/>
        <v>1.0000376348025648</v>
      </c>
      <c r="I49" s="18">
        <f t="shared" si="16"/>
        <v>1</v>
      </c>
      <c r="J49" s="12" t="e">
        <f t="shared" si="17"/>
        <v>#DIV/0!</v>
      </c>
      <c r="K49" s="12" t="e">
        <f t="shared" si="18"/>
        <v>#DIV/0!</v>
      </c>
      <c r="L49" s="49">
        <f>Trend!$F13</f>
        <v>1.4999999999999999E-2</v>
      </c>
      <c r="M49" s="49">
        <f>Trend!$F33</f>
        <v>0</v>
      </c>
      <c r="N49" s="12">
        <f t="shared" si="21"/>
        <v>29.110460637867355</v>
      </c>
      <c r="O49" s="12">
        <f t="shared" si="19"/>
        <v>0</v>
      </c>
      <c r="P49" s="12"/>
      <c r="Q49" s="12"/>
      <c r="R49" s="12">
        <f t="shared" si="20"/>
        <v>29.110460637867355</v>
      </c>
      <c r="S49" s="12">
        <f t="shared" si="13"/>
        <v>0</v>
      </c>
      <c r="T49" s="12">
        <f t="shared" si="12"/>
        <v>0</v>
      </c>
    </row>
    <row r="50" spans="1:20" x14ac:dyDescent="0.2">
      <c r="A50" s="4">
        <v>37712</v>
      </c>
      <c r="B50" s="22">
        <f>Unit*Inputs!B158</f>
        <v>0</v>
      </c>
      <c r="D50" s="12">
        <f t="shared" si="14"/>
        <v>0</v>
      </c>
      <c r="E50" s="18">
        <f>Inputs!D158</f>
        <v>0</v>
      </c>
      <c r="F50" s="12" t="e">
        <f t="shared" si="15"/>
        <v>#DIV/0!</v>
      </c>
      <c r="G50" s="18">
        <f t="shared" si="22"/>
        <v>1</v>
      </c>
      <c r="H50" s="50">
        <f t="shared" si="23"/>
        <v>0.97612277725203567</v>
      </c>
      <c r="I50" s="18">
        <f t="shared" si="16"/>
        <v>1</v>
      </c>
      <c r="J50" s="12" t="e">
        <f t="shared" si="17"/>
        <v>#DIV/0!</v>
      </c>
      <c r="K50" s="12" t="e">
        <f t="shared" si="18"/>
        <v>#DIV/0!</v>
      </c>
      <c r="L50" s="49">
        <f>Trend!$F14</f>
        <v>1.4999999999999999E-2</v>
      </c>
      <c r="M50" s="49">
        <f>Trend!$F34</f>
        <v>0</v>
      </c>
      <c r="N50" s="12">
        <f t="shared" si="21"/>
        <v>29.146848713664689</v>
      </c>
      <c r="O50" s="12">
        <f t="shared" si="19"/>
        <v>0</v>
      </c>
      <c r="P50" s="12"/>
      <c r="Q50" s="12"/>
      <c r="R50" s="12">
        <f t="shared" si="20"/>
        <v>29.146848713664689</v>
      </c>
      <c r="S50" s="12">
        <f t="shared" si="13"/>
        <v>0</v>
      </c>
      <c r="T50" s="12">
        <f t="shared" si="12"/>
        <v>0</v>
      </c>
    </row>
    <row r="51" spans="1:20" x14ac:dyDescent="0.2">
      <c r="A51" s="4">
        <v>37742</v>
      </c>
      <c r="B51" s="22">
        <f>Unit*Inputs!B159</f>
        <v>0</v>
      </c>
      <c r="D51" s="12">
        <f t="shared" si="14"/>
        <v>0</v>
      </c>
      <c r="E51" s="18">
        <f>Inputs!D159</f>
        <v>0</v>
      </c>
      <c r="F51" s="12" t="e">
        <f t="shared" si="15"/>
        <v>#DIV/0!</v>
      </c>
      <c r="G51" s="18">
        <f t="shared" si="22"/>
        <v>1</v>
      </c>
      <c r="H51" s="50">
        <f t="shared" si="23"/>
        <v>0.96475668456994579</v>
      </c>
      <c r="I51" s="18">
        <f t="shared" si="16"/>
        <v>1</v>
      </c>
      <c r="J51" s="12" t="e">
        <f t="shared" si="17"/>
        <v>#DIV/0!</v>
      </c>
      <c r="K51" s="12" t="e">
        <f t="shared" si="18"/>
        <v>#DIV/0!</v>
      </c>
      <c r="L51" s="49">
        <f>Trend!$F15</f>
        <v>1.4999999999999999E-2</v>
      </c>
      <c r="M51" s="49">
        <f>Trend!$F35</f>
        <v>0</v>
      </c>
      <c r="N51" s="12">
        <f t="shared" si="21"/>
        <v>29.18328227455677</v>
      </c>
      <c r="O51" s="12">
        <f t="shared" si="19"/>
        <v>0</v>
      </c>
      <c r="P51" s="12"/>
      <c r="Q51" s="12"/>
      <c r="R51" s="12">
        <f t="shared" si="20"/>
        <v>29.18328227455677</v>
      </c>
      <c r="S51" s="12">
        <f t="shared" si="13"/>
        <v>0</v>
      </c>
      <c r="T51" s="12">
        <f t="shared" si="12"/>
        <v>0</v>
      </c>
    </row>
    <row r="52" spans="1:20" x14ac:dyDescent="0.2">
      <c r="A52" s="4">
        <v>37773</v>
      </c>
      <c r="B52" s="22">
        <f>Unit*Inputs!B160</f>
        <v>0</v>
      </c>
      <c r="D52" s="12">
        <f t="shared" si="14"/>
        <v>0</v>
      </c>
      <c r="E52" s="18">
        <f>Inputs!D160</f>
        <v>0</v>
      </c>
      <c r="F52" s="12" t="e">
        <f t="shared" si="15"/>
        <v>#DIV/0!</v>
      </c>
      <c r="G52" s="18">
        <f t="shared" si="22"/>
        <v>1</v>
      </c>
      <c r="H52" s="50">
        <f t="shared" si="23"/>
        <v>0.93295607948832149</v>
      </c>
      <c r="I52" s="18">
        <f t="shared" si="16"/>
        <v>1</v>
      </c>
      <c r="J52" s="12" t="e">
        <f t="shared" si="17"/>
        <v>#DIV/0!</v>
      </c>
      <c r="K52" s="12" t="e">
        <f t="shared" si="18"/>
        <v>#DIV/0!</v>
      </c>
      <c r="L52" s="49">
        <f>Trend!$F16</f>
        <v>1.4999999999999999E-2</v>
      </c>
      <c r="M52" s="49">
        <f>Trend!$F36</f>
        <v>0</v>
      </c>
      <c r="N52" s="12">
        <f t="shared" si="21"/>
        <v>29.219761377399966</v>
      </c>
      <c r="O52" s="12">
        <f t="shared" si="19"/>
        <v>0</v>
      </c>
      <c r="P52" s="12"/>
      <c r="Q52" s="12"/>
      <c r="R52" s="12">
        <f t="shared" si="20"/>
        <v>29.219761377399966</v>
      </c>
      <c r="S52" s="12">
        <f t="shared" si="13"/>
        <v>0</v>
      </c>
      <c r="T52" s="12">
        <f t="shared" si="12"/>
        <v>0</v>
      </c>
    </row>
    <row r="53" spans="1:20" x14ac:dyDescent="0.2">
      <c r="A53" s="4">
        <v>37803</v>
      </c>
      <c r="B53" s="22">
        <f>Unit*Inputs!B161</f>
        <v>0</v>
      </c>
      <c r="D53" s="12">
        <f t="shared" si="14"/>
        <v>0</v>
      </c>
      <c r="E53" s="18">
        <f>Inputs!D161</f>
        <v>0</v>
      </c>
      <c r="F53" s="12" t="e">
        <f t="shared" si="15"/>
        <v>#DIV/0!</v>
      </c>
      <c r="G53" s="18">
        <f t="shared" si="22"/>
        <v>1</v>
      </c>
      <c r="H53" s="50">
        <f t="shared" si="23"/>
        <v>0.93392991939460834</v>
      </c>
      <c r="I53" s="18">
        <f t="shared" si="16"/>
        <v>1</v>
      </c>
      <c r="J53" s="12" t="e">
        <f t="shared" si="17"/>
        <v>#DIV/0!</v>
      </c>
      <c r="K53" s="12" t="e">
        <f t="shared" si="18"/>
        <v>#DIV/0!</v>
      </c>
      <c r="L53" s="49">
        <f>Trend!$F17</f>
        <v>1.4999999999999999E-2</v>
      </c>
      <c r="M53" s="49">
        <f>Trend!$F37</f>
        <v>0</v>
      </c>
      <c r="N53" s="12">
        <f t="shared" si="21"/>
        <v>29.256286079121715</v>
      </c>
      <c r="O53" s="12">
        <f t="shared" si="19"/>
        <v>0</v>
      </c>
      <c r="P53" s="12"/>
      <c r="Q53" s="12"/>
      <c r="R53" s="12">
        <f t="shared" si="20"/>
        <v>29.256286079121715</v>
      </c>
      <c r="S53" s="12">
        <f t="shared" si="13"/>
        <v>0</v>
      </c>
      <c r="T53" s="12">
        <f t="shared" si="12"/>
        <v>0</v>
      </c>
    </row>
    <row r="54" spans="1:20" x14ac:dyDescent="0.2">
      <c r="A54" s="4">
        <v>37834</v>
      </c>
      <c r="B54" s="22">
        <f>Unit*Inputs!B162</f>
        <v>0</v>
      </c>
      <c r="D54" s="12">
        <f t="shared" si="14"/>
        <v>0</v>
      </c>
      <c r="E54" s="18">
        <f>Inputs!D162</f>
        <v>0</v>
      </c>
      <c r="F54" s="12" t="e">
        <f t="shared" si="15"/>
        <v>#DIV/0!</v>
      </c>
      <c r="G54" s="18">
        <f t="shared" si="22"/>
        <v>1</v>
      </c>
      <c r="H54" s="50">
        <f t="shared" si="23"/>
        <v>0.92467384866109226</v>
      </c>
      <c r="I54" s="18">
        <f t="shared" si="16"/>
        <v>1</v>
      </c>
      <c r="J54" s="12" t="e">
        <f t="shared" si="17"/>
        <v>#DIV/0!</v>
      </c>
      <c r="K54" s="12" t="e">
        <f t="shared" si="18"/>
        <v>#DIV/0!</v>
      </c>
      <c r="L54" s="49">
        <f>Trend!$F18</f>
        <v>1.4999999999999999E-2</v>
      </c>
      <c r="M54" s="49">
        <f>Trend!$F38</f>
        <v>0</v>
      </c>
      <c r="N54" s="12">
        <f t="shared" si="21"/>
        <v>29.292856436720616</v>
      </c>
      <c r="O54" s="12">
        <f t="shared" si="19"/>
        <v>0</v>
      </c>
      <c r="P54" s="12"/>
      <c r="Q54" s="12"/>
      <c r="R54" s="12">
        <f t="shared" si="20"/>
        <v>29.292856436720616</v>
      </c>
      <c r="S54" s="12">
        <f t="shared" si="13"/>
        <v>0</v>
      </c>
      <c r="T54" s="12">
        <f t="shared" si="12"/>
        <v>0</v>
      </c>
    </row>
    <row r="55" spans="1:20" x14ac:dyDescent="0.2">
      <c r="A55" s="4">
        <v>37865</v>
      </c>
      <c r="B55" s="22">
        <f>Unit*Inputs!B163</f>
        <v>0</v>
      </c>
      <c r="D55" s="12">
        <f t="shared" si="14"/>
        <v>0</v>
      </c>
      <c r="E55" s="18">
        <f>Inputs!D163</f>
        <v>0</v>
      </c>
      <c r="F55" s="12" t="e">
        <f t="shared" si="15"/>
        <v>#DIV/0!</v>
      </c>
      <c r="G55" s="18">
        <f t="shared" si="22"/>
        <v>1</v>
      </c>
      <c r="H55" s="50">
        <f t="shared" si="23"/>
        <v>0.96908429486836234</v>
      </c>
      <c r="I55" s="18">
        <f t="shared" si="16"/>
        <v>1</v>
      </c>
      <c r="J55" s="12" t="e">
        <f t="shared" si="17"/>
        <v>#DIV/0!</v>
      </c>
      <c r="K55" s="12" t="e">
        <f t="shared" si="18"/>
        <v>#DIV/0!</v>
      </c>
      <c r="L55" s="49">
        <f>Trend!$F19</f>
        <v>1.4999999999999999E-2</v>
      </c>
      <c r="M55" s="49">
        <f>Trend!$F39</f>
        <v>0</v>
      </c>
      <c r="N55" s="12">
        <f t="shared" si="21"/>
        <v>29.329472507266516</v>
      </c>
      <c r="O55" s="12">
        <f t="shared" si="19"/>
        <v>0</v>
      </c>
      <c r="P55" s="12"/>
      <c r="Q55" s="12"/>
      <c r="R55" s="12">
        <f t="shared" si="20"/>
        <v>29.329472507266516</v>
      </c>
      <c r="S55" s="12">
        <f t="shared" si="13"/>
        <v>0</v>
      </c>
      <c r="T55" s="12">
        <f t="shared" si="12"/>
        <v>0</v>
      </c>
    </row>
    <row r="56" spans="1:20" x14ac:dyDescent="0.2">
      <c r="A56" s="4">
        <v>37895</v>
      </c>
      <c r="B56" s="22">
        <f>Unit*Inputs!B164</f>
        <v>0</v>
      </c>
      <c r="D56" s="12">
        <f t="shared" si="14"/>
        <v>0</v>
      </c>
      <c r="E56" s="18">
        <f>Inputs!D164</f>
        <v>0</v>
      </c>
      <c r="F56" s="12" t="e">
        <f t="shared" si="15"/>
        <v>#DIV/0!</v>
      </c>
      <c r="G56" s="18">
        <f t="shared" si="22"/>
        <v>1</v>
      </c>
      <c r="H56" s="50">
        <f t="shared" si="23"/>
        <v>1.0001341906588057</v>
      </c>
      <c r="I56" s="18">
        <f t="shared" si="16"/>
        <v>1</v>
      </c>
      <c r="J56" s="12" t="e">
        <f t="shared" si="17"/>
        <v>#DIV/0!</v>
      </c>
      <c r="K56" s="12" t="e">
        <f t="shared" si="18"/>
        <v>#DIV/0!</v>
      </c>
      <c r="L56" s="49">
        <f>Trend!$F20</f>
        <v>1.4999999999999999E-2</v>
      </c>
      <c r="M56" s="49">
        <f>Trend!$F40</f>
        <v>0</v>
      </c>
      <c r="N56" s="12">
        <f t="shared" si="21"/>
        <v>29.366134347900598</v>
      </c>
      <c r="O56" s="12">
        <f t="shared" si="19"/>
        <v>0</v>
      </c>
      <c r="P56" s="12"/>
      <c r="Q56" s="12"/>
      <c r="R56" s="12">
        <f t="shared" si="20"/>
        <v>29.366134347900598</v>
      </c>
      <c r="S56" s="12">
        <f t="shared" si="13"/>
        <v>0</v>
      </c>
      <c r="T56" s="12">
        <f t="shared" si="12"/>
        <v>0</v>
      </c>
    </row>
    <row r="57" spans="1:20" x14ac:dyDescent="0.2">
      <c r="A57" s="4">
        <v>37926</v>
      </c>
      <c r="B57" s="22">
        <f>Unit*Inputs!B165</f>
        <v>0</v>
      </c>
      <c r="D57" s="12">
        <f t="shared" si="14"/>
        <v>0</v>
      </c>
      <c r="E57" s="18">
        <f>Inputs!D165</f>
        <v>0</v>
      </c>
      <c r="F57" s="12" t="e">
        <f t="shared" si="15"/>
        <v>#DIV/0!</v>
      </c>
      <c r="G57" s="18">
        <f t="shared" si="22"/>
        <v>1</v>
      </c>
      <c r="H57" s="50">
        <f t="shared" si="23"/>
        <v>1.0519864648852775</v>
      </c>
      <c r="I57" s="18">
        <f t="shared" si="16"/>
        <v>1</v>
      </c>
      <c r="J57" s="12" t="e">
        <f t="shared" si="17"/>
        <v>#DIV/0!</v>
      </c>
      <c r="K57" s="12" t="e">
        <f t="shared" si="18"/>
        <v>#DIV/0!</v>
      </c>
      <c r="L57" s="49">
        <f>Trend!$F21</f>
        <v>1.4999999999999999E-2</v>
      </c>
      <c r="M57" s="49">
        <f>Trend!$F41</f>
        <v>0</v>
      </c>
      <c r="N57" s="12">
        <f t="shared" si="21"/>
        <v>29.402842015835471</v>
      </c>
      <c r="O57" s="12">
        <f t="shared" si="19"/>
        <v>0</v>
      </c>
      <c r="P57" s="12"/>
      <c r="Q57" s="12"/>
      <c r="R57" s="12">
        <f t="shared" si="20"/>
        <v>29.402842015835471</v>
      </c>
      <c r="S57" s="12">
        <f t="shared" si="13"/>
        <v>0</v>
      </c>
      <c r="T57" s="12">
        <f t="shared" si="12"/>
        <v>0</v>
      </c>
    </row>
    <row r="58" spans="1:20" x14ac:dyDescent="0.2">
      <c r="A58" s="4">
        <v>37956</v>
      </c>
      <c r="B58" s="22">
        <f>Unit*Inputs!B166</f>
        <v>0</v>
      </c>
      <c r="D58" s="12">
        <f t="shared" si="14"/>
        <v>0</v>
      </c>
      <c r="E58" s="18">
        <f>Inputs!D166</f>
        <v>0</v>
      </c>
      <c r="F58" s="12" t="e">
        <f t="shared" si="15"/>
        <v>#DIV/0!</v>
      </c>
      <c r="G58" s="18">
        <f t="shared" si="22"/>
        <v>1</v>
      </c>
      <c r="H58" s="50">
        <f t="shared" si="23"/>
        <v>1.1545742907833405</v>
      </c>
      <c r="I58" s="18">
        <f t="shared" si="16"/>
        <v>1</v>
      </c>
      <c r="J58" s="12" t="e">
        <f t="shared" si="17"/>
        <v>#DIV/0!</v>
      </c>
      <c r="K58" s="12" t="e">
        <f t="shared" si="18"/>
        <v>#DIV/0!</v>
      </c>
      <c r="L58" s="49">
        <f>Trend!$F22</f>
        <v>1.4999999999999999E-2</v>
      </c>
      <c r="M58" s="49">
        <f>Trend!$F42</f>
        <v>0</v>
      </c>
      <c r="N58" s="12">
        <f t="shared" si="21"/>
        <v>29.439595568355266</v>
      </c>
      <c r="O58" s="12">
        <f t="shared" si="19"/>
        <v>0</v>
      </c>
      <c r="P58" s="12"/>
      <c r="Q58" s="12"/>
      <c r="R58" s="12">
        <f t="shared" si="20"/>
        <v>29.439595568355266</v>
      </c>
      <c r="S58" s="12">
        <f t="shared" si="13"/>
        <v>0</v>
      </c>
      <c r="T58" s="12">
        <f t="shared" si="12"/>
        <v>0</v>
      </c>
    </row>
    <row r="59" spans="1:20" x14ac:dyDescent="0.2">
      <c r="A59" s="4">
        <v>37987</v>
      </c>
      <c r="B59" s="22">
        <f>Unit*Inputs!B167</f>
        <v>0</v>
      </c>
      <c r="D59" s="12">
        <f t="shared" si="14"/>
        <v>0</v>
      </c>
      <c r="E59" s="18">
        <f>Inputs!D167</f>
        <v>0</v>
      </c>
      <c r="F59" s="12" t="e">
        <f t="shared" si="15"/>
        <v>#DIV/0!</v>
      </c>
      <c r="G59" s="18">
        <f t="shared" si="22"/>
        <v>1</v>
      </c>
      <c r="H59" s="50">
        <f t="shared" si="23"/>
        <v>1.058635486168473</v>
      </c>
      <c r="I59" s="18">
        <f t="shared" si="16"/>
        <v>1</v>
      </c>
      <c r="J59" s="12" t="e">
        <f t="shared" si="17"/>
        <v>#DIV/0!</v>
      </c>
      <c r="K59" s="12" t="e">
        <f t="shared" si="18"/>
        <v>#DIV/0!</v>
      </c>
      <c r="L59" s="49">
        <f>Trend!$G11</f>
        <v>1.4999999999999999E-2</v>
      </c>
      <c r="M59" s="49">
        <f>Trend!$G31</f>
        <v>7.0000000000000007E-2</v>
      </c>
      <c r="N59" s="12">
        <f t="shared" si="21"/>
        <v>31.53974271721281</v>
      </c>
      <c r="O59" s="12">
        <f t="shared" si="19"/>
        <v>0</v>
      </c>
      <c r="P59" s="12"/>
      <c r="Q59" s="12"/>
      <c r="R59" s="12">
        <f t="shared" si="20"/>
        <v>31.53974271721281</v>
      </c>
      <c r="S59" s="12">
        <f t="shared" si="13"/>
        <v>0</v>
      </c>
      <c r="T59" s="12">
        <f t="shared" si="12"/>
        <v>0</v>
      </c>
    </row>
    <row r="60" spans="1:20" x14ac:dyDescent="0.2">
      <c r="A60" s="4">
        <v>38018</v>
      </c>
      <c r="B60" s="22">
        <f>Unit*Inputs!B168</f>
        <v>0</v>
      </c>
      <c r="D60" s="12">
        <f t="shared" si="14"/>
        <v>0</v>
      </c>
      <c r="E60" s="18">
        <f>Inputs!D168</f>
        <v>0</v>
      </c>
      <c r="F60" s="12" t="e">
        <f t="shared" si="15"/>
        <v>#DIV/0!</v>
      </c>
      <c r="G60" s="18">
        <f t="shared" si="22"/>
        <v>1</v>
      </c>
      <c r="H60" s="50">
        <f t="shared" si="23"/>
        <v>1.0331083284671718</v>
      </c>
      <c r="I60" s="18">
        <f t="shared" si="16"/>
        <v>1</v>
      </c>
      <c r="J60" s="12" t="e">
        <f t="shared" si="17"/>
        <v>#DIV/0!</v>
      </c>
      <c r="K60" s="12" t="e">
        <f t="shared" si="18"/>
        <v>#DIV/0!</v>
      </c>
      <c r="L60" s="49">
        <f>Trend!$G12</f>
        <v>1.4999999999999999E-2</v>
      </c>
      <c r="M60" s="49">
        <f>Trend!$G32</f>
        <v>0</v>
      </c>
      <c r="N60" s="12">
        <f t="shared" si="21"/>
        <v>31.579167395609325</v>
      </c>
      <c r="O60" s="12">
        <f t="shared" si="19"/>
        <v>0</v>
      </c>
      <c r="P60" s="12"/>
      <c r="Q60" s="12"/>
      <c r="R60" s="12">
        <f t="shared" si="20"/>
        <v>31.579167395609325</v>
      </c>
      <c r="S60" s="12">
        <f t="shared" si="13"/>
        <v>0</v>
      </c>
      <c r="T60" s="12">
        <f t="shared" si="12"/>
        <v>0</v>
      </c>
    </row>
    <row r="61" spans="1:20" x14ac:dyDescent="0.2">
      <c r="A61" s="4">
        <v>38047</v>
      </c>
      <c r="B61" s="22">
        <f>Unit*Inputs!B169</f>
        <v>0</v>
      </c>
      <c r="D61" s="12">
        <f t="shared" si="14"/>
        <v>0</v>
      </c>
      <c r="E61" s="18">
        <f>Inputs!D169</f>
        <v>0</v>
      </c>
      <c r="F61" s="12" t="e">
        <f t="shared" si="15"/>
        <v>#DIV/0!</v>
      </c>
      <c r="G61" s="18">
        <f t="shared" si="22"/>
        <v>1</v>
      </c>
      <c r="H61" s="50">
        <f t="shared" si="23"/>
        <v>1.0000376348025648</v>
      </c>
      <c r="I61" s="18">
        <f t="shared" si="16"/>
        <v>1</v>
      </c>
      <c r="J61" s="12" t="e">
        <f t="shared" si="17"/>
        <v>#DIV/0!</v>
      </c>
      <c r="K61" s="12" t="e">
        <f t="shared" si="18"/>
        <v>#DIV/0!</v>
      </c>
      <c r="L61" s="49">
        <f>Trend!$G13</f>
        <v>1.4999999999999999E-2</v>
      </c>
      <c r="M61" s="49">
        <f>Trend!$G33</f>
        <v>0</v>
      </c>
      <c r="N61" s="12">
        <f t="shared" si="21"/>
        <v>31.618641354853835</v>
      </c>
      <c r="O61" s="12">
        <f t="shared" si="19"/>
        <v>0</v>
      </c>
      <c r="P61" s="12"/>
      <c r="Q61" s="12"/>
      <c r="R61" s="12">
        <f t="shared" si="20"/>
        <v>31.618641354853835</v>
      </c>
      <c r="S61" s="12">
        <f t="shared" si="13"/>
        <v>0</v>
      </c>
      <c r="T61" s="12">
        <f t="shared" si="12"/>
        <v>0</v>
      </c>
    </row>
    <row r="62" spans="1:20" x14ac:dyDescent="0.2">
      <c r="A62" s="4">
        <v>38078</v>
      </c>
      <c r="B62" s="22">
        <f>Unit*Inputs!B170</f>
        <v>0</v>
      </c>
      <c r="D62" s="12">
        <f t="shared" si="14"/>
        <v>0</v>
      </c>
      <c r="E62" s="18">
        <f>Inputs!D170</f>
        <v>0</v>
      </c>
      <c r="F62" s="12" t="e">
        <f t="shared" si="15"/>
        <v>#DIV/0!</v>
      </c>
      <c r="G62" s="18">
        <f t="shared" si="22"/>
        <v>1</v>
      </c>
      <c r="H62" s="50">
        <f t="shared" si="23"/>
        <v>0.97612277725203567</v>
      </c>
      <c r="I62" s="18">
        <f t="shared" si="16"/>
        <v>1</v>
      </c>
      <c r="J62" s="12" t="e">
        <f t="shared" si="17"/>
        <v>#DIV/0!</v>
      </c>
      <c r="K62" s="12" t="e">
        <f t="shared" si="18"/>
        <v>#DIV/0!</v>
      </c>
      <c r="L62" s="49">
        <f>Trend!$G14</f>
        <v>1.4999999999999999E-2</v>
      </c>
      <c r="M62" s="49">
        <f>Trend!$G34</f>
        <v>0</v>
      </c>
      <c r="N62" s="12">
        <f t="shared" si="21"/>
        <v>31.658164656547402</v>
      </c>
      <c r="O62" s="12">
        <f t="shared" si="19"/>
        <v>0</v>
      </c>
      <c r="P62" s="12"/>
      <c r="Q62" s="12"/>
      <c r="R62" s="12">
        <f t="shared" si="20"/>
        <v>31.658164656547402</v>
      </c>
      <c r="S62" s="12">
        <f t="shared" si="13"/>
        <v>0</v>
      </c>
      <c r="T62" s="12">
        <f t="shared" si="12"/>
        <v>0</v>
      </c>
    </row>
    <row r="63" spans="1:20" x14ac:dyDescent="0.2">
      <c r="A63" s="4">
        <v>38108</v>
      </c>
      <c r="B63" s="22">
        <f>Unit*Inputs!B171</f>
        <v>0</v>
      </c>
      <c r="D63" s="12">
        <f t="shared" si="14"/>
        <v>0</v>
      </c>
      <c r="E63" s="18">
        <f>Inputs!D171</f>
        <v>0</v>
      </c>
      <c r="F63" s="12" t="e">
        <f t="shared" si="15"/>
        <v>#DIV/0!</v>
      </c>
      <c r="G63" s="18">
        <f t="shared" si="22"/>
        <v>1</v>
      </c>
      <c r="H63" s="50">
        <f t="shared" si="23"/>
        <v>0.96475668456994579</v>
      </c>
      <c r="I63" s="18">
        <f t="shared" si="16"/>
        <v>1</v>
      </c>
      <c r="J63" s="12" t="e">
        <f t="shared" si="17"/>
        <v>#DIV/0!</v>
      </c>
      <c r="K63" s="12" t="e">
        <f t="shared" si="18"/>
        <v>#DIV/0!</v>
      </c>
      <c r="L63" s="49">
        <f>Trend!$G15</f>
        <v>1.4999999999999999E-2</v>
      </c>
      <c r="M63" s="49">
        <f>Trend!$G35</f>
        <v>0</v>
      </c>
      <c r="N63" s="12">
        <f t="shared" si="21"/>
        <v>31.697737362368088</v>
      </c>
      <c r="O63" s="12">
        <f t="shared" si="19"/>
        <v>0</v>
      </c>
      <c r="P63" s="12"/>
      <c r="Q63" s="12"/>
      <c r="R63" s="12">
        <f t="shared" si="20"/>
        <v>31.697737362368088</v>
      </c>
      <c r="S63" s="12">
        <f t="shared" si="13"/>
        <v>0</v>
      </c>
      <c r="T63" s="12">
        <f t="shared" si="12"/>
        <v>0</v>
      </c>
    </row>
    <row r="64" spans="1:20" x14ac:dyDescent="0.2">
      <c r="A64" s="4">
        <v>38139</v>
      </c>
      <c r="B64" s="22">
        <f>Unit*Inputs!B172</f>
        <v>0</v>
      </c>
      <c r="D64" s="12">
        <f t="shared" si="14"/>
        <v>0</v>
      </c>
      <c r="E64" s="18">
        <f>Inputs!D172</f>
        <v>0</v>
      </c>
      <c r="F64" s="12" t="e">
        <f t="shared" si="15"/>
        <v>#DIV/0!</v>
      </c>
      <c r="G64" s="18">
        <f t="shared" si="22"/>
        <v>1</v>
      </c>
      <c r="H64" s="50">
        <f t="shared" si="23"/>
        <v>0.93295607948832149</v>
      </c>
      <c r="I64" s="18">
        <f t="shared" si="16"/>
        <v>1</v>
      </c>
      <c r="J64" s="12" t="e">
        <f t="shared" si="17"/>
        <v>#DIV/0!</v>
      </c>
      <c r="K64" s="12" t="e">
        <f t="shared" si="18"/>
        <v>#DIV/0!</v>
      </c>
      <c r="L64" s="49">
        <f>Trend!$G16</f>
        <v>1.4999999999999999E-2</v>
      </c>
      <c r="M64" s="49">
        <f>Trend!$G36</f>
        <v>-6.5420560747663559E-2</v>
      </c>
      <c r="N64" s="12">
        <f t="shared" si="21"/>
        <v>29.661083676701914</v>
      </c>
      <c r="O64" s="12">
        <f t="shared" si="19"/>
        <v>0</v>
      </c>
      <c r="P64" s="12"/>
      <c r="Q64" s="12"/>
      <c r="R64" s="12">
        <f t="shared" si="20"/>
        <v>29.661083676701914</v>
      </c>
      <c r="S64" s="12">
        <f t="shared" si="13"/>
        <v>0</v>
      </c>
      <c r="T64" s="12">
        <f t="shared" si="12"/>
        <v>0</v>
      </c>
    </row>
    <row r="65" spans="1:20" x14ac:dyDescent="0.2">
      <c r="A65" s="4">
        <v>38169</v>
      </c>
      <c r="B65" s="22">
        <f>Unit*Inputs!B173</f>
        <v>0</v>
      </c>
      <c r="D65" s="12">
        <f t="shared" si="14"/>
        <v>0</v>
      </c>
      <c r="E65" s="18">
        <f>Inputs!D173</f>
        <v>0</v>
      </c>
      <c r="F65" s="12" t="e">
        <f t="shared" si="15"/>
        <v>#DIV/0!</v>
      </c>
      <c r="G65" s="18">
        <f t="shared" si="22"/>
        <v>1</v>
      </c>
      <c r="H65" s="50">
        <f t="shared" si="23"/>
        <v>0.93392991939460834</v>
      </c>
      <c r="I65" s="18">
        <f t="shared" si="16"/>
        <v>1</v>
      </c>
      <c r="J65" s="12" t="e">
        <f t="shared" si="17"/>
        <v>#DIV/0!</v>
      </c>
      <c r="K65" s="12" t="e">
        <f t="shared" si="18"/>
        <v>#DIV/0!</v>
      </c>
      <c r="L65" s="49">
        <f>Trend!$G17</f>
        <v>1.4999999999999999E-2</v>
      </c>
      <c r="M65" s="49">
        <f>Trend!$G37</f>
        <v>0</v>
      </c>
      <c r="N65" s="12">
        <f t="shared" si="21"/>
        <v>29.698160031297789</v>
      </c>
      <c r="O65" s="12">
        <f t="shared" si="19"/>
        <v>0</v>
      </c>
      <c r="P65" s="12"/>
      <c r="Q65" s="12"/>
      <c r="R65" s="12">
        <f t="shared" si="20"/>
        <v>29.698160031297789</v>
      </c>
      <c r="S65" s="12">
        <f t="shared" si="13"/>
        <v>0</v>
      </c>
      <c r="T65" s="12">
        <f t="shared" si="12"/>
        <v>0</v>
      </c>
    </row>
    <row r="66" spans="1:20" x14ac:dyDescent="0.2">
      <c r="A66" s="4">
        <v>38200</v>
      </c>
      <c r="B66" s="22">
        <f>Unit*Inputs!B174</f>
        <v>0</v>
      </c>
      <c r="D66" s="12">
        <f t="shared" si="14"/>
        <v>0</v>
      </c>
      <c r="E66" s="18">
        <f>Inputs!D174</f>
        <v>0</v>
      </c>
      <c r="F66" s="12" t="e">
        <f t="shared" si="15"/>
        <v>#DIV/0!</v>
      </c>
      <c r="G66" s="18">
        <f t="shared" si="22"/>
        <v>1</v>
      </c>
      <c r="H66" s="50">
        <f t="shared" si="23"/>
        <v>0.92467384866109226</v>
      </c>
      <c r="I66" s="18">
        <f t="shared" si="16"/>
        <v>1</v>
      </c>
      <c r="J66" s="12" t="e">
        <f t="shared" si="17"/>
        <v>#DIV/0!</v>
      </c>
      <c r="K66" s="12" t="e">
        <f t="shared" si="18"/>
        <v>#DIV/0!</v>
      </c>
      <c r="L66" s="49">
        <f>Trend!$G18</f>
        <v>1.4999999999999999E-2</v>
      </c>
      <c r="M66" s="49">
        <f>Trend!$G38</f>
        <v>0</v>
      </c>
      <c r="N66" s="12">
        <f t="shared" si="21"/>
        <v>29.735282731336909</v>
      </c>
      <c r="O66" s="12">
        <f t="shared" si="19"/>
        <v>0</v>
      </c>
      <c r="P66" s="12"/>
      <c r="Q66" s="12"/>
      <c r="R66" s="12">
        <f t="shared" si="20"/>
        <v>29.735282731336909</v>
      </c>
      <c r="S66" s="12">
        <f t="shared" si="13"/>
        <v>0</v>
      </c>
      <c r="T66" s="12">
        <f t="shared" si="12"/>
        <v>0</v>
      </c>
    </row>
    <row r="67" spans="1:20" x14ac:dyDescent="0.2">
      <c r="A67" s="4">
        <v>38231</v>
      </c>
      <c r="B67" s="22">
        <f>Unit*Inputs!B175</f>
        <v>0</v>
      </c>
      <c r="D67" s="12">
        <f t="shared" si="14"/>
        <v>0</v>
      </c>
      <c r="E67" s="18">
        <f>Inputs!D175</f>
        <v>0</v>
      </c>
      <c r="F67" s="12" t="e">
        <f t="shared" si="15"/>
        <v>#DIV/0!</v>
      </c>
      <c r="G67" s="18">
        <f t="shared" si="22"/>
        <v>1</v>
      </c>
      <c r="H67" s="50">
        <f t="shared" si="23"/>
        <v>0.96908429486836234</v>
      </c>
      <c r="I67" s="18">
        <f t="shared" si="16"/>
        <v>1</v>
      </c>
      <c r="J67" s="12" t="e">
        <f t="shared" si="17"/>
        <v>#DIV/0!</v>
      </c>
      <c r="K67" s="12" t="e">
        <f t="shared" si="18"/>
        <v>#DIV/0!</v>
      </c>
      <c r="L67" s="49">
        <f>Trend!$G19</f>
        <v>1.4999999999999999E-2</v>
      </c>
      <c r="M67" s="49">
        <f>Trend!$G39</f>
        <v>0</v>
      </c>
      <c r="N67" s="12">
        <f t="shared" si="21"/>
        <v>29.772451834751081</v>
      </c>
      <c r="O67" s="12">
        <f t="shared" si="19"/>
        <v>0</v>
      </c>
      <c r="P67" s="12"/>
      <c r="Q67" s="12"/>
      <c r="R67" s="12">
        <f t="shared" si="20"/>
        <v>29.772451834751081</v>
      </c>
      <c r="S67" s="12">
        <f t="shared" si="13"/>
        <v>0</v>
      </c>
      <c r="T67" s="12">
        <f t="shared" si="12"/>
        <v>0</v>
      </c>
    </row>
    <row r="68" spans="1:20" x14ac:dyDescent="0.2">
      <c r="A68" s="4">
        <v>38261</v>
      </c>
      <c r="B68" s="22">
        <f>Unit*Inputs!B176</f>
        <v>0</v>
      </c>
      <c r="D68" s="12">
        <f t="shared" si="14"/>
        <v>0</v>
      </c>
      <c r="E68" s="18">
        <f>Inputs!D176</f>
        <v>0</v>
      </c>
      <c r="F68" s="12" t="e">
        <f t="shared" si="15"/>
        <v>#DIV/0!</v>
      </c>
      <c r="G68" s="18">
        <f t="shared" si="22"/>
        <v>1</v>
      </c>
      <c r="H68" s="50">
        <f t="shared" si="23"/>
        <v>1.0001341906588057</v>
      </c>
      <c r="I68" s="18">
        <f t="shared" si="16"/>
        <v>1</v>
      </c>
      <c r="J68" s="12" t="e">
        <f t="shared" si="17"/>
        <v>#DIV/0!</v>
      </c>
      <c r="K68" s="12" t="e">
        <f t="shared" si="18"/>
        <v>#DIV/0!</v>
      </c>
      <c r="L68" s="49">
        <f>Trend!$G20</f>
        <v>0.13</v>
      </c>
      <c r="M68" s="49">
        <f>Trend!$G40</f>
        <v>0</v>
      </c>
      <c r="N68" s="12">
        <f t="shared" si="21"/>
        <v>30.09498672962755</v>
      </c>
      <c r="O68" s="12">
        <f t="shared" si="19"/>
        <v>0</v>
      </c>
      <c r="P68" s="12"/>
      <c r="Q68" s="12"/>
      <c r="R68" s="12">
        <f t="shared" si="20"/>
        <v>30.09498672962755</v>
      </c>
      <c r="S68" s="12">
        <f t="shared" si="13"/>
        <v>0</v>
      </c>
      <c r="T68" s="12">
        <f t="shared" si="12"/>
        <v>0</v>
      </c>
    </row>
    <row r="69" spans="1:20" x14ac:dyDescent="0.2">
      <c r="A69" s="4">
        <v>38292</v>
      </c>
      <c r="B69" s="22">
        <f>Unit*Inputs!B177</f>
        <v>0</v>
      </c>
      <c r="D69" s="12">
        <f t="shared" si="14"/>
        <v>0</v>
      </c>
      <c r="E69" s="18">
        <f>Inputs!D177</f>
        <v>0</v>
      </c>
      <c r="F69" s="12" t="e">
        <f t="shared" si="15"/>
        <v>#DIV/0!</v>
      </c>
      <c r="G69" s="18">
        <f t="shared" si="22"/>
        <v>1</v>
      </c>
      <c r="H69" s="50">
        <f t="shared" si="23"/>
        <v>1.0519864648852775</v>
      </c>
      <c r="I69" s="18">
        <f t="shared" si="16"/>
        <v>1</v>
      </c>
      <c r="J69" s="12" t="e">
        <f t="shared" si="17"/>
        <v>#DIV/0!</v>
      </c>
      <c r="K69" s="12" t="e">
        <f t="shared" si="18"/>
        <v>#DIV/0!</v>
      </c>
      <c r="L69" s="49">
        <f>Trend!$G21</f>
        <v>0.13</v>
      </c>
      <c r="M69" s="49">
        <f>Trend!$G41</f>
        <v>0.05</v>
      </c>
      <c r="N69" s="12">
        <f t="shared" si="21"/>
        <v>31.942066540158439</v>
      </c>
      <c r="O69" s="12">
        <f t="shared" si="19"/>
        <v>0</v>
      </c>
      <c r="P69" s="12"/>
      <c r="Q69" s="12"/>
      <c r="R69" s="12">
        <f t="shared" si="20"/>
        <v>31.942066540158439</v>
      </c>
      <c r="S69" s="12">
        <f t="shared" si="13"/>
        <v>0</v>
      </c>
      <c r="T69" s="12">
        <f t="shared" si="12"/>
        <v>0</v>
      </c>
    </row>
    <row r="70" spans="1:20" x14ac:dyDescent="0.2">
      <c r="A70" s="4">
        <v>38322</v>
      </c>
      <c r="B70" s="22">
        <f>Unit*Inputs!B178</f>
        <v>0</v>
      </c>
      <c r="D70" s="12">
        <f t="shared" si="14"/>
        <v>0</v>
      </c>
      <c r="E70" s="18">
        <f>Inputs!D178</f>
        <v>0</v>
      </c>
      <c r="F70" s="12" t="e">
        <f t="shared" si="15"/>
        <v>#DIV/0!</v>
      </c>
      <c r="G70" s="18">
        <f t="shared" si="22"/>
        <v>1</v>
      </c>
      <c r="H70" s="50">
        <f t="shared" si="23"/>
        <v>1.1545742907833405</v>
      </c>
      <c r="I70" s="18">
        <f t="shared" si="16"/>
        <v>1</v>
      </c>
      <c r="J70" s="12" t="e">
        <f t="shared" si="17"/>
        <v>#DIV/0!</v>
      </c>
      <c r="K70" s="12" t="e">
        <f t="shared" si="18"/>
        <v>#DIV/0!</v>
      </c>
      <c r="L70" s="49">
        <f>Trend!$G22</f>
        <v>0.13</v>
      </c>
      <c r="M70" s="49">
        <f>Trend!$G42</f>
        <v>0</v>
      </c>
      <c r="N70" s="12">
        <f t="shared" si="21"/>
        <v>32.288105594343484</v>
      </c>
      <c r="O70" s="12">
        <f t="shared" si="19"/>
        <v>0</v>
      </c>
      <c r="P70" s="12"/>
      <c r="Q70" s="12"/>
      <c r="R70" s="12">
        <f t="shared" si="20"/>
        <v>32.288105594343484</v>
      </c>
      <c r="S70" s="12">
        <f t="shared" si="13"/>
        <v>0</v>
      </c>
      <c r="T70" s="12">
        <f t="shared" si="12"/>
        <v>0</v>
      </c>
    </row>
    <row r="71" spans="1:20" x14ac:dyDescent="0.2">
      <c r="A71" s="4">
        <v>38353</v>
      </c>
      <c r="B71" s="22">
        <f>Unit*Inputs!B179</f>
        <v>0</v>
      </c>
      <c r="D71" s="12">
        <f t="shared" si="14"/>
        <v>0</v>
      </c>
      <c r="E71" s="18">
        <f>Inputs!D179</f>
        <v>0</v>
      </c>
      <c r="F71" s="12" t="e">
        <f t="shared" si="15"/>
        <v>#DIV/0!</v>
      </c>
      <c r="G71" s="18">
        <f t="shared" si="22"/>
        <v>1</v>
      </c>
      <c r="H71" s="50">
        <f t="shared" si="23"/>
        <v>1.058635486168473</v>
      </c>
      <c r="I71" s="18">
        <f t="shared" si="16"/>
        <v>1</v>
      </c>
      <c r="J71" s="12" t="e">
        <f t="shared" si="17"/>
        <v>#DIV/0!</v>
      </c>
      <c r="K71" s="12" t="e">
        <f t="shared" si="18"/>
        <v>#DIV/0!</v>
      </c>
      <c r="L71" s="49">
        <f>Trend!$H11</f>
        <v>0.13</v>
      </c>
      <c r="M71" s="49">
        <f>Trend!$H31</f>
        <v>0</v>
      </c>
      <c r="N71" s="12">
        <f t="shared" si="21"/>
        <v>32.637893404948869</v>
      </c>
      <c r="O71" s="12">
        <f t="shared" si="19"/>
        <v>0</v>
      </c>
      <c r="P71" s="12"/>
      <c r="Q71" s="12"/>
      <c r="R71" s="12">
        <f t="shared" si="20"/>
        <v>32.637893404948869</v>
      </c>
      <c r="S71" s="12">
        <f t="shared" si="13"/>
        <v>0</v>
      </c>
      <c r="T71" s="12">
        <f t="shared" si="12"/>
        <v>0</v>
      </c>
    </row>
    <row r="72" spans="1:20" x14ac:dyDescent="0.2">
      <c r="A72" s="4">
        <v>38384</v>
      </c>
      <c r="B72" s="22">
        <f>Unit*Inputs!B180</f>
        <v>0</v>
      </c>
      <c r="D72" s="12">
        <f t="shared" si="14"/>
        <v>0</v>
      </c>
      <c r="E72" s="18">
        <f>Inputs!D180</f>
        <v>0</v>
      </c>
      <c r="F72" s="12" t="e">
        <f t="shared" si="15"/>
        <v>#DIV/0!</v>
      </c>
      <c r="G72" s="18">
        <f t="shared" si="22"/>
        <v>1</v>
      </c>
      <c r="H72" s="50">
        <f t="shared" si="23"/>
        <v>1.0331083284671718</v>
      </c>
      <c r="I72" s="18">
        <f t="shared" si="16"/>
        <v>1</v>
      </c>
      <c r="J72" s="12" t="e">
        <f t="shared" si="17"/>
        <v>#DIV/0!</v>
      </c>
      <c r="K72" s="12" t="e">
        <f t="shared" si="18"/>
        <v>#DIV/0!</v>
      </c>
      <c r="L72" s="49">
        <f>Trend!$H12</f>
        <v>0.13</v>
      </c>
      <c r="M72" s="49">
        <f>Trend!$H32</f>
        <v>0</v>
      </c>
      <c r="N72" s="12">
        <f t="shared" si="21"/>
        <v>32.991470583502476</v>
      </c>
      <c r="O72" s="12">
        <f t="shared" si="19"/>
        <v>0</v>
      </c>
      <c r="P72" s="12"/>
      <c r="Q72" s="12"/>
      <c r="R72" s="12">
        <f t="shared" si="20"/>
        <v>32.991470583502476</v>
      </c>
      <c r="S72" s="12">
        <f t="shared" si="13"/>
        <v>0</v>
      </c>
      <c r="T72" s="12">
        <f t="shared" si="12"/>
        <v>0</v>
      </c>
    </row>
    <row r="73" spans="1:20" x14ac:dyDescent="0.2">
      <c r="A73" s="4">
        <v>38412</v>
      </c>
      <c r="B73" s="22">
        <f>Unit*Inputs!B181</f>
        <v>0</v>
      </c>
      <c r="D73" s="12">
        <f t="shared" si="14"/>
        <v>0</v>
      </c>
      <c r="E73" s="18">
        <f>Inputs!D181</f>
        <v>0</v>
      </c>
      <c r="F73" s="12" t="e">
        <f t="shared" si="15"/>
        <v>#DIV/0!</v>
      </c>
      <c r="G73" s="18">
        <f t="shared" si="22"/>
        <v>1</v>
      </c>
      <c r="H73" s="50">
        <f t="shared" si="23"/>
        <v>1.0000376348025648</v>
      </c>
      <c r="I73" s="18">
        <f t="shared" si="16"/>
        <v>1</v>
      </c>
      <c r="J73" s="12" t="e">
        <f t="shared" si="17"/>
        <v>#DIV/0!</v>
      </c>
      <c r="K73" s="12" t="e">
        <f t="shared" si="18"/>
        <v>#DIV/0!</v>
      </c>
      <c r="L73" s="49">
        <f>Trend!$H13</f>
        <v>0.13</v>
      </c>
      <c r="M73" s="49">
        <f>Trend!$H33</f>
        <v>0</v>
      </c>
      <c r="N73" s="12">
        <f t="shared" si="21"/>
        <v>33.34887818149042</v>
      </c>
      <c r="O73" s="12">
        <f t="shared" si="19"/>
        <v>0</v>
      </c>
      <c r="P73" s="12"/>
      <c r="Q73" s="12"/>
      <c r="R73" s="12">
        <f t="shared" si="20"/>
        <v>33.34887818149042</v>
      </c>
      <c r="S73" s="12">
        <f t="shared" si="13"/>
        <v>0</v>
      </c>
      <c r="T73" s="12">
        <f t="shared" si="12"/>
        <v>0</v>
      </c>
    </row>
    <row r="74" spans="1:20" x14ac:dyDescent="0.2">
      <c r="A74" s="4">
        <v>38443</v>
      </c>
      <c r="B74" s="22">
        <f>Unit*Inputs!B182</f>
        <v>0</v>
      </c>
      <c r="D74" s="12">
        <f t="shared" si="14"/>
        <v>0</v>
      </c>
      <c r="E74" s="18">
        <f>Inputs!D182</f>
        <v>0</v>
      </c>
      <c r="F74" s="12" t="e">
        <f t="shared" si="15"/>
        <v>#DIV/0!</v>
      </c>
      <c r="G74" s="18">
        <f t="shared" si="22"/>
        <v>1</v>
      </c>
      <c r="H74" s="50">
        <f t="shared" si="23"/>
        <v>0.97612277725203567</v>
      </c>
      <c r="I74" s="18">
        <f t="shared" si="16"/>
        <v>1</v>
      </c>
      <c r="J74" s="12" t="e">
        <f t="shared" si="17"/>
        <v>#DIV/0!</v>
      </c>
      <c r="K74" s="12" t="e">
        <f t="shared" si="18"/>
        <v>#DIV/0!</v>
      </c>
      <c r="L74" s="49">
        <f>Trend!$H14</f>
        <v>0.13</v>
      </c>
      <c r="M74" s="49">
        <f>Trend!$H34</f>
        <v>0</v>
      </c>
      <c r="N74" s="12">
        <f t="shared" si="21"/>
        <v>33.710157695123229</v>
      </c>
      <c r="O74" s="12">
        <f t="shared" si="19"/>
        <v>0</v>
      </c>
      <c r="P74" s="12"/>
      <c r="Q74" s="12"/>
      <c r="R74" s="12">
        <f t="shared" si="20"/>
        <v>33.710157695123229</v>
      </c>
      <c r="S74" s="12">
        <f t="shared" si="13"/>
        <v>0</v>
      </c>
      <c r="T74" s="12">
        <f t="shared" si="12"/>
        <v>0</v>
      </c>
    </row>
    <row r="75" spans="1:20" x14ac:dyDescent="0.2">
      <c r="A75" s="4">
        <v>38473</v>
      </c>
      <c r="B75" s="22">
        <f>Unit*Inputs!B183</f>
        <v>0</v>
      </c>
      <c r="D75" s="12">
        <f t="shared" si="14"/>
        <v>0</v>
      </c>
      <c r="E75" s="18">
        <f>Inputs!D183</f>
        <v>0</v>
      </c>
      <c r="F75" s="12" t="e">
        <f t="shared" si="15"/>
        <v>#DIV/0!</v>
      </c>
      <c r="G75" s="18">
        <f t="shared" si="22"/>
        <v>1</v>
      </c>
      <c r="H75" s="50">
        <f t="shared" si="23"/>
        <v>0.96475668456994579</v>
      </c>
      <c r="I75" s="18">
        <f t="shared" si="16"/>
        <v>1</v>
      </c>
      <c r="J75" s="12" t="e">
        <f t="shared" si="17"/>
        <v>#DIV/0!</v>
      </c>
      <c r="K75" s="12" t="e">
        <f t="shared" si="18"/>
        <v>#DIV/0!</v>
      </c>
      <c r="L75" s="49">
        <f>Trend!$H15</f>
        <v>0.13</v>
      </c>
      <c r="M75" s="49">
        <f>Trend!$H35</f>
        <v>0</v>
      </c>
      <c r="N75" s="12">
        <f t="shared" si="21"/>
        <v>34.075351070153729</v>
      </c>
      <c r="O75" s="12">
        <f t="shared" si="19"/>
        <v>0</v>
      </c>
      <c r="P75" s="12"/>
      <c r="Q75" s="12"/>
      <c r="R75" s="12">
        <f t="shared" si="20"/>
        <v>34.075351070153729</v>
      </c>
      <c r="S75" s="12">
        <f t="shared" si="13"/>
        <v>0</v>
      </c>
      <c r="T75" s="12">
        <f t="shared" si="12"/>
        <v>0</v>
      </c>
    </row>
    <row r="76" spans="1:20" x14ac:dyDescent="0.2">
      <c r="A76" s="4">
        <v>38504</v>
      </c>
      <c r="B76" s="22">
        <f>Unit*Inputs!B184</f>
        <v>0</v>
      </c>
      <c r="D76" s="12">
        <f t="shared" si="14"/>
        <v>0</v>
      </c>
      <c r="E76" s="18">
        <f>Inputs!D184</f>
        <v>0</v>
      </c>
      <c r="F76" s="12" t="e">
        <f t="shared" si="15"/>
        <v>#DIV/0!</v>
      </c>
      <c r="G76" s="18">
        <f t="shared" si="22"/>
        <v>1</v>
      </c>
      <c r="H76" s="50">
        <f t="shared" si="23"/>
        <v>0.93295607948832149</v>
      </c>
      <c r="I76" s="18">
        <f t="shared" si="16"/>
        <v>1</v>
      </c>
      <c r="J76" s="12" t="e">
        <f t="shared" si="17"/>
        <v>#DIV/0!</v>
      </c>
      <c r="K76" s="12" t="e">
        <f t="shared" si="18"/>
        <v>#DIV/0!</v>
      </c>
      <c r="L76" s="49">
        <f>Trend!$H16</f>
        <v>0.13</v>
      </c>
      <c r="M76" s="49">
        <f>Trend!$H36</f>
        <v>0</v>
      </c>
      <c r="N76" s="12">
        <f t="shared" si="21"/>
        <v>34.444500706747057</v>
      </c>
      <c r="O76" s="12">
        <f t="shared" si="19"/>
        <v>0</v>
      </c>
      <c r="P76" s="12"/>
      <c r="Q76" s="12"/>
      <c r="R76" s="12">
        <f t="shared" si="20"/>
        <v>34.444500706747057</v>
      </c>
      <c r="S76" s="12">
        <f t="shared" si="13"/>
        <v>0</v>
      </c>
      <c r="T76" s="12">
        <f t="shared" si="12"/>
        <v>0</v>
      </c>
    </row>
    <row r="77" spans="1:20" x14ac:dyDescent="0.2">
      <c r="A77" s="4">
        <v>38534</v>
      </c>
      <c r="B77" s="22">
        <f>Unit*Inputs!B185</f>
        <v>0</v>
      </c>
      <c r="D77" s="12">
        <f t="shared" si="14"/>
        <v>0</v>
      </c>
      <c r="E77" s="18">
        <f>Inputs!D185</f>
        <v>0</v>
      </c>
      <c r="F77" s="12" t="e">
        <f t="shared" si="15"/>
        <v>#DIV/0!</v>
      </c>
      <c r="G77" s="18">
        <f t="shared" si="22"/>
        <v>1</v>
      </c>
      <c r="H77" s="50">
        <f t="shared" si="23"/>
        <v>0.93392991939460834</v>
      </c>
      <c r="I77" s="18">
        <f t="shared" si="16"/>
        <v>1</v>
      </c>
      <c r="J77" s="12" t="e">
        <f t="shared" si="17"/>
        <v>#DIV/0!</v>
      </c>
      <c r="K77" s="12" t="e">
        <f t="shared" si="18"/>
        <v>#DIV/0!</v>
      </c>
      <c r="L77" s="49">
        <f>Trend!$H17</f>
        <v>0.13</v>
      </c>
      <c r="M77" s="49">
        <f>Trend!$H37</f>
        <v>0</v>
      </c>
      <c r="N77" s="12">
        <f t="shared" si="21"/>
        <v>34.81764946440348</v>
      </c>
      <c r="O77" s="12">
        <f t="shared" si="19"/>
        <v>0</v>
      </c>
      <c r="P77" s="12"/>
      <c r="Q77" s="12"/>
      <c r="R77" s="12">
        <f t="shared" si="20"/>
        <v>34.81764946440348</v>
      </c>
      <c r="S77" s="12">
        <f t="shared" si="13"/>
        <v>0</v>
      </c>
      <c r="T77" s="12">
        <f t="shared" si="12"/>
        <v>0</v>
      </c>
    </row>
    <row r="78" spans="1:20" x14ac:dyDescent="0.2">
      <c r="A78" s="4">
        <v>38565</v>
      </c>
      <c r="B78" s="22">
        <f>Unit*Inputs!B186</f>
        <v>0</v>
      </c>
      <c r="D78" s="12">
        <f t="shared" si="14"/>
        <v>0</v>
      </c>
      <c r="E78" s="18">
        <f>Inputs!D186</f>
        <v>0</v>
      </c>
      <c r="F78" s="12" t="e">
        <f t="shared" si="15"/>
        <v>#DIV/0!</v>
      </c>
      <c r="G78" s="18">
        <f t="shared" si="22"/>
        <v>1</v>
      </c>
      <c r="H78" s="50">
        <f t="shared" si="23"/>
        <v>0.92467384866109226</v>
      </c>
      <c r="I78" s="18">
        <f t="shared" si="16"/>
        <v>1</v>
      </c>
      <c r="J78" s="12" t="e">
        <f t="shared" si="17"/>
        <v>#DIV/0!</v>
      </c>
      <c r="K78" s="12" t="e">
        <f t="shared" si="18"/>
        <v>#DIV/0!</v>
      </c>
      <c r="L78" s="49">
        <f>Trend!$H18</f>
        <v>0.13</v>
      </c>
      <c r="M78" s="49">
        <f>Trend!$H38</f>
        <v>0</v>
      </c>
      <c r="N78" s="12">
        <f t="shared" si="21"/>
        <v>35.194840666934518</v>
      </c>
      <c r="O78" s="12">
        <f t="shared" si="19"/>
        <v>0</v>
      </c>
      <c r="P78" s="12"/>
      <c r="Q78" s="12"/>
      <c r="R78" s="12">
        <f t="shared" si="20"/>
        <v>35.194840666934518</v>
      </c>
      <c r="S78" s="12">
        <f t="shared" si="13"/>
        <v>0</v>
      </c>
      <c r="T78" s="12">
        <f t="shared" si="12"/>
        <v>0</v>
      </c>
    </row>
    <row r="79" spans="1:20" x14ac:dyDescent="0.2">
      <c r="A79" s="4">
        <v>38596</v>
      </c>
      <c r="B79" s="22">
        <f>Unit*Inputs!B187</f>
        <v>0</v>
      </c>
      <c r="D79" s="12">
        <f t="shared" si="14"/>
        <v>0</v>
      </c>
      <c r="E79" s="18">
        <f>Inputs!D187</f>
        <v>0</v>
      </c>
      <c r="F79" s="12" t="e">
        <f t="shared" si="15"/>
        <v>#DIV/0!</v>
      </c>
      <c r="G79" s="18">
        <f t="shared" si="22"/>
        <v>1</v>
      </c>
      <c r="H79" s="50">
        <f t="shared" si="23"/>
        <v>0.96908429486836234</v>
      </c>
      <c r="I79" s="18">
        <f t="shared" si="16"/>
        <v>1</v>
      </c>
      <c r="J79" s="12" t="e">
        <f t="shared" si="17"/>
        <v>#DIV/0!</v>
      </c>
      <c r="K79" s="12" t="e">
        <f t="shared" si="18"/>
        <v>#DIV/0!</v>
      </c>
      <c r="L79" s="49">
        <f>Trend!$H19</f>
        <v>0.13</v>
      </c>
      <c r="M79" s="49">
        <f>Trend!$H39</f>
        <v>0</v>
      </c>
      <c r="N79" s="12">
        <f t="shared" si="21"/>
        <v>35.576118107492974</v>
      </c>
      <c r="O79" s="12">
        <f t="shared" si="19"/>
        <v>0</v>
      </c>
      <c r="P79" s="12"/>
      <c r="Q79" s="12"/>
      <c r="R79" s="12">
        <f t="shared" si="20"/>
        <v>35.576118107492974</v>
      </c>
      <c r="S79" s="12">
        <f t="shared" si="13"/>
        <v>0</v>
      </c>
      <c r="T79" s="12">
        <f t="shared" si="12"/>
        <v>0</v>
      </c>
    </row>
    <row r="80" spans="1:20" x14ac:dyDescent="0.2">
      <c r="A80" s="4">
        <v>38626</v>
      </c>
      <c r="B80" s="22">
        <f>Unit*Inputs!B188</f>
        <v>0</v>
      </c>
      <c r="D80" s="12">
        <f t="shared" si="14"/>
        <v>0</v>
      </c>
      <c r="E80" s="18">
        <f>Inputs!D188</f>
        <v>0</v>
      </c>
      <c r="F80" s="12" t="e">
        <f t="shared" si="15"/>
        <v>#DIV/0!</v>
      </c>
      <c r="G80" s="18">
        <f t="shared" si="22"/>
        <v>1</v>
      </c>
      <c r="H80" s="50">
        <f t="shared" si="23"/>
        <v>1.0001341906588057</v>
      </c>
      <c r="I80" s="18">
        <f t="shared" si="16"/>
        <v>1</v>
      </c>
      <c r="J80" s="12" t="e">
        <f t="shared" si="17"/>
        <v>#DIV/0!</v>
      </c>
      <c r="K80" s="12" t="e">
        <f t="shared" si="18"/>
        <v>#DIV/0!</v>
      </c>
      <c r="L80" s="49">
        <f>Trend!$H20</f>
        <v>0.13</v>
      </c>
      <c r="M80" s="49">
        <f>Trend!$H40</f>
        <v>0</v>
      </c>
      <c r="N80" s="12">
        <f t="shared" si="21"/>
        <v>35.961526053657479</v>
      </c>
      <c r="O80" s="12">
        <f t="shared" si="19"/>
        <v>0</v>
      </c>
      <c r="P80" s="12"/>
      <c r="Q80" s="12"/>
      <c r="R80" s="12">
        <f t="shared" si="20"/>
        <v>35.961526053657479</v>
      </c>
      <c r="S80" s="12">
        <f t="shared" si="13"/>
        <v>0</v>
      </c>
      <c r="T80" s="12">
        <f t="shared" si="12"/>
        <v>0</v>
      </c>
    </row>
    <row r="81" spans="1:20" x14ac:dyDescent="0.2">
      <c r="A81" s="4">
        <v>38657</v>
      </c>
      <c r="B81" s="22">
        <f>Unit*Inputs!B189</f>
        <v>0</v>
      </c>
      <c r="D81" s="12">
        <f t="shared" si="14"/>
        <v>0</v>
      </c>
      <c r="E81" s="18">
        <f>Inputs!D189</f>
        <v>0</v>
      </c>
      <c r="F81" s="12" t="e">
        <f t="shared" si="15"/>
        <v>#DIV/0!</v>
      </c>
      <c r="G81" s="18">
        <f t="shared" si="22"/>
        <v>1</v>
      </c>
      <c r="H81" s="50">
        <f t="shared" si="23"/>
        <v>1.0519864648852775</v>
      </c>
      <c r="I81" s="18">
        <f t="shared" si="16"/>
        <v>1</v>
      </c>
      <c r="J81" s="12" t="e">
        <f t="shared" si="17"/>
        <v>#DIV/0!</v>
      </c>
      <c r="K81" s="12" t="e">
        <f t="shared" si="18"/>
        <v>#DIV/0!</v>
      </c>
      <c r="L81" s="49">
        <f>Trend!$H21</f>
        <v>0.13</v>
      </c>
      <c r="M81" s="49">
        <f>Trend!$H41</f>
        <v>0</v>
      </c>
      <c r="N81" s="12">
        <f t="shared" si="21"/>
        <v>36.351109252572101</v>
      </c>
      <c r="O81" s="12">
        <f t="shared" si="19"/>
        <v>0</v>
      </c>
      <c r="P81" s="12"/>
      <c r="Q81" s="12"/>
      <c r="R81" s="12">
        <f t="shared" si="20"/>
        <v>36.351109252572101</v>
      </c>
      <c r="S81" s="12">
        <f t="shared" si="13"/>
        <v>0</v>
      </c>
      <c r="T81" s="12">
        <f t="shared" si="12"/>
        <v>0</v>
      </c>
    </row>
    <row r="82" spans="1:20" x14ac:dyDescent="0.2">
      <c r="A82" s="4">
        <v>38687</v>
      </c>
      <c r="B82" s="22">
        <f>Unit*Inputs!B190</f>
        <v>0</v>
      </c>
      <c r="D82" s="12">
        <f t="shared" si="14"/>
        <v>0</v>
      </c>
      <c r="E82" s="18">
        <f>Inputs!D190</f>
        <v>0</v>
      </c>
      <c r="F82" s="12" t="e">
        <f t="shared" si="15"/>
        <v>#DIV/0!</v>
      </c>
      <c r="G82" s="18">
        <f t="shared" si="22"/>
        <v>1</v>
      </c>
      <c r="H82" s="50">
        <f t="shared" si="23"/>
        <v>1.1545742907833405</v>
      </c>
      <c r="I82" s="18">
        <f t="shared" si="16"/>
        <v>1</v>
      </c>
      <c r="J82" s="12" t="e">
        <f t="shared" si="17"/>
        <v>#DIV/0!</v>
      </c>
      <c r="K82" s="12" t="e">
        <f t="shared" si="18"/>
        <v>#DIV/0!</v>
      </c>
      <c r="L82" s="49">
        <f>Trend!$H22</f>
        <v>0.13</v>
      </c>
      <c r="M82" s="49">
        <f>Trend!$H42</f>
        <v>0</v>
      </c>
      <c r="N82" s="12">
        <f t="shared" si="21"/>
        <v>36.744912936141631</v>
      </c>
      <c r="O82" s="12">
        <f t="shared" si="19"/>
        <v>0</v>
      </c>
      <c r="P82" s="12"/>
      <c r="Q82" s="12"/>
      <c r="R82" s="12">
        <f t="shared" si="20"/>
        <v>36.744912936141631</v>
      </c>
      <c r="S82" s="12">
        <f t="shared" si="13"/>
        <v>0</v>
      </c>
      <c r="T82" s="12">
        <f t="shared" si="12"/>
        <v>0</v>
      </c>
    </row>
    <row r="83" spans="1:20" x14ac:dyDescent="0.2">
      <c r="A83" s="4">
        <v>38718</v>
      </c>
      <c r="B83" s="22">
        <f>Unit*Inputs!B191</f>
        <v>0</v>
      </c>
      <c r="D83" s="12">
        <f t="shared" si="14"/>
        <v>0</v>
      </c>
      <c r="E83" s="18">
        <f>Inputs!D191</f>
        <v>0</v>
      </c>
      <c r="F83" s="12" t="e">
        <f t="shared" si="15"/>
        <v>#DIV/0!</v>
      </c>
      <c r="G83" s="18">
        <f t="shared" si="22"/>
        <v>1</v>
      </c>
      <c r="H83" s="50">
        <f t="shared" si="23"/>
        <v>1.058635486168473</v>
      </c>
      <c r="I83" s="18">
        <f t="shared" si="16"/>
        <v>1</v>
      </c>
      <c r="J83" s="12" t="e">
        <f t="shared" si="17"/>
        <v>#DIV/0!</v>
      </c>
      <c r="K83" s="12" t="e">
        <f t="shared" si="18"/>
        <v>#DIV/0!</v>
      </c>
      <c r="L83" s="49">
        <f>Trend!$I11</f>
        <v>0.13</v>
      </c>
      <c r="M83" s="49">
        <f>Trend!$I31</f>
        <v>0</v>
      </c>
      <c r="N83" s="12">
        <f t="shared" si="21"/>
        <v>37.142982826283159</v>
      </c>
      <c r="O83" s="12">
        <f t="shared" si="19"/>
        <v>0</v>
      </c>
      <c r="P83" s="12"/>
      <c r="Q83" s="12"/>
      <c r="R83" s="12">
        <f t="shared" si="20"/>
        <v>37.142982826283159</v>
      </c>
      <c r="S83" s="12">
        <f t="shared" si="13"/>
        <v>0</v>
      </c>
      <c r="T83" s="12">
        <f t="shared" si="12"/>
        <v>0</v>
      </c>
    </row>
    <row r="84" spans="1:20" x14ac:dyDescent="0.2">
      <c r="A84" s="4">
        <v>38749</v>
      </c>
      <c r="B84" s="22">
        <f>Unit*Inputs!B192</f>
        <v>0</v>
      </c>
      <c r="D84" s="12">
        <f t="shared" si="14"/>
        <v>0</v>
      </c>
      <c r="E84" s="18">
        <f>Inputs!D192</f>
        <v>0</v>
      </c>
      <c r="F84" s="12" t="e">
        <f t="shared" si="15"/>
        <v>#DIV/0!</v>
      </c>
      <c r="G84" s="18">
        <f t="shared" si="22"/>
        <v>1</v>
      </c>
      <c r="H84" s="50">
        <f t="shared" si="23"/>
        <v>1.0331083284671718</v>
      </c>
      <c r="I84" s="18">
        <f t="shared" si="16"/>
        <v>1</v>
      </c>
      <c r="J84" s="12" t="e">
        <f t="shared" si="17"/>
        <v>#DIV/0!</v>
      </c>
      <c r="K84" s="12" t="e">
        <f t="shared" si="18"/>
        <v>#DIV/0!</v>
      </c>
      <c r="L84" s="49">
        <f>Trend!$I12</f>
        <v>0.13</v>
      </c>
      <c r="M84" s="49">
        <f>Trend!$I32</f>
        <v>0</v>
      </c>
      <c r="N84" s="12">
        <f t="shared" si="21"/>
        <v>37.545365140234559</v>
      </c>
      <c r="O84" s="12">
        <f t="shared" si="19"/>
        <v>0</v>
      </c>
      <c r="P84" s="12"/>
      <c r="Q84" s="12"/>
      <c r="R84" s="12">
        <f t="shared" si="20"/>
        <v>37.545365140234559</v>
      </c>
      <c r="S84" s="12">
        <f t="shared" si="13"/>
        <v>0</v>
      </c>
      <c r="T84" s="12">
        <f t="shared" si="12"/>
        <v>0</v>
      </c>
    </row>
    <row r="85" spans="1:20" x14ac:dyDescent="0.2">
      <c r="A85" s="4">
        <v>38777</v>
      </c>
      <c r="B85" s="22">
        <f>Unit*Inputs!B193</f>
        <v>0</v>
      </c>
      <c r="D85" s="12">
        <f t="shared" si="14"/>
        <v>0</v>
      </c>
      <c r="E85" s="18">
        <f>Inputs!D193</f>
        <v>0</v>
      </c>
      <c r="F85" s="12" t="e">
        <f t="shared" si="15"/>
        <v>#DIV/0!</v>
      </c>
      <c r="G85" s="18">
        <f t="shared" si="22"/>
        <v>1</v>
      </c>
      <c r="H85" s="50">
        <f t="shared" si="23"/>
        <v>1.0000376348025648</v>
      </c>
      <c r="I85" s="18">
        <f t="shared" si="16"/>
        <v>1</v>
      </c>
      <c r="J85" s="12" t="e">
        <f t="shared" si="17"/>
        <v>#DIV/0!</v>
      </c>
      <c r="K85" s="12" t="e">
        <f t="shared" si="18"/>
        <v>#DIV/0!</v>
      </c>
      <c r="L85" s="49">
        <f>Trend!$I13</f>
        <v>0.13</v>
      </c>
      <c r="M85" s="49">
        <f>Trend!$I33</f>
        <v>0</v>
      </c>
      <c r="N85" s="12">
        <f t="shared" si="21"/>
        <v>37.952106595920426</v>
      </c>
      <c r="O85" s="12">
        <f t="shared" si="19"/>
        <v>0</v>
      </c>
      <c r="P85" s="12"/>
      <c r="Q85" s="12"/>
      <c r="R85" s="12">
        <f t="shared" si="20"/>
        <v>37.952106595920426</v>
      </c>
      <c r="S85" s="12">
        <f t="shared" si="13"/>
        <v>0</v>
      </c>
      <c r="T85" s="12">
        <f t="shared" si="12"/>
        <v>0</v>
      </c>
    </row>
    <row r="86" spans="1:20" x14ac:dyDescent="0.2">
      <c r="A86" s="4">
        <v>38808</v>
      </c>
      <c r="B86" s="22">
        <f>Unit*Inputs!B194</f>
        <v>0</v>
      </c>
      <c r="D86" s="12">
        <f t="shared" si="14"/>
        <v>0</v>
      </c>
      <c r="E86" s="18">
        <f>Inputs!D194</f>
        <v>0</v>
      </c>
      <c r="F86" s="12" t="e">
        <f t="shared" si="15"/>
        <v>#DIV/0!</v>
      </c>
      <c r="G86" s="18">
        <f t="shared" si="22"/>
        <v>1</v>
      </c>
      <c r="H86" s="50">
        <f t="shared" si="23"/>
        <v>0.97612277725203567</v>
      </c>
      <c r="I86" s="18">
        <f t="shared" si="16"/>
        <v>1</v>
      </c>
      <c r="J86" s="12" t="e">
        <f t="shared" si="17"/>
        <v>#DIV/0!</v>
      </c>
      <c r="K86" s="12" t="e">
        <f t="shared" si="18"/>
        <v>#DIV/0!</v>
      </c>
      <c r="L86" s="49">
        <f>Trend!$I14</f>
        <v>0.03</v>
      </c>
      <c r="M86" s="49">
        <f>Trend!$I34</f>
        <v>0</v>
      </c>
      <c r="N86" s="12">
        <f t="shared" si="21"/>
        <v>38.046986862410229</v>
      </c>
      <c r="O86" s="12">
        <f t="shared" si="19"/>
        <v>0</v>
      </c>
      <c r="P86" s="12"/>
      <c r="Q86" s="12"/>
      <c r="R86" s="12">
        <f t="shared" si="20"/>
        <v>38.046986862410229</v>
      </c>
      <c r="S86" s="12">
        <f t="shared" si="13"/>
        <v>0</v>
      </c>
      <c r="T86" s="12">
        <f t="shared" si="12"/>
        <v>0</v>
      </c>
    </row>
    <row r="87" spans="1:20" x14ac:dyDescent="0.2">
      <c r="A87" s="4">
        <v>38838</v>
      </c>
      <c r="B87" s="22">
        <f>Unit*Inputs!B195</f>
        <v>0</v>
      </c>
      <c r="D87" s="12">
        <f t="shared" si="14"/>
        <v>0</v>
      </c>
      <c r="E87" s="18">
        <f>Inputs!D195</f>
        <v>0</v>
      </c>
      <c r="F87" s="12" t="e">
        <f t="shared" si="15"/>
        <v>#DIV/0!</v>
      </c>
      <c r="G87" s="18">
        <f t="shared" si="22"/>
        <v>1</v>
      </c>
      <c r="H87" s="50">
        <f t="shared" si="23"/>
        <v>0.96475668456994579</v>
      </c>
      <c r="I87" s="18">
        <f t="shared" si="16"/>
        <v>1</v>
      </c>
      <c r="J87" s="12" t="e">
        <f t="shared" si="17"/>
        <v>#DIV/0!</v>
      </c>
      <c r="K87" s="12" t="e">
        <f t="shared" si="18"/>
        <v>#DIV/0!</v>
      </c>
      <c r="L87" s="49">
        <f>Trend!$I15</f>
        <v>0.03</v>
      </c>
      <c r="M87" s="49">
        <f>Trend!$I35</f>
        <v>0</v>
      </c>
      <c r="N87" s="12">
        <f t="shared" si="21"/>
        <v>38.142104329566251</v>
      </c>
      <c r="O87" s="12">
        <f t="shared" si="19"/>
        <v>0</v>
      </c>
      <c r="P87" s="12"/>
      <c r="Q87" s="12"/>
      <c r="R87" s="12">
        <f t="shared" si="20"/>
        <v>38.142104329566251</v>
      </c>
      <c r="S87" s="12">
        <f t="shared" si="13"/>
        <v>0</v>
      </c>
      <c r="T87" s="12">
        <f t="shared" ref="T87:T150" si="24">IF(D87=0,0,R87-D87)</f>
        <v>0</v>
      </c>
    </row>
    <row r="88" spans="1:20" x14ac:dyDescent="0.2">
      <c r="A88" s="4">
        <v>38869</v>
      </c>
      <c r="B88" s="22">
        <f>Unit*Inputs!B196</f>
        <v>0</v>
      </c>
      <c r="D88" s="12">
        <f t="shared" si="14"/>
        <v>0</v>
      </c>
      <c r="E88" s="18">
        <f>Inputs!D196</f>
        <v>0</v>
      </c>
      <c r="F88" s="12" t="e">
        <f t="shared" si="15"/>
        <v>#DIV/0!</v>
      </c>
      <c r="G88" s="18">
        <f t="shared" si="22"/>
        <v>1</v>
      </c>
      <c r="H88" s="50">
        <f t="shared" si="23"/>
        <v>0.93295607948832149</v>
      </c>
      <c r="I88" s="18">
        <f t="shared" si="16"/>
        <v>1</v>
      </c>
      <c r="J88" s="12" t="e">
        <f t="shared" si="17"/>
        <v>#DIV/0!</v>
      </c>
      <c r="K88" s="12" t="e">
        <f t="shared" si="18"/>
        <v>#DIV/0!</v>
      </c>
      <c r="L88" s="49">
        <f>Trend!$I16</f>
        <v>0.03</v>
      </c>
      <c r="M88" s="49">
        <f>Trend!$I36</f>
        <v>0</v>
      </c>
      <c r="N88" s="12">
        <f t="shared" si="21"/>
        <v>38.237459590390166</v>
      </c>
      <c r="O88" s="12">
        <f t="shared" si="19"/>
        <v>0</v>
      </c>
      <c r="P88" s="12"/>
      <c r="Q88" s="12"/>
      <c r="R88" s="12">
        <f t="shared" si="20"/>
        <v>38.237459590390166</v>
      </c>
      <c r="S88" s="12">
        <f t="shared" si="13"/>
        <v>0</v>
      </c>
      <c r="T88" s="12">
        <f t="shared" si="24"/>
        <v>0</v>
      </c>
    </row>
    <row r="89" spans="1:20" x14ac:dyDescent="0.2">
      <c r="A89" s="4">
        <v>38899</v>
      </c>
      <c r="B89" s="22">
        <f>Unit*Inputs!B197</f>
        <v>0</v>
      </c>
      <c r="D89" s="12">
        <f t="shared" si="14"/>
        <v>0</v>
      </c>
      <c r="E89" s="18">
        <f>Inputs!D197</f>
        <v>0</v>
      </c>
      <c r="F89" s="12" t="e">
        <f t="shared" si="15"/>
        <v>#DIV/0!</v>
      </c>
      <c r="G89" s="18">
        <f t="shared" si="22"/>
        <v>1</v>
      </c>
      <c r="H89" s="50">
        <f t="shared" si="23"/>
        <v>0.93392991939460834</v>
      </c>
      <c r="I89" s="18">
        <f t="shared" si="16"/>
        <v>1</v>
      </c>
      <c r="J89" s="12" t="e">
        <f t="shared" si="17"/>
        <v>#DIV/0!</v>
      </c>
      <c r="K89" s="12" t="e">
        <f t="shared" si="18"/>
        <v>#DIV/0!</v>
      </c>
      <c r="L89" s="49">
        <f>Trend!$I17</f>
        <v>0.03</v>
      </c>
      <c r="M89" s="49">
        <f>Trend!$I37</f>
        <v>0</v>
      </c>
      <c r="N89" s="12">
        <f t="shared" si="21"/>
        <v>38.333053239366137</v>
      </c>
      <c r="O89" s="12">
        <f t="shared" si="19"/>
        <v>0</v>
      </c>
      <c r="P89" s="12"/>
      <c r="Q89" s="12"/>
      <c r="R89" s="12">
        <f t="shared" si="20"/>
        <v>38.333053239366137</v>
      </c>
      <c r="S89" s="12">
        <f t="shared" si="13"/>
        <v>0</v>
      </c>
      <c r="T89" s="12">
        <f t="shared" si="24"/>
        <v>0</v>
      </c>
    </row>
    <row r="90" spans="1:20" x14ac:dyDescent="0.2">
      <c r="A90" s="4">
        <v>38930</v>
      </c>
      <c r="B90" s="22">
        <f>Unit*Inputs!B198</f>
        <v>0</v>
      </c>
      <c r="D90" s="12">
        <f t="shared" si="14"/>
        <v>0</v>
      </c>
      <c r="E90" s="18">
        <f>Inputs!D198</f>
        <v>0</v>
      </c>
      <c r="F90" s="12" t="e">
        <f t="shared" si="15"/>
        <v>#DIV/0!</v>
      </c>
      <c r="G90" s="18">
        <f t="shared" si="22"/>
        <v>1</v>
      </c>
      <c r="H90" s="50">
        <f t="shared" si="23"/>
        <v>0.92467384866109226</v>
      </c>
      <c r="I90" s="18">
        <f t="shared" si="16"/>
        <v>1</v>
      </c>
      <c r="J90" s="12" t="e">
        <f t="shared" si="17"/>
        <v>#DIV/0!</v>
      </c>
      <c r="K90" s="12" t="e">
        <f t="shared" si="18"/>
        <v>#DIV/0!</v>
      </c>
      <c r="L90" s="49">
        <f>Trend!$I18</f>
        <v>0.03</v>
      </c>
      <c r="M90" s="49">
        <f>Trend!$I38</f>
        <v>0</v>
      </c>
      <c r="N90" s="12">
        <f t="shared" si="21"/>
        <v>38.428885872464548</v>
      </c>
      <c r="O90" s="12">
        <f t="shared" si="19"/>
        <v>0</v>
      </c>
      <c r="P90" s="12"/>
      <c r="Q90" s="12"/>
      <c r="R90" s="12">
        <f t="shared" si="20"/>
        <v>38.428885872464548</v>
      </c>
      <c r="S90" s="12">
        <f t="shared" si="13"/>
        <v>0</v>
      </c>
      <c r="T90" s="12">
        <f t="shared" si="24"/>
        <v>0</v>
      </c>
    </row>
    <row r="91" spans="1:20" x14ac:dyDescent="0.2">
      <c r="A91" s="4">
        <v>38961</v>
      </c>
      <c r="B91" s="22">
        <f>Unit*Inputs!B199</f>
        <v>0</v>
      </c>
      <c r="D91" s="12">
        <f t="shared" si="14"/>
        <v>0</v>
      </c>
      <c r="E91" s="18">
        <f>Inputs!D199</f>
        <v>0</v>
      </c>
      <c r="F91" s="12" t="e">
        <f t="shared" si="15"/>
        <v>#DIV/0!</v>
      </c>
      <c r="G91" s="18">
        <f t="shared" si="22"/>
        <v>1</v>
      </c>
      <c r="H91" s="50">
        <f t="shared" si="23"/>
        <v>0.96908429486836234</v>
      </c>
      <c r="I91" s="18">
        <f t="shared" si="16"/>
        <v>1</v>
      </c>
      <c r="J91" s="12" t="e">
        <f t="shared" si="17"/>
        <v>#DIV/0!</v>
      </c>
      <c r="K91" s="12" t="e">
        <f t="shared" si="18"/>
        <v>#DIV/0!</v>
      </c>
      <c r="L91" s="49">
        <f>Trend!$I19</f>
        <v>0.03</v>
      </c>
      <c r="M91" s="49">
        <f>Trend!$I39</f>
        <v>0</v>
      </c>
      <c r="N91" s="12">
        <f t="shared" si="21"/>
        <v>38.524958087145706</v>
      </c>
      <c r="O91" s="12">
        <f t="shared" si="19"/>
        <v>0</v>
      </c>
      <c r="P91" s="12"/>
      <c r="Q91" s="12"/>
      <c r="R91" s="12">
        <f t="shared" si="20"/>
        <v>38.524958087145706</v>
      </c>
      <c r="S91" s="12">
        <f t="shared" si="13"/>
        <v>0</v>
      </c>
      <c r="T91" s="12">
        <f t="shared" si="24"/>
        <v>0</v>
      </c>
    </row>
    <row r="92" spans="1:20" x14ac:dyDescent="0.2">
      <c r="A92" s="4">
        <v>38991</v>
      </c>
      <c r="B92" s="22">
        <f>Unit*Inputs!B200</f>
        <v>0</v>
      </c>
      <c r="D92" s="12">
        <f t="shared" si="14"/>
        <v>0</v>
      </c>
      <c r="E92" s="18">
        <f>Inputs!D200</f>
        <v>0</v>
      </c>
      <c r="F92" s="12" t="e">
        <f t="shared" si="15"/>
        <v>#DIV/0!</v>
      </c>
      <c r="G92" s="18">
        <f t="shared" si="22"/>
        <v>1</v>
      </c>
      <c r="H92" s="50">
        <f t="shared" si="23"/>
        <v>1.0001341906588057</v>
      </c>
      <c r="I92" s="18">
        <f t="shared" si="16"/>
        <v>1</v>
      </c>
      <c r="J92" s="12" t="e">
        <f t="shared" si="17"/>
        <v>#DIV/0!</v>
      </c>
      <c r="K92" s="12" t="e">
        <f t="shared" si="18"/>
        <v>#DIV/0!</v>
      </c>
      <c r="L92" s="49">
        <f>Trend!$I20</f>
        <v>0.03</v>
      </c>
      <c r="M92" s="49">
        <f>Trend!$I40</f>
        <v>0</v>
      </c>
      <c r="N92" s="12">
        <f t="shared" si="21"/>
        <v>38.62127048236357</v>
      </c>
      <c r="O92" s="12">
        <f t="shared" si="19"/>
        <v>0</v>
      </c>
      <c r="P92" s="12"/>
      <c r="Q92" s="12"/>
      <c r="R92" s="12">
        <f t="shared" si="20"/>
        <v>38.62127048236357</v>
      </c>
      <c r="S92" s="12">
        <f t="shared" si="13"/>
        <v>0</v>
      </c>
      <c r="T92" s="12">
        <f t="shared" si="24"/>
        <v>0</v>
      </c>
    </row>
    <row r="93" spans="1:20" x14ac:dyDescent="0.2">
      <c r="A93" s="4">
        <v>39022</v>
      </c>
      <c r="B93" s="22">
        <f>Unit*Inputs!B201</f>
        <v>0</v>
      </c>
      <c r="D93" s="12">
        <f t="shared" si="14"/>
        <v>0</v>
      </c>
      <c r="E93" s="18">
        <f>Inputs!D201</f>
        <v>0</v>
      </c>
      <c r="F93" s="12" t="e">
        <f t="shared" si="15"/>
        <v>#DIV/0!</v>
      </c>
      <c r="G93" s="18">
        <f t="shared" si="22"/>
        <v>1</v>
      </c>
      <c r="H93" s="50">
        <f t="shared" si="23"/>
        <v>1.0519864648852775</v>
      </c>
      <c r="I93" s="18">
        <f t="shared" si="16"/>
        <v>1</v>
      </c>
      <c r="J93" s="12" t="e">
        <f t="shared" si="17"/>
        <v>#DIV/0!</v>
      </c>
      <c r="K93" s="12" t="e">
        <f t="shared" si="18"/>
        <v>#DIV/0!</v>
      </c>
      <c r="L93" s="49">
        <f>Trend!$I21</f>
        <v>0.03</v>
      </c>
      <c r="M93" s="49">
        <f>Trend!$I41</f>
        <v>0</v>
      </c>
      <c r="N93" s="12">
        <f t="shared" si="21"/>
        <v>38.717823658569479</v>
      </c>
      <c r="O93" s="12">
        <f t="shared" si="19"/>
        <v>0</v>
      </c>
      <c r="P93" s="12"/>
      <c r="Q93" s="12"/>
      <c r="R93" s="12">
        <f t="shared" si="20"/>
        <v>38.717823658569479</v>
      </c>
      <c r="S93" s="12">
        <f t="shared" si="13"/>
        <v>0</v>
      </c>
      <c r="T93" s="12">
        <f t="shared" si="24"/>
        <v>0</v>
      </c>
    </row>
    <row r="94" spans="1:20" x14ac:dyDescent="0.2">
      <c r="A94" s="4">
        <v>39052</v>
      </c>
      <c r="B94" s="22">
        <f>Unit*Inputs!B202</f>
        <v>0</v>
      </c>
      <c r="D94" s="12">
        <f t="shared" si="14"/>
        <v>0</v>
      </c>
      <c r="E94" s="18">
        <f>Inputs!D202</f>
        <v>0</v>
      </c>
      <c r="F94" s="12" t="e">
        <f t="shared" si="15"/>
        <v>#DIV/0!</v>
      </c>
      <c r="G94" s="18">
        <f t="shared" si="22"/>
        <v>1</v>
      </c>
      <c r="H94" s="50">
        <f t="shared" si="23"/>
        <v>1.1545742907833405</v>
      </c>
      <c r="I94" s="18">
        <f t="shared" si="16"/>
        <v>1</v>
      </c>
      <c r="J94" s="12" t="e">
        <f t="shared" si="17"/>
        <v>#DIV/0!</v>
      </c>
      <c r="K94" s="12" t="e">
        <f t="shared" si="18"/>
        <v>#DIV/0!</v>
      </c>
      <c r="L94" s="49">
        <f>Trend!$I22</f>
        <v>0.03</v>
      </c>
      <c r="M94" s="49">
        <f>Trend!$I42</f>
        <v>0</v>
      </c>
      <c r="N94" s="12">
        <f t="shared" si="21"/>
        <v>38.814618217715903</v>
      </c>
      <c r="O94" s="12">
        <f t="shared" si="19"/>
        <v>0</v>
      </c>
      <c r="P94" s="12"/>
      <c r="Q94" s="12"/>
      <c r="R94" s="12">
        <f t="shared" si="20"/>
        <v>38.814618217715903</v>
      </c>
      <c r="S94" s="12">
        <f t="shared" si="13"/>
        <v>0</v>
      </c>
      <c r="T94" s="12">
        <f t="shared" si="24"/>
        <v>0</v>
      </c>
    </row>
    <row r="95" spans="1:20" x14ac:dyDescent="0.2">
      <c r="A95" s="4">
        <v>39083</v>
      </c>
      <c r="B95" s="22">
        <f>Unit*Inputs!B203</f>
        <v>756</v>
      </c>
      <c r="D95" s="12">
        <f t="shared" si="14"/>
        <v>756</v>
      </c>
      <c r="E95" s="18">
        <f>Inputs!D203</f>
        <v>1.046134670074863</v>
      </c>
      <c r="F95" s="12">
        <f t="shared" si="15"/>
        <v>722.66030524148425</v>
      </c>
      <c r="G95" s="18">
        <f t="shared" si="22"/>
        <v>1</v>
      </c>
      <c r="H95" s="50">
        <f t="shared" si="23"/>
        <v>1.058635486168473</v>
      </c>
      <c r="I95" s="18">
        <f t="shared" si="16"/>
        <v>1</v>
      </c>
      <c r="J95" s="12">
        <f t="shared" si="17"/>
        <v>722.66030524148425</v>
      </c>
      <c r="K95" s="12" t="e">
        <f t="shared" si="18"/>
        <v>#DIV/0!</v>
      </c>
      <c r="L95" s="49">
        <f>Trend!$J11</f>
        <v>0.03</v>
      </c>
      <c r="M95" s="49">
        <f>Trend!$J31</f>
        <v>0</v>
      </c>
      <c r="N95" s="12">
        <f t="shared" si="21"/>
        <v>38.911654763260188</v>
      </c>
      <c r="O95" s="12">
        <f t="shared" si="19"/>
        <v>40.70683111783017</v>
      </c>
      <c r="P95" s="12"/>
      <c r="Q95" s="12"/>
      <c r="R95" s="12">
        <f t="shared" si="20"/>
        <v>38.911654763260188</v>
      </c>
      <c r="S95" s="12">
        <f t="shared" si="13"/>
        <v>756</v>
      </c>
      <c r="T95" s="12">
        <f t="shared" si="24"/>
        <v>-717.08834523673977</v>
      </c>
    </row>
    <row r="96" spans="1:20" x14ac:dyDescent="0.2">
      <c r="A96" s="4">
        <v>39114</v>
      </c>
      <c r="B96" s="22">
        <f>Unit*Inputs!B204</f>
        <v>837</v>
      </c>
      <c r="D96" s="12">
        <f t="shared" si="14"/>
        <v>837</v>
      </c>
      <c r="E96" s="18">
        <f>Inputs!D204</f>
        <v>0.92006338743058791</v>
      </c>
      <c r="F96" s="12">
        <f t="shared" si="15"/>
        <v>909.71992955555527</v>
      </c>
      <c r="G96" s="18">
        <f t="shared" si="22"/>
        <v>1</v>
      </c>
      <c r="H96" s="50">
        <f t="shared" si="23"/>
        <v>1.0331083284671718</v>
      </c>
      <c r="I96" s="18">
        <f t="shared" si="16"/>
        <v>1</v>
      </c>
      <c r="J96" s="12">
        <f t="shared" si="17"/>
        <v>909.71992955555527</v>
      </c>
      <c r="K96" s="12">
        <f t="shared" si="18"/>
        <v>928.61945426010823</v>
      </c>
      <c r="L96" s="49">
        <f>Trend!$J12</f>
        <v>0.03</v>
      </c>
      <c r="M96" s="49">
        <f>Trend!$J32</f>
        <v>0.06</v>
      </c>
      <c r="N96" s="12">
        <f t="shared" si="21"/>
        <v>41.349469934178437</v>
      </c>
      <c r="O96" s="12">
        <f t="shared" si="19"/>
        <v>38.04413337609946</v>
      </c>
      <c r="P96" s="12"/>
      <c r="Q96" s="12"/>
      <c r="R96" s="12">
        <f t="shared" si="20"/>
        <v>41.349469934178437</v>
      </c>
      <c r="S96" s="12">
        <f t="shared" si="13"/>
        <v>837</v>
      </c>
      <c r="T96" s="12">
        <f t="shared" si="24"/>
        <v>-795.65053006582161</v>
      </c>
    </row>
    <row r="97" spans="1:20" x14ac:dyDescent="0.2">
      <c r="A97" s="4">
        <v>39142</v>
      </c>
      <c r="B97" s="22">
        <f>Unit*Inputs!B205</f>
        <v>1230</v>
      </c>
      <c r="D97" s="12">
        <f t="shared" si="14"/>
        <v>1230</v>
      </c>
      <c r="E97" s="18">
        <f>Inputs!D205</f>
        <v>1.0663401153089085</v>
      </c>
      <c r="F97" s="12">
        <f t="shared" si="15"/>
        <v>1153.478127983285</v>
      </c>
      <c r="G97" s="18">
        <f t="shared" si="22"/>
        <v>1</v>
      </c>
      <c r="H97" s="50">
        <f t="shared" si="23"/>
        <v>1.0000376348025648</v>
      </c>
      <c r="I97" s="18">
        <f t="shared" si="16"/>
        <v>1</v>
      </c>
      <c r="J97" s="12">
        <f t="shared" si="17"/>
        <v>1153.478127983285</v>
      </c>
      <c r="K97" s="12">
        <f t="shared" si="18"/>
        <v>1180.1360775358273</v>
      </c>
      <c r="L97" s="49">
        <f>Trend!$J13</f>
        <v>0.03</v>
      </c>
      <c r="M97" s="49">
        <f>Trend!$J33</f>
        <v>0</v>
      </c>
      <c r="N97" s="12">
        <f t="shared" si="21"/>
        <v>41.452843609013883</v>
      </c>
      <c r="O97" s="12">
        <f t="shared" si="19"/>
        <v>44.202830033918012</v>
      </c>
      <c r="P97" s="12"/>
      <c r="Q97" s="12"/>
      <c r="R97" s="12">
        <f t="shared" si="20"/>
        <v>41.452843609013883</v>
      </c>
      <c r="S97" s="12">
        <f t="shared" si="13"/>
        <v>1230</v>
      </c>
      <c r="T97" s="12">
        <f t="shared" si="24"/>
        <v>-1188.5471563909862</v>
      </c>
    </row>
    <row r="98" spans="1:20" x14ac:dyDescent="0.2">
      <c r="A98" s="4">
        <v>39173</v>
      </c>
      <c r="B98" s="22">
        <f>Unit*Inputs!B206</f>
        <v>1407</v>
      </c>
      <c r="D98" s="12">
        <f t="shared" si="14"/>
        <v>1407</v>
      </c>
      <c r="E98" s="18">
        <f>Inputs!D206</f>
        <v>0.95247109974355582</v>
      </c>
      <c r="F98" s="12">
        <f t="shared" si="15"/>
        <v>1477.210175068642</v>
      </c>
      <c r="G98" s="18">
        <f t="shared" si="22"/>
        <v>1</v>
      </c>
      <c r="H98" s="50">
        <f t="shared" si="23"/>
        <v>0.97612277725203567</v>
      </c>
      <c r="I98" s="18">
        <f t="shared" si="16"/>
        <v>1</v>
      </c>
      <c r="J98" s="12">
        <f t="shared" si="17"/>
        <v>1477.210175068642</v>
      </c>
      <c r="K98" s="12">
        <f t="shared" si="18"/>
        <v>1385.2498925608936</v>
      </c>
      <c r="L98" s="49">
        <f>Trend!$J14</f>
        <v>0.03</v>
      </c>
      <c r="M98" s="49">
        <f>Trend!$J34</f>
        <v>0</v>
      </c>
      <c r="N98" s="12">
        <f t="shared" si="21"/>
        <v>41.556475718036417</v>
      </c>
      <c r="O98" s="12">
        <f t="shared" si="19"/>
        <v>39.58134212862452</v>
      </c>
      <c r="P98" s="12"/>
      <c r="Q98" s="12"/>
      <c r="R98" s="12">
        <f t="shared" si="20"/>
        <v>41.556475718036417</v>
      </c>
      <c r="S98" s="12">
        <f t="shared" si="13"/>
        <v>1407</v>
      </c>
      <c r="T98" s="12">
        <f t="shared" si="24"/>
        <v>-1365.4435242819636</v>
      </c>
    </row>
    <row r="99" spans="1:20" x14ac:dyDescent="0.2">
      <c r="A99" s="4">
        <v>39203</v>
      </c>
      <c r="B99" s="22">
        <f>Unit*Inputs!B207</f>
        <v>1609</v>
      </c>
      <c r="D99" s="12">
        <f t="shared" si="14"/>
        <v>1609</v>
      </c>
      <c r="E99" s="18">
        <f>Inputs!D207</f>
        <v>1.0550395064523677</v>
      </c>
      <c r="F99" s="12">
        <f t="shared" si="15"/>
        <v>1525.061374630754</v>
      </c>
      <c r="G99" s="18">
        <f t="shared" si="22"/>
        <v>1</v>
      </c>
      <c r="H99" s="50">
        <f t="shared" si="23"/>
        <v>0.96475668456994579</v>
      </c>
      <c r="I99" s="18">
        <f t="shared" si="16"/>
        <v>1</v>
      </c>
      <c r="J99" s="12">
        <f t="shared" si="17"/>
        <v>1525.061374630754</v>
      </c>
      <c r="K99" s="12">
        <f t="shared" si="18"/>
        <v>1595.6936433040792</v>
      </c>
      <c r="L99" s="49">
        <f>Trend!$J15</f>
        <v>0.03</v>
      </c>
      <c r="M99" s="49">
        <f>Trend!$J35</f>
        <v>0</v>
      </c>
      <c r="N99" s="12">
        <f t="shared" si="21"/>
        <v>41.660366907331507</v>
      </c>
      <c r="O99" s="12">
        <f t="shared" si="19"/>
        <v>43.953332940535581</v>
      </c>
      <c r="P99" s="12"/>
      <c r="Q99" s="12"/>
      <c r="R99" s="12">
        <f t="shared" si="20"/>
        <v>41.660366907331507</v>
      </c>
      <c r="S99" s="12">
        <f t="shared" ref="S99:S162" si="25">IF(D99=0,Q99,D99)</f>
        <v>1609</v>
      </c>
      <c r="T99" s="12">
        <f t="shared" si="24"/>
        <v>-1567.3396330926685</v>
      </c>
    </row>
    <row r="100" spans="1:20" x14ac:dyDescent="0.2">
      <c r="A100" s="4">
        <v>39234</v>
      </c>
      <c r="B100" s="22">
        <f>Unit*Inputs!B208</f>
        <v>1815</v>
      </c>
      <c r="D100" s="12">
        <f t="shared" ref="D100:D163" si="26">B100+C100</f>
        <v>1815</v>
      </c>
      <c r="E100" s="18">
        <f>Inputs!D208</f>
        <v>1.0169153188692668</v>
      </c>
      <c r="F100" s="12">
        <f t="shared" ref="F100:F163" si="27">D100/E100</f>
        <v>1784.8093802128415</v>
      </c>
      <c r="G100" s="18">
        <f t="shared" si="22"/>
        <v>1</v>
      </c>
      <c r="H100" s="50">
        <f t="shared" si="23"/>
        <v>0.93295607948832149</v>
      </c>
      <c r="I100" s="18">
        <f t="shared" ref="I100:I163" si="28">IF(I$8=1,G100,H100)</f>
        <v>1</v>
      </c>
      <c r="J100" s="12">
        <f t="shared" ref="J100:J163" si="29">F100/I100</f>
        <v>1784.8093802128415</v>
      </c>
      <c r="K100" s="12">
        <f t="shared" ref="K100:K163" si="30">AVERAGE(J99:J101)</f>
        <v>1664.3163474392397</v>
      </c>
      <c r="L100" s="49">
        <f>Trend!$J16</f>
        <v>0.03</v>
      </c>
      <c r="M100" s="49">
        <f>Trend!$J36</f>
        <v>7.0000000000000007E-2</v>
      </c>
      <c r="N100" s="12">
        <f t="shared" si="21"/>
        <v>44.688034072321827</v>
      </c>
      <c r="O100" s="12">
        <f t="shared" ref="O100:O163" si="31">N100*E100*I100</f>
        <v>45.443946418295809</v>
      </c>
      <c r="P100" s="12"/>
      <c r="Q100" s="12"/>
      <c r="R100" s="12">
        <f t="shared" ref="R100:R163" si="32">IF(P100=0,N100,P100)</f>
        <v>44.688034072321827</v>
      </c>
      <c r="S100" s="12">
        <f t="shared" si="25"/>
        <v>1815</v>
      </c>
      <c r="T100" s="12">
        <f t="shared" si="24"/>
        <v>-1770.3119659276781</v>
      </c>
    </row>
    <row r="101" spans="1:20" x14ac:dyDescent="0.2">
      <c r="A101" s="4">
        <v>39264</v>
      </c>
      <c r="B101" s="22">
        <f>Unit*Inputs!B209</f>
        <v>1619</v>
      </c>
      <c r="D101" s="12">
        <f t="shared" si="26"/>
        <v>1619</v>
      </c>
      <c r="E101" s="18">
        <f>Inputs!D209</f>
        <v>0.96192792221787327</v>
      </c>
      <c r="F101" s="12">
        <f t="shared" si="27"/>
        <v>1683.0782874741235</v>
      </c>
      <c r="G101" s="18">
        <f t="shared" si="22"/>
        <v>1</v>
      </c>
      <c r="H101" s="50">
        <f t="shared" si="23"/>
        <v>0.93392991939460834</v>
      </c>
      <c r="I101" s="18">
        <f t="shared" si="28"/>
        <v>1</v>
      </c>
      <c r="J101" s="12">
        <f t="shared" si="29"/>
        <v>1683.0782874741235</v>
      </c>
      <c r="K101" s="12">
        <f t="shared" si="30"/>
        <v>1619.6433242346859</v>
      </c>
      <c r="L101" s="49">
        <f>Trend!$J17</f>
        <v>0.03</v>
      </c>
      <c r="M101" s="49">
        <f>Trend!$J37</f>
        <v>0</v>
      </c>
      <c r="N101" s="12">
        <f t="shared" ref="N101:N164" si="33">N100*(1+L101/12)*(1+M101)</f>
        <v>44.799754157502626</v>
      </c>
      <c r="O101" s="12">
        <f t="shared" si="31"/>
        <v>43.094134432598032</v>
      </c>
      <c r="P101" s="12"/>
      <c r="Q101" s="12"/>
      <c r="R101" s="12">
        <f t="shared" si="32"/>
        <v>44.799754157502626</v>
      </c>
      <c r="S101" s="12">
        <f t="shared" si="25"/>
        <v>1619</v>
      </c>
      <c r="T101" s="12">
        <f t="shared" si="24"/>
        <v>-1574.2002458424975</v>
      </c>
    </row>
    <row r="102" spans="1:20" x14ac:dyDescent="0.2">
      <c r="A102" s="4">
        <v>39295</v>
      </c>
      <c r="B102" s="22">
        <f>Unit*Inputs!B210</f>
        <v>1545</v>
      </c>
      <c r="D102" s="12">
        <f t="shared" si="26"/>
        <v>1545</v>
      </c>
      <c r="E102" s="18">
        <f>Inputs!D210</f>
        <v>1.1106779387137444</v>
      </c>
      <c r="F102" s="12">
        <f t="shared" si="27"/>
        <v>1391.0423050170925</v>
      </c>
      <c r="G102" s="18">
        <f t="shared" si="22"/>
        <v>1</v>
      </c>
      <c r="H102" s="50">
        <f t="shared" si="23"/>
        <v>0.92467384866109226</v>
      </c>
      <c r="I102" s="18">
        <f t="shared" si="28"/>
        <v>1</v>
      </c>
      <c r="J102" s="12">
        <f t="shared" si="29"/>
        <v>1391.0423050170925</v>
      </c>
      <c r="K102" s="12">
        <f t="shared" si="30"/>
        <v>1391.2329962979727</v>
      </c>
      <c r="L102" s="49">
        <f>Trend!$J18</f>
        <v>0.03</v>
      </c>
      <c r="M102" s="49">
        <f>Trend!$J38</f>
        <v>0.25</v>
      </c>
      <c r="N102" s="12">
        <f t="shared" si="33"/>
        <v>56.139691928620472</v>
      </c>
      <c r="O102" s="12">
        <f t="shared" si="31"/>
        <v>62.353117311304821</v>
      </c>
      <c r="P102" s="12"/>
      <c r="Q102" s="12"/>
      <c r="R102" s="12">
        <f t="shared" si="32"/>
        <v>56.139691928620472</v>
      </c>
      <c r="S102" s="12">
        <f t="shared" si="25"/>
        <v>1545</v>
      </c>
      <c r="T102" s="12">
        <f t="shared" si="24"/>
        <v>-1488.8603080713794</v>
      </c>
    </row>
    <row r="103" spans="1:20" x14ac:dyDescent="0.2">
      <c r="A103" s="4">
        <v>39326</v>
      </c>
      <c r="B103" s="22">
        <f>Unit*Inputs!B211</f>
        <v>1011</v>
      </c>
      <c r="D103" s="12">
        <f t="shared" si="26"/>
        <v>1011</v>
      </c>
      <c r="E103" s="18">
        <f>Inputs!D211</f>
        <v>0.91944330964259713</v>
      </c>
      <c r="F103" s="12">
        <f t="shared" si="27"/>
        <v>1099.5783964027021</v>
      </c>
      <c r="G103" s="18">
        <f t="shared" si="22"/>
        <v>1</v>
      </c>
      <c r="H103" s="50">
        <f t="shared" si="23"/>
        <v>0.96908429486836234</v>
      </c>
      <c r="I103" s="18">
        <f t="shared" si="28"/>
        <v>1</v>
      </c>
      <c r="J103" s="12">
        <f t="shared" si="29"/>
        <v>1099.5783964027021</v>
      </c>
      <c r="K103" s="12">
        <f t="shared" si="30"/>
        <v>1130.1174046534309</v>
      </c>
      <c r="L103" s="49">
        <f>Trend!$J19</f>
        <v>0.03</v>
      </c>
      <c r="M103" s="49">
        <f>Trend!$J39</f>
        <v>-0.19999999999999996</v>
      </c>
      <c r="N103" s="12">
        <f t="shared" si="33"/>
        <v>45.02403292675362</v>
      </c>
      <c r="O103" s="12">
        <f t="shared" si="31"/>
        <v>41.397045847631617</v>
      </c>
      <c r="P103" s="12"/>
      <c r="Q103" s="12"/>
      <c r="R103" s="12">
        <f t="shared" si="32"/>
        <v>45.02403292675362</v>
      </c>
      <c r="S103" s="12">
        <f t="shared" si="25"/>
        <v>1011</v>
      </c>
      <c r="T103" s="12">
        <f t="shared" si="24"/>
        <v>-965.97596707324635</v>
      </c>
    </row>
    <row r="104" spans="1:20" x14ac:dyDescent="0.2">
      <c r="A104" s="4">
        <v>39356</v>
      </c>
      <c r="B104" s="22">
        <f>Unit*Inputs!B212</f>
        <v>981</v>
      </c>
      <c r="D104" s="12">
        <f t="shared" si="26"/>
        <v>981</v>
      </c>
      <c r="E104" s="18">
        <f>Inputs!D212</f>
        <v>1.0903252651783089</v>
      </c>
      <c r="F104" s="12">
        <f t="shared" si="27"/>
        <v>899.73151254049856</v>
      </c>
      <c r="G104" s="18">
        <f t="shared" si="22"/>
        <v>1</v>
      </c>
      <c r="H104" s="50">
        <f t="shared" si="23"/>
        <v>1.0001341906588057</v>
      </c>
      <c r="I104" s="18">
        <f t="shared" si="28"/>
        <v>1</v>
      </c>
      <c r="J104" s="12">
        <f t="shared" si="29"/>
        <v>899.73151254049856</v>
      </c>
      <c r="K104" s="12">
        <f t="shared" si="30"/>
        <v>942.81553152711388</v>
      </c>
      <c r="L104" s="49">
        <f>Trend!$J20</f>
        <v>0.03</v>
      </c>
      <c r="M104" s="49">
        <f>Trend!$J40</f>
        <v>0</v>
      </c>
      <c r="N104" s="12">
        <f t="shared" si="33"/>
        <v>45.136593009070502</v>
      </c>
      <c r="O104" s="12">
        <f t="shared" si="31"/>
        <v>49.213567741860196</v>
      </c>
      <c r="P104" s="12"/>
      <c r="Q104" s="12"/>
      <c r="R104" s="12">
        <f t="shared" si="32"/>
        <v>45.136593009070502</v>
      </c>
      <c r="S104" s="12">
        <f t="shared" si="25"/>
        <v>981</v>
      </c>
      <c r="T104" s="12">
        <f t="shared" si="24"/>
        <v>-935.86340699092955</v>
      </c>
    </row>
    <row r="105" spans="1:20" x14ac:dyDescent="0.2">
      <c r="A105" s="4">
        <v>39387</v>
      </c>
      <c r="B105" s="22">
        <f>Unit*Inputs!B213</f>
        <v>818</v>
      </c>
      <c r="D105" s="12">
        <f t="shared" si="26"/>
        <v>818</v>
      </c>
      <c r="E105" s="18">
        <f>Inputs!D213</f>
        <v>0.98656833567849</v>
      </c>
      <c r="F105" s="12">
        <f t="shared" si="27"/>
        <v>829.13668563814088</v>
      </c>
      <c r="G105" s="18">
        <f t="shared" si="22"/>
        <v>1</v>
      </c>
      <c r="H105" s="50">
        <f t="shared" si="23"/>
        <v>1.0519864648852775</v>
      </c>
      <c r="I105" s="18">
        <f t="shared" si="28"/>
        <v>1</v>
      </c>
      <c r="J105" s="12">
        <f t="shared" si="29"/>
        <v>829.13668563814088</v>
      </c>
      <c r="K105" s="12">
        <f t="shared" si="30"/>
        <v>863.04909417169813</v>
      </c>
      <c r="L105" s="49">
        <f>Trend!$J21</f>
        <v>0.03</v>
      </c>
      <c r="M105" s="49">
        <f>Trend!$J41</f>
        <v>0</v>
      </c>
      <c r="N105" s="12">
        <f t="shared" si="33"/>
        <v>45.249434491593178</v>
      </c>
      <c r="O105" s="12">
        <f t="shared" si="31"/>
        <v>44.641659276763939</v>
      </c>
      <c r="P105" s="12"/>
      <c r="Q105" s="12"/>
      <c r="R105" s="12">
        <f t="shared" si="32"/>
        <v>45.249434491593178</v>
      </c>
      <c r="S105" s="12">
        <f t="shared" si="25"/>
        <v>818</v>
      </c>
      <c r="T105" s="12">
        <f t="shared" si="24"/>
        <v>-772.75056550840679</v>
      </c>
    </row>
    <row r="106" spans="1:20" x14ac:dyDescent="0.2">
      <c r="A106" s="4">
        <v>39417</v>
      </c>
      <c r="B106" s="22">
        <f>Unit*Inputs!B214</f>
        <v>744</v>
      </c>
      <c r="D106" s="12">
        <f t="shared" si="26"/>
        <v>744</v>
      </c>
      <c r="E106" s="18">
        <f>Inputs!D214</f>
        <v>0.8648356254922287</v>
      </c>
      <c r="F106" s="12">
        <f t="shared" si="27"/>
        <v>860.27908433645518</v>
      </c>
      <c r="G106" s="18">
        <f t="shared" si="22"/>
        <v>1</v>
      </c>
      <c r="H106" s="50">
        <f t="shared" si="23"/>
        <v>1.1545742907833405</v>
      </c>
      <c r="I106" s="18">
        <f t="shared" si="28"/>
        <v>1</v>
      </c>
      <c r="J106" s="12">
        <f t="shared" si="29"/>
        <v>860.27908433645518</v>
      </c>
      <c r="K106" s="12">
        <f t="shared" si="30"/>
        <v>726.50757179734455</v>
      </c>
      <c r="L106" s="49">
        <f>Trend!$J22</f>
        <v>0.03</v>
      </c>
      <c r="M106" s="49">
        <f>Trend!$J42</f>
        <v>0</v>
      </c>
      <c r="N106" s="12">
        <f t="shared" si="33"/>
        <v>45.362558077822158</v>
      </c>
      <c r="O106" s="12">
        <f t="shared" si="31"/>
        <v>39.231156289160879</v>
      </c>
      <c r="P106" s="12"/>
      <c r="Q106" s="12"/>
      <c r="R106" s="12">
        <f t="shared" si="32"/>
        <v>45.362558077822158</v>
      </c>
      <c r="S106" s="12">
        <f t="shared" si="25"/>
        <v>744</v>
      </c>
      <c r="T106" s="12">
        <f t="shared" si="24"/>
        <v>-698.6374419221778</v>
      </c>
    </row>
    <row r="107" spans="1:20" x14ac:dyDescent="0.2">
      <c r="A107" s="4">
        <v>39448</v>
      </c>
      <c r="B107" s="22">
        <f>Unit*Inputs!B215</f>
        <v>503</v>
      </c>
      <c r="D107" s="12">
        <f t="shared" si="26"/>
        <v>503</v>
      </c>
      <c r="E107" s="18">
        <f>Inputs!D215</f>
        <v>1.0263066147156539</v>
      </c>
      <c r="F107" s="12">
        <f t="shared" si="27"/>
        <v>490.10694541743749</v>
      </c>
      <c r="G107" s="18">
        <f t="shared" si="22"/>
        <v>1</v>
      </c>
      <c r="H107" s="50">
        <f t="shared" si="23"/>
        <v>1.058635486168473</v>
      </c>
      <c r="I107" s="18">
        <f t="shared" si="28"/>
        <v>1</v>
      </c>
      <c r="J107" s="12">
        <f t="shared" si="29"/>
        <v>490.10694541743749</v>
      </c>
      <c r="K107" s="12">
        <f t="shared" si="30"/>
        <v>698.38101397546552</v>
      </c>
      <c r="L107" s="49">
        <f>Trend!$K11</f>
        <v>0.03</v>
      </c>
      <c r="M107" s="49">
        <f>Trend!$K31</f>
        <v>0.11</v>
      </c>
      <c r="N107" s="12">
        <f t="shared" si="33"/>
        <v>50.478320565048556</v>
      </c>
      <c r="O107" s="12">
        <f t="shared" si="31"/>
        <v>51.806234295646554</v>
      </c>
      <c r="P107" s="12"/>
      <c r="Q107" s="12"/>
      <c r="R107" s="12">
        <f t="shared" si="32"/>
        <v>50.478320565048556</v>
      </c>
      <c r="S107" s="12">
        <f t="shared" si="25"/>
        <v>503</v>
      </c>
      <c r="T107" s="12">
        <f t="shared" si="24"/>
        <v>-452.52167943495147</v>
      </c>
    </row>
    <row r="108" spans="1:20" x14ac:dyDescent="0.2">
      <c r="A108" s="4">
        <v>39479</v>
      </c>
      <c r="B108" s="22">
        <f>Unit*Inputs!B216</f>
        <v>722</v>
      </c>
      <c r="D108" s="12">
        <f t="shared" si="26"/>
        <v>722</v>
      </c>
      <c r="E108" s="18">
        <f>Inputs!D216</f>
        <v>0.96944370875257668</v>
      </c>
      <c r="F108" s="12">
        <f t="shared" si="27"/>
        <v>744.75701217250378</v>
      </c>
      <c r="G108" s="18">
        <f t="shared" si="22"/>
        <v>1</v>
      </c>
      <c r="H108" s="50">
        <f t="shared" si="23"/>
        <v>1.0331083284671718</v>
      </c>
      <c r="I108" s="18">
        <f t="shared" si="28"/>
        <v>1</v>
      </c>
      <c r="J108" s="12">
        <f t="shared" si="29"/>
        <v>744.75701217250378</v>
      </c>
      <c r="K108" s="12">
        <f t="shared" si="30"/>
        <v>701.66742444344072</v>
      </c>
      <c r="L108" s="49">
        <f>Trend!$K12</f>
        <v>0.03</v>
      </c>
      <c r="M108" s="49">
        <f>Trend!$K32</f>
        <v>0</v>
      </c>
      <c r="N108" s="12">
        <f t="shared" si="33"/>
        <v>50.604516366461176</v>
      </c>
      <c r="O108" s="12">
        <f t="shared" si="31"/>
        <v>49.058230025932588</v>
      </c>
      <c r="P108" s="12"/>
      <c r="Q108" s="12"/>
      <c r="R108" s="12">
        <f t="shared" si="32"/>
        <v>50.604516366461176</v>
      </c>
      <c r="S108" s="12">
        <f t="shared" si="25"/>
        <v>722</v>
      </c>
      <c r="T108" s="12">
        <f t="shared" si="24"/>
        <v>-671.39548363353879</v>
      </c>
    </row>
    <row r="109" spans="1:20" x14ac:dyDescent="0.2">
      <c r="A109" s="4">
        <v>39508</v>
      </c>
      <c r="B109" s="22">
        <f>Unit*Inputs!B217</f>
        <v>830</v>
      </c>
      <c r="D109" s="12">
        <f t="shared" si="26"/>
        <v>830</v>
      </c>
      <c r="E109" s="18">
        <f>Inputs!D217</f>
        <v>0.95387133859721107</v>
      </c>
      <c r="F109" s="12">
        <f t="shared" si="27"/>
        <v>870.13831574038113</v>
      </c>
      <c r="G109" s="18">
        <f t="shared" si="22"/>
        <v>1</v>
      </c>
      <c r="H109" s="50">
        <f t="shared" si="23"/>
        <v>1.0000376348025648</v>
      </c>
      <c r="I109" s="18">
        <f t="shared" si="28"/>
        <v>1</v>
      </c>
      <c r="J109" s="12">
        <f t="shared" si="29"/>
        <v>870.13831574038113</v>
      </c>
      <c r="K109" s="12">
        <f t="shared" si="30"/>
        <v>860.8686030888457</v>
      </c>
      <c r="L109" s="49">
        <f>Trend!$K13</f>
        <v>0.03</v>
      </c>
      <c r="M109" s="49">
        <f>Trend!$K33</f>
        <v>0</v>
      </c>
      <c r="N109" s="12">
        <f t="shared" si="33"/>
        <v>50.731027657377325</v>
      </c>
      <c r="O109" s="12">
        <f t="shared" si="31"/>
        <v>48.390873259954645</v>
      </c>
      <c r="P109" s="12"/>
      <c r="Q109" s="12"/>
      <c r="R109" s="12">
        <f t="shared" si="32"/>
        <v>50.731027657377325</v>
      </c>
      <c r="S109" s="12">
        <f t="shared" si="25"/>
        <v>830</v>
      </c>
      <c r="T109" s="12">
        <f t="shared" si="24"/>
        <v>-779.26897234262265</v>
      </c>
    </row>
    <row r="110" spans="1:20" x14ac:dyDescent="0.2">
      <c r="A110" s="4">
        <v>39539</v>
      </c>
      <c r="B110" s="22">
        <f>Unit*Inputs!B218</f>
        <v>1031</v>
      </c>
      <c r="D110" s="12">
        <f t="shared" si="26"/>
        <v>1031</v>
      </c>
      <c r="E110" s="18">
        <f>Inputs!D218</f>
        <v>1.0654012949801033</v>
      </c>
      <c r="F110" s="12">
        <f t="shared" si="27"/>
        <v>967.71048135365209</v>
      </c>
      <c r="G110" s="18">
        <f t="shared" si="22"/>
        <v>1</v>
      </c>
      <c r="H110" s="50">
        <f t="shared" si="23"/>
        <v>0.97612277725203567</v>
      </c>
      <c r="I110" s="18">
        <f t="shared" si="28"/>
        <v>1</v>
      </c>
      <c r="J110" s="12">
        <f t="shared" si="29"/>
        <v>967.71048135365209</v>
      </c>
      <c r="K110" s="12">
        <f t="shared" si="30"/>
        <v>1040.810084514342</v>
      </c>
      <c r="L110" s="49">
        <f>Trend!$K14</f>
        <v>0.03</v>
      </c>
      <c r="M110" s="49">
        <f>Trend!$K34</f>
        <v>0</v>
      </c>
      <c r="N110" s="12">
        <f t="shared" si="33"/>
        <v>50.857855226520769</v>
      </c>
      <c r="O110" s="12">
        <f t="shared" si="31"/>
        <v>54.184024818245838</v>
      </c>
      <c r="P110" s="12"/>
      <c r="Q110" s="12"/>
      <c r="R110" s="12">
        <f t="shared" si="32"/>
        <v>50.857855226520769</v>
      </c>
      <c r="S110" s="12">
        <f t="shared" si="25"/>
        <v>1031</v>
      </c>
      <c r="T110" s="12">
        <f t="shared" si="24"/>
        <v>-980.14214477347923</v>
      </c>
    </row>
    <row r="111" spans="1:20" x14ac:dyDescent="0.2">
      <c r="A111" s="4">
        <v>39569</v>
      </c>
      <c r="B111" s="22">
        <f>Unit*Inputs!B219</f>
        <v>1293</v>
      </c>
      <c r="D111" s="12">
        <f t="shared" si="26"/>
        <v>1293</v>
      </c>
      <c r="E111" s="18">
        <f>Inputs!D219</f>
        <v>1.0065535303415314</v>
      </c>
      <c r="F111" s="12">
        <f t="shared" si="27"/>
        <v>1284.5814564489929</v>
      </c>
      <c r="G111" s="18">
        <f t="shared" si="22"/>
        <v>1</v>
      </c>
      <c r="H111" s="50">
        <f t="shared" si="23"/>
        <v>0.96475668456994579</v>
      </c>
      <c r="I111" s="18">
        <f t="shared" si="28"/>
        <v>1</v>
      </c>
      <c r="J111" s="12">
        <f t="shared" si="29"/>
        <v>1284.5814564489929</v>
      </c>
      <c r="K111" s="12">
        <f t="shared" si="30"/>
        <v>1188.5171279939934</v>
      </c>
      <c r="L111" s="49">
        <f>Trend!$K15</f>
        <v>0.03</v>
      </c>
      <c r="M111" s="49">
        <f>Trend!$K35</f>
        <v>0</v>
      </c>
      <c r="N111" s="12">
        <f t="shared" si="33"/>
        <v>50.984999864587067</v>
      </c>
      <c r="O111" s="12">
        <f t="shared" si="31"/>
        <v>51.319131608162614</v>
      </c>
      <c r="P111" s="12"/>
      <c r="Q111" s="12"/>
      <c r="R111" s="12">
        <f t="shared" si="32"/>
        <v>50.984999864587067</v>
      </c>
      <c r="S111" s="12">
        <f t="shared" si="25"/>
        <v>1293</v>
      </c>
      <c r="T111" s="12">
        <f t="shared" si="24"/>
        <v>-1242.0150001354129</v>
      </c>
    </row>
    <row r="112" spans="1:20" x14ac:dyDescent="0.2">
      <c r="A112" s="4">
        <v>39600</v>
      </c>
      <c r="B112" s="22">
        <f>Unit*Inputs!B220</f>
        <v>1330</v>
      </c>
      <c r="D112" s="12">
        <f t="shared" si="26"/>
        <v>1330</v>
      </c>
      <c r="E112" s="18">
        <f>Inputs!D220</f>
        <v>1.0127473317396405</v>
      </c>
      <c r="F112" s="12">
        <f t="shared" si="27"/>
        <v>1313.2594461793356</v>
      </c>
      <c r="G112" s="18">
        <f t="shared" ref="G112:G175" si="34">G100</f>
        <v>1</v>
      </c>
      <c r="H112" s="50">
        <f t="shared" ref="H112:H175" si="35">H100</f>
        <v>0.93295607948832149</v>
      </c>
      <c r="I112" s="18">
        <f t="shared" si="28"/>
        <v>1</v>
      </c>
      <c r="J112" s="12">
        <f t="shared" si="29"/>
        <v>1313.2594461793356</v>
      </c>
      <c r="K112" s="12">
        <f t="shared" si="30"/>
        <v>1260.0718028908211</v>
      </c>
      <c r="L112" s="49">
        <f>Trend!$K16</f>
        <v>0.03</v>
      </c>
      <c r="M112" s="49">
        <f>Trend!$K36</f>
        <v>0</v>
      </c>
      <c r="N112" s="12">
        <f t="shared" si="33"/>
        <v>51.112462364248529</v>
      </c>
      <c r="O112" s="12">
        <f t="shared" si="31"/>
        <v>51.764009878035495</v>
      </c>
      <c r="P112" s="12"/>
      <c r="Q112" s="12"/>
      <c r="R112" s="12">
        <f t="shared" si="32"/>
        <v>51.112462364248529</v>
      </c>
      <c r="S112" s="12">
        <f t="shared" si="25"/>
        <v>1330</v>
      </c>
      <c r="T112" s="12">
        <f t="shared" si="24"/>
        <v>-1278.8875376357514</v>
      </c>
    </row>
    <row r="113" spans="1:20" x14ac:dyDescent="0.2">
      <c r="A113" s="4">
        <v>39630</v>
      </c>
      <c r="B113" s="22">
        <f>Unit*Inputs!B221</f>
        <v>1246</v>
      </c>
      <c r="D113" s="12">
        <f t="shared" si="26"/>
        <v>1246</v>
      </c>
      <c r="E113" s="18">
        <f>Inputs!D221</f>
        <v>1.0538116253611869</v>
      </c>
      <c r="F113" s="12">
        <f t="shared" si="27"/>
        <v>1182.3745060441347</v>
      </c>
      <c r="G113" s="18">
        <f t="shared" si="34"/>
        <v>1</v>
      </c>
      <c r="H113" s="50">
        <f t="shared" si="35"/>
        <v>0.93392991939460834</v>
      </c>
      <c r="I113" s="18">
        <f t="shared" si="28"/>
        <v>1</v>
      </c>
      <c r="J113" s="12">
        <f t="shared" si="29"/>
        <v>1182.3745060441347</v>
      </c>
      <c r="K113" s="12">
        <f t="shared" si="30"/>
        <v>1206.3896349636514</v>
      </c>
      <c r="L113" s="49">
        <f>Trend!$K17</f>
        <v>0.03</v>
      </c>
      <c r="M113" s="49">
        <f>Trend!$K37</f>
        <v>0</v>
      </c>
      <c r="N113" s="12">
        <f t="shared" si="33"/>
        <v>51.240243520159147</v>
      </c>
      <c r="O113" s="12">
        <f t="shared" si="31"/>
        <v>53.997564307881937</v>
      </c>
      <c r="P113" s="12"/>
      <c r="Q113" s="12"/>
      <c r="R113" s="12">
        <f t="shared" si="32"/>
        <v>51.240243520159147</v>
      </c>
      <c r="S113" s="12">
        <f t="shared" si="25"/>
        <v>1246</v>
      </c>
      <c r="T113" s="12">
        <f t="shared" si="24"/>
        <v>-1194.7597564798409</v>
      </c>
    </row>
    <row r="114" spans="1:20" x14ac:dyDescent="0.2">
      <c r="A114" s="4">
        <v>39661</v>
      </c>
      <c r="B114" s="22">
        <f>Unit*Inputs!B222</f>
        <v>1137</v>
      </c>
      <c r="D114" s="12">
        <f t="shared" si="26"/>
        <v>1137</v>
      </c>
      <c r="E114" s="18">
        <f>Inputs!D222</f>
        <v>1.0119845379981707</v>
      </c>
      <c r="F114" s="12">
        <f t="shared" si="27"/>
        <v>1123.5349526674836</v>
      </c>
      <c r="G114" s="18">
        <f t="shared" si="34"/>
        <v>1</v>
      </c>
      <c r="H114" s="50">
        <f t="shared" si="35"/>
        <v>0.92467384866109226</v>
      </c>
      <c r="I114" s="18">
        <f t="shared" si="28"/>
        <v>1</v>
      </c>
      <c r="J114" s="12">
        <f t="shared" si="29"/>
        <v>1123.5349526674836</v>
      </c>
      <c r="K114" s="12">
        <f t="shared" si="30"/>
        <v>1051.5535576161394</v>
      </c>
      <c r="L114" s="49">
        <f>Trend!$K18</f>
        <v>0.03</v>
      </c>
      <c r="M114" s="49">
        <f>Trend!$K38</f>
        <v>0</v>
      </c>
      <c r="N114" s="12">
        <f t="shared" si="33"/>
        <v>51.368344128959542</v>
      </c>
      <c r="O114" s="12">
        <f t="shared" si="31"/>
        <v>51.983970001076166</v>
      </c>
      <c r="P114" s="12"/>
      <c r="Q114" s="12"/>
      <c r="R114" s="12">
        <f t="shared" si="32"/>
        <v>51.368344128959542</v>
      </c>
      <c r="S114" s="12">
        <f t="shared" si="25"/>
        <v>1137</v>
      </c>
      <c r="T114" s="12">
        <f t="shared" si="24"/>
        <v>-1085.6316558710405</v>
      </c>
    </row>
    <row r="115" spans="1:20" x14ac:dyDescent="0.2">
      <c r="A115" s="4">
        <v>39692</v>
      </c>
      <c r="B115" s="22">
        <f>Unit*Inputs!B223</f>
        <v>860</v>
      </c>
      <c r="D115" s="12">
        <f t="shared" si="26"/>
        <v>860</v>
      </c>
      <c r="E115" s="18">
        <f>Inputs!D223</f>
        <v>1.0132533369918535</v>
      </c>
      <c r="F115" s="12">
        <f t="shared" si="27"/>
        <v>848.75121413680017</v>
      </c>
      <c r="G115" s="18">
        <f t="shared" si="34"/>
        <v>1</v>
      </c>
      <c r="H115" s="50">
        <f t="shared" si="35"/>
        <v>0.96908429486836234</v>
      </c>
      <c r="I115" s="18">
        <f t="shared" si="28"/>
        <v>1</v>
      </c>
      <c r="J115" s="12">
        <f t="shared" si="29"/>
        <v>848.75121413680017</v>
      </c>
      <c r="K115" s="12">
        <f t="shared" si="30"/>
        <v>918.23522075831261</v>
      </c>
      <c r="L115" s="49">
        <f>Trend!$K19</f>
        <v>0.03</v>
      </c>
      <c r="M115" s="49">
        <f>Trend!$K39</f>
        <v>0.4</v>
      </c>
      <c r="N115" s="12">
        <f t="shared" si="33"/>
        <v>72.095470984994705</v>
      </c>
      <c r="O115" s="12">
        <f t="shared" si="31"/>
        <v>73.050976557545241</v>
      </c>
      <c r="P115" s="12"/>
      <c r="Q115" s="12"/>
      <c r="R115" s="12">
        <f t="shared" si="32"/>
        <v>72.095470984994705</v>
      </c>
      <c r="S115" s="12">
        <f t="shared" si="25"/>
        <v>860</v>
      </c>
      <c r="T115" s="12">
        <f t="shared" si="24"/>
        <v>-787.90452901500532</v>
      </c>
    </row>
    <row r="116" spans="1:20" x14ac:dyDescent="0.2">
      <c r="A116" s="4">
        <v>39722</v>
      </c>
      <c r="B116" s="22">
        <f>Unit*Inputs!B224</f>
        <v>857</v>
      </c>
      <c r="D116" s="12">
        <f t="shared" si="26"/>
        <v>857</v>
      </c>
      <c r="E116" s="18">
        <f>Inputs!D224</f>
        <v>1.0953203555906832</v>
      </c>
      <c r="F116" s="12">
        <f t="shared" si="27"/>
        <v>782.41949547065428</v>
      </c>
      <c r="G116" s="18">
        <f t="shared" si="34"/>
        <v>1</v>
      </c>
      <c r="H116" s="50">
        <f t="shared" si="35"/>
        <v>1.0001341906588057</v>
      </c>
      <c r="I116" s="18">
        <f t="shared" si="28"/>
        <v>1</v>
      </c>
      <c r="J116" s="12">
        <f t="shared" si="29"/>
        <v>782.41949547065428</v>
      </c>
      <c r="K116" s="12">
        <f t="shared" si="30"/>
        <v>753.62500965624042</v>
      </c>
      <c r="L116" s="49">
        <f>Trend!$K20</f>
        <v>-0.03</v>
      </c>
      <c r="M116" s="49">
        <f>Trend!$K40</f>
        <v>0</v>
      </c>
      <c r="N116" s="12">
        <f t="shared" si="33"/>
        <v>71.915232307532222</v>
      </c>
      <c r="O116" s="12">
        <f t="shared" si="31"/>
        <v>78.770217823472777</v>
      </c>
      <c r="P116" s="12"/>
      <c r="Q116" s="12"/>
      <c r="R116" s="12">
        <f t="shared" si="32"/>
        <v>71.915232307532222</v>
      </c>
      <c r="S116" s="12">
        <f t="shared" si="25"/>
        <v>857</v>
      </c>
      <c r="T116" s="12">
        <f t="shared" si="24"/>
        <v>-785.08476769246772</v>
      </c>
    </row>
    <row r="117" spans="1:20" x14ac:dyDescent="0.2">
      <c r="A117" s="4">
        <v>39753</v>
      </c>
      <c r="B117" s="22">
        <f>Unit*Inputs!B225</f>
        <v>556</v>
      </c>
      <c r="D117" s="12">
        <f t="shared" si="26"/>
        <v>556</v>
      </c>
      <c r="E117" s="18">
        <f>Inputs!D225</f>
        <v>0.88295408321793278</v>
      </c>
      <c r="F117" s="12">
        <f t="shared" si="27"/>
        <v>629.70431936126715</v>
      </c>
      <c r="G117" s="18">
        <f t="shared" si="34"/>
        <v>1</v>
      </c>
      <c r="H117" s="50">
        <f t="shared" si="35"/>
        <v>1.0519864648852775</v>
      </c>
      <c r="I117" s="18">
        <f t="shared" si="28"/>
        <v>1</v>
      </c>
      <c r="J117" s="12">
        <f t="shared" si="29"/>
        <v>629.70431936126715</v>
      </c>
      <c r="K117" s="12">
        <f t="shared" si="30"/>
        <v>698.01360363671074</v>
      </c>
      <c r="L117" s="49">
        <f>Trend!$K21</f>
        <v>-0.03</v>
      </c>
      <c r="M117" s="49">
        <f>Trend!$K41</f>
        <v>-0.25</v>
      </c>
      <c r="N117" s="12">
        <f t="shared" si="33"/>
        <v>53.801583170072547</v>
      </c>
      <c r="O117" s="12">
        <f t="shared" si="31"/>
        <v>47.504327543604767</v>
      </c>
      <c r="P117" s="12"/>
      <c r="Q117" s="12"/>
      <c r="R117" s="12">
        <f t="shared" si="32"/>
        <v>53.801583170072547</v>
      </c>
      <c r="S117" s="12">
        <f t="shared" si="25"/>
        <v>556</v>
      </c>
      <c r="T117" s="12">
        <f t="shared" si="24"/>
        <v>-502.19841682992745</v>
      </c>
    </row>
    <row r="118" spans="1:20" x14ac:dyDescent="0.2">
      <c r="A118" s="4">
        <v>39783</v>
      </c>
      <c r="B118" s="22">
        <f>Unit*Inputs!B226</f>
        <v>647</v>
      </c>
      <c r="D118" s="12">
        <f t="shared" si="26"/>
        <v>647</v>
      </c>
      <c r="E118" s="18">
        <f>Inputs!D226</f>
        <v>0.94879582664895767</v>
      </c>
      <c r="F118" s="12">
        <f t="shared" si="27"/>
        <v>681.91699607821079</v>
      </c>
      <c r="G118" s="18">
        <f t="shared" si="34"/>
        <v>1</v>
      </c>
      <c r="H118" s="50">
        <f t="shared" si="35"/>
        <v>1.1545742907833405</v>
      </c>
      <c r="I118" s="18">
        <f t="shared" si="28"/>
        <v>1</v>
      </c>
      <c r="J118" s="12">
        <f t="shared" si="29"/>
        <v>681.91699607821079</v>
      </c>
      <c r="K118" s="12">
        <f t="shared" si="30"/>
        <v>552.19056779453661</v>
      </c>
      <c r="L118" s="49">
        <f>Trend!$K22</f>
        <v>-0.03</v>
      </c>
      <c r="M118" s="49">
        <f>Trend!$K42</f>
        <v>0</v>
      </c>
      <c r="N118" s="12">
        <f t="shared" si="33"/>
        <v>53.667079212147371</v>
      </c>
      <c r="O118" s="12">
        <f t="shared" si="31"/>
        <v>50.91910078492446</v>
      </c>
      <c r="P118" s="12"/>
      <c r="Q118" s="12"/>
      <c r="R118" s="12">
        <f t="shared" si="32"/>
        <v>53.667079212147371</v>
      </c>
      <c r="S118" s="12">
        <f t="shared" si="25"/>
        <v>647</v>
      </c>
      <c r="T118" s="12">
        <f t="shared" si="24"/>
        <v>-593.33292078785257</v>
      </c>
    </row>
    <row r="119" spans="1:20" x14ac:dyDescent="0.2">
      <c r="A119" s="4">
        <v>39814</v>
      </c>
      <c r="B119" s="22">
        <f>Unit*Inputs!B227</f>
        <v>337</v>
      </c>
      <c r="D119" s="12">
        <f t="shared" si="26"/>
        <v>337</v>
      </c>
      <c r="E119" s="18">
        <f>Inputs!D227</f>
        <v>0.97695208290236957</v>
      </c>
      <c r="F119" s="12">
        <f t="shared" si="27"/>
        <v>344.95038794413182</v>
      </c>
      <c r="G119" s="18">
        <f t="shared" si="34"/>
        <v>1</v>
      </c>
      <c r="H119" s="50">
        <f t="shared" si="35"/>
        <v>1.058635486168473</v>
      </c>
      <c r="I119" s="18">
        <f t="shared" si="28"/>
        <v>1</v>
      </c>
      <c r="J119" s="12">
        <f t="shared" si="29"/>
        <v>344.95038794413182</v>
      </c>
      <c r="K119" s="12">
        <f t="shared" si="30"/>
        <v>533.58029599045562</v>
      </c>
      <c r="L119" s="49">
        <f>Trend!$L11</f>
        <v>-0.03</v>
      </c>
      <c r="M119" s="49">
        <f>Trend!$L31</f>
        <v>0</v>
      </c>
      <c r="N119" s="12">
        <f t="shared" si="33"/>
        <v>53.532911514117004</v>
      </c>
      <c r="O119" s="12">
        <f t="shared" si="31"/>
        <v>52.299089407544848</v>
      </c>
      <c r="P119" s="12"/>
      <c r="Q119" s="12"/>
      <c r="R119" s="12">
        <f t="shared" si="32"/>
        <v>53.532911514117004</v>
      </c>
      <c r="S119" s="12">
        <f t="shared" si="25"/>
        <v>337</v>
      </c>
      <c r="T119" s="12">
        <f t="shared" si="24"/>
        <v>-283.46708848588298</v>
      </c>
    </row>
    <row r="120" spans="1:20" x14ac:dyDescent="0.2">
      <c r="A120" s="4">
        <v>39845</v>
      </c>
      <c r="B120" s="22">
        <f>Unit*Inputs!B228</f>
        <v>528</v>
      </c>
      <c r="D120" s="12">
        <f t="shared" si="26"/>
        <v>528</v>
      </c>
      <c r="E120" s="18">
        <f>Inputs!D228</f>
        <v>0.92006338743058758</v>
      </c>
      <c r="F120" s="12">
        <f t="shared" si="27"/>
        <v>573.87350394902433</v>
      </c>
      <c r="G120" s="18">
        <f t="shared" si="34"/>
        <v>1</v>
      </c>
      <c r="H120" s="50">
        <f t="shared" si="35"/>
        <v>1.0331083284671718</v>
      </c>
      <c r="I120" s="18">
        <f t="shared" si="28"/>
        <v>1</v>
      </c>
      <c r="J120" s="12">
        <f t="shared" si="29"/>
        <v>573.87350394902433</v>
      </c>
      <c r="K120" s="12">
        <f t="shared" si="30"/>
        <v>535.22939491582281</v>
      </c>
      <c r="L120" s="49">
        <f>Trend!$L12</f>
        <v>-0.03</v>
      </c>
      <c r="M120" s="49">
        <f>Trend!$L32</f>
        <v>0</v>
      </c>
      <c r="N120" s="12">
        <f t="shared" si="33"/>
        <v>53.399079235331712</v>
      </c>
      <c r="O120" s="12">
        <f t="shared" si="31"/>
        <v>49.130537726933646</v>
      </c>
      <c r="P120" s="12"/>
      <c r="Q120" s="12"/>
      <c r="R120" s="12">
        <f t="shared" si="32"/>
        <v>53.399079235331712</v>
      </c>
      <c r="S120" s="12">
        <f t="shared" si="25"/>
        <v>528</v>
      </c>
      <c r="T120" s="12">
        <f t="shared" si="24"/>
        <v>-474.60092076466827</v>
      </c>
    </row>
    <row r="121" spans="1:20" x14ac:dyDescent="0.2">
      <c r="A121" s="4">
        <v>39873</v>
      </c>
      <c r="B121" s="22">
        <f>Unit*Inputs!B229</f>
        <v>729</v>
      </c>
      <c r="D121" s="12">
        <f t="shared" si="26"/>
        <v>729</v>
      </c>
      <c r="E121" s="18">
        <f>Inputs!D229</f>
        <v>1.0613450248965339</v>
      </c>
      <c r="F121" s="12">
        <f t="shared" si="27"/>
        <v>686.86429285431211</v>
      </c>
      <c r="G121" s="18">
        <f t="shared" si="34"/>
        <v>1</v>
      </c>
      <c r="H121" s="50">
        <f t="shared" si="35"/>
        <v>1.0000376348025648</v>
      </c>
      <c r="I121" s="18">
        <f t="shared" si="28"/>
        <v>1</v>
      </c>
      <c r="J121" s="12">
        <f t="shared" si="29"/>
        <v>686.86429285431211</v>
      </c>
      <c r="K121" s="12">
        <f t="shared" si="30"/>
        <v>705.21640728601733</v>
      </c>
      <c r="L121" s="49">
        <f>Trend!$L13</f>
        <v>-0.03</v>
      </c>
      <c r="M121" s="49">
        <f>Trend!$L33</f>
        <v>0</v>
      </c>
      <c r="N121" s="12">
        <f t="shared" si="33"/>
        <v>53.265581537243385</v>
      </c>
      <c r="O121" s="12">
        <f t="shared" si="31"/>
        <v>56.533159962773937</v>
      </c>
      <c r="P121" s="12"/>
      <c r="Q121" s="12"/>
      <c r="R121" s="12">
        <f t="shared" si="32"/>
        <v>53.265581537243385</v>
      </c>
      <c r="S121" s="12">
        <f t="shared" si="25"/>
        <v>729</v>
      </c>
      <c r="T121" s="12">
        <f t="shared" si="24"/>
        <v>-675.73441846275659</v>
      </c>
    </row>
    <row r="122" spans="1:20" x14ac:dyDescent="0.2">
      <c r="A122" s="4">
        <v>39904</v>
      </c>
      <c r="B122" s="22">
        <f>Unit*Inputs!B230</f>
        <v>860</v>
      </c>
      <c r="D122" s="12">
        <f t="shared" si="26"/>
        <v>860</v>
      </c>
      <c r="E122" s="18">
        <f>Inputs!D230</f>
        <v>1.0059521662667672</v>
      </c>
      <c r="F122" s="12">
        <f t="shared" si="27"/>
        <v>854.91142505471544</v>
      </c>
      <c r="G122" s="18">
        <f t="shared" si="34"/>
        <v>1</v>
      </c>
      <c r="H122" s="50">
        <f t="shared" si="35"/>
        <v>0.97612277725203567</v>
      </c>
      <c r="I122" s="18">
        <f t="shared" si="28"/>
        <v>1</v>
      </c>
      <c r="J122" s="12">
        <f t="shared" si="29"/>
        <v>854.91142505471544</v>
      </c>
      <c r="K122" s="12">
        <f t="shared" si="30"/>
        <v>909.20470373930982</v>
      </c>
      <c r="L122" s="49">
        <f>Trend!$L14</f>
        <v>-0.03</v>
      </c>
      <c r="M122" s="49">
        <f>Trend!$L34</f>
        <v>0</v>
      </c>
      <c r="N122" s="12">
        <f t="shared" si="33"/>
        <v>53.132417583400276</v>
      </c>
      <c r="O122" s="12">
        <f t="shared" si="31"/>
        <v>53.44867056701198</v>
      </c>
      <c r="P122" s="12"/>
      <c r="Q122" s="12"/>
      <c r="R122" s="12">
        <f t="shared" si="32"/>
        <v>53.132417583400276</v>
      </c>
      <c r="S122" s="12">
        <f t="shared" si="25"/>
        <v>860</v>
      </c>
      <c r="T122" s="12">
        <f t="shared" si="24"/>
        <v>-806.8675824165997</v>
      </c>
    </row>
    <row r="123" spans="1:20" x14ac:dyDescent="0.2">
      <c r="A123" s="4">
        <v>39934</v>
      </c>
      <c r="B123" s="22">
        <f>Unit*Inputs!B231</f>
        <v>1135</v>
      </c>
      <c r="D123" s="12">
        <f t="shared" si="26"/>
        <v>1135</v>
      </c>
      <c r="E123" s="18">
        <f>Inputs!D231</f>
        <v>0.95712873390188957</v>
      </c>
      <c r="F123" s="12">
        <f t="shared" si="27"/>
        <v>1185.8383933089017</v>
      </c>
      <c r="G123" s="18">
        <f t="shared" si="34"/>
        <v>1</v>
      </c>
      <c r="H123" s="50">
        <f t="shared" si="35"/>
        <v>0.96475668456994579</v>
      </c>
      <c r="I123" s="18">
        <f t="shared" si="28"/>
        <v>1</v>
      </c>
      <c r="J123" s="12">
        <f t="shared" si="29"/>
        <v>1185.8383933089017</v>
      </c>
      <c r="K123" s="12">
        <f t="shared" si="30"/>
        <v>1091.0494342206296</v>
      </c>
      <c r="L123" s="49">
        <f>Trend!$L15</f>
        <v>-0.03</v>
      </c>
      <c r="M123" s="49">
        <f>Trend!$L35</f>
        <v>0</v>
      </c>
      <c r="N123" s="12">
        <f t="shared" si="33"/>
        <v>52.999586539441779</v>
      </c>
      <c r="O123" s="12">
        <f t="shared" si="31"/>
        <v>50.727427161819541</v>
      </c>
      <c r="P123" s="12"/>
      <c r="Q123" s="12"/>
      <c r="R123" s="12">
        <f t="shared" si="32"/>
        <v>52.999586539441779</v>
      </c>
      <c r="S123" s="12">
        <f t="shared" si="25"/>
        <v>1135</v>
      </c>
      <c r="T123" s="12">
        <f t="shared" si="24"/>
        <v>-1082.0004134605583</v>
      </c>
    </row>
    <row r="124" spans="1:20" x14ac:dyDescent="0.2">
      <c r="A124" s="4">
        <v>39965</v>
      </c>
      <c r="B124" s="22">
        <f>Unit*Inputs!B232</f>
        <v>1308</v>
      </c>
      <c r="D124" s="12">
        <f t="shared" si="26"/>
        <v>1308</v>
      </c>
      <c r="E124" s="18">
        <f>Inputs!D232</f>
        <v>1.0613450248965339</v>
      </c>
      <c r="F124" s="12">
        <f t="shared" si="27"/>
        <v>1232.3984842982718</v>
      </c>
      <c r="G124" s="18">
        <f t="shared" si="34"/>
        <v>1</v>
      </c>
      <c r="H124" s="50">
        <f t="shared" si="35"/>
        <v>0.93295607948832149</v>
      </c>
      <c r="I124" s="18">
        <f t="shared" si="28"/>
        <v>1</v>
      </c>
      <c r="J124" s="12">
        <f t="shared" si="29"/>
        <v>1232.3984842982718</v>
      </c>
      <c r="K124" s="12">
        <f t="shared" si="30"/>
        <v>1240.8102135012571</v>
      </c>
      <c r="L124" s="49">
        <f>Trend!$L16</f>
        <v>-0.03</v>
      </c>
      <c r="M124" s="49">
        <f>Trend!$L36</f>
        <v>-0.21</v>
      </c>
      <c r="N124" s="12">
        <f t="shared" si="33"/>
        <v>41.764999182743615</v>
      </c>
      <c r="O124" s="12">
        <f t="shared" si="31"/>
        <v>44.327074097412741</v>
      </c>
      <c r="P124" s="12"/>
      <c r="Q124" s="12"/>
      <c r="R124" s="12">
        <f t="shared" si="32"/>
        <v>41.764999182743615</v>
      </c>
      <c r="S124" s="12">
        <f t="shared" si="25"/>
        <v>1308</v>
      </c>
      <c r="T124" s="12">
        <f t="shared" si="24"/>
        <v>-1266.2350008172564</v>
      </c>
    </row>
    <row r="125" spans="1:20" x14ac:dyDescent="0.2">
      <c r="A125" s="4">
        <v>39995</v>
      </c>
      <c r="B125" s="22">
        <f>Unit*Inputs!B233</f>
        <v>1389</v>
      </c>
      <c r="D125" s="12">
        <f t="shared" si="26"/>
        <v>1389</v>
      </c>
      <c r="E125" s="18">
        <f>Inputs!D233</f>
        <v>1.065025795641783</v>
      </c>
      <c r="F125" s="12">
        <f t="shared" si="27"/>
        <v>1304.1937628965977</v>
      </c>
      <c r="G125" s="18">
        <f t="shared" si="34"/>
        <v>1</v>
      </c>
      <c r="H125" s="50">
        <f t="shared" si="35"/>
        <v>0.93392991939460834</v>
      </c>
      <c r="I125" s="18">
        <f t="shared" si="28"/>
        <v>1</v>
      </c>
      <c r="J125" s="12">
        <f t="shared" si="29"/>
        <v>1304.1937628965977</v>
      </c>
      <c r="K125" s="12">
        <f t="shared" si="30"/>
        <v>1222.0642845108614</v>
      </c>
      <c r="L125" s="49">
        <f>Trend!$L17</f>
        <v>-0.03</v>
      </c>
      <c r="M125" s="49">
        <f>Trend!$L37</f>
        <v>0</v>
      </c>
      <c r="N125" s="12">
        <f t="shared" si="33"/>
        <v>41.660586684786757</v>
      </c>
      <c r="O125" s="12">
        <f t="shared" si="31"/>
        <v>44.369599480868487</v>
      </c>
      <c r="P125" s="12"/>
      <c r="Q125" s="12"/>
      <c r="R125" s="12">
        <f t="shared" si="32"/>
        <v>41.660586684786757</v>
      </c>
      <c r="S125" s="12">
        <f t="shared" si="25"/>
        <v>1389</v>
      </c>
      <c r="T125" s="12">
        <f t="shared" si="24"/>
        <v>-1347.3394133152133</v>
      </c>
    </row>
    <row r="126" spans="1:20" x14ac:dyDescent="0.2">
      <c r="A126" s="4">
        <v>40026</v>
      </c>
      <c r="B126" s="22">
        <f>Unit*Inputs!B234</f>
        <v>1144</v>
      </c>
      <c r="D126" s="12">
        <f t="shared" si="26"/>
        <v>1144</v>
      </c>
      <c r="E126" s="18">
        <f>Inputs!D234</f>
        <v>1.0127473317396405</v>
      </c>
      <c r="F126" s="12">
        <f t="shared" si="27"/>
        <v>1129.6006063377142</v>
      </c>
      <c r="G126" s="18">
        <f t="shared" si="34"/>
        <v>1</v>
      </c>
      <c r="H126" s="50">
        <f t="shared" si="35"/>
        <v>0.92467384866109226</v>
      </c>
      <c r="I126" s="18">
        <f t="shared" si="28"/>
        <v>1</v>
      </c>
      <c r="J126" s="12">
        <f t="shared" si="29"/>
        <v>1129.6006063377142</v>
      </c>
      <c r="K126" s="12">
        <f t="shared" si="30"/>
        <v>1147.7659668228366</v>
      </c>
      <c r="L126" s="49">
        <f>Trend!$L18</f>
        <v>-0.03</v>
      </c>
      <c r="M126" s="49">
        <f>Trend!$L38</f>
        <v>0</v>
      </c>
      <c r="N126" s="12">
        <f t="shared" si="33"/>
        <v>41.556435218074796</v>
      </c>
      <c r="O126" s="12">
        <f t="shared" si="31"/>
        <v>42.086168883716475</v>
      </c>
      <c r="P126" s="12"/>
      <c r="Q126" s="12"/>
      <c r="R126" s="12">
        <f t="shared" si="32"/>
        <v>41.556435218074796</v>
      </c>
      <c r="S126" s="12">
        <f t="shared" si="25"/>
        <v>1144</v>
      </c>
      <c r="T126" s="12">
        <f t="shared" si="24"/>
        <v>-1102.4435647819253</v>
      </c>
    </row>
    <row r="127" spans="1:20" x14ac:dyDescent="0.2">
      <c r="A127" s="4">
        <v>40057</v>
      </c>
      <c r="B127" s="22">
        <f>Unit*Inputs!B235</f>
        <v>1022</v>
      </c>
      <c r="D127" s="12">
        <f t="shared" si="26"/>
        <v>1022</v>
      </c>
      <c r="E127" s="18">
        <f>Inputs!D235</f>
        <v>1.0123788262043265</v>
      </c>
      <c r="F127" s="12">
        <f t="shared" si="27"/>
        <v>1009.503531234198</v>
      </c>
      <c r="G127" s="18">
        <f t="shared" si="34"/>
        <v>1</v>
      </c>
      <c r="H127" s="50">
        <f t="shared" si="35"/>
        <v>0.96908429486836234</v>
      </c>
      <c r="I127" s="18">
        <f t="shared" si="28"/>
        <v>1</v>
      </c>
      <c r="J127" s="12">
        <f t="shared" si="29"/>
        <v>1009.503531234198</v>
      </c>
      <c r="K127" s="12">
        <f t="shared" si="30"/>
        <v>1059.0978968215095</v>
      </c>
      <c r="L127" s="49">
        <f>Trend!$L19</f>
        <v>-0.03</v>
      </c>
      <c r="M127" s="49">
        <f>Trend!$L39</f>
        <v>0</v>
      </c>
      <c r="N127" s="12">
        <f t="shared" si="33"/>
        <v>41.452544130029608</v>
      </c>
      <c r="O127" s="12">
        <f t="shared" si="31"/>
        <v>41.965677969542419</v>
      </c>
      <c r="P127" s="12"/>
      <c r="Q127" s="12"/>
      <c r="R127" s="12">
        <f t="shared" si="32"/>
        <v>41.452544130029608</v>
      </c>
      <c r="S127" s="12">
        <f t="shared" si="25"/>
        <v>1022</v>
      </c>
      <c r="T127" s="12">
        <f t="shared" si="24"/>
        <v>-980.54745586997035</v>
      </c>
    </row>
    <row r="128" spans="1:20" x14ac:dyDescent="0.2">
      <c r="A128" s="4">
        <v>40087</v>
      </c>
      <c r="B128" s="22">
        <f>Unit*Inputs!B236</f>
        <v>1086</v>
      </c>
      <c r="D128" s="12">
        <f t="shared" si="26"/>
        <v>1086</v>
      </c>
      <c r="E128" s="18">
        <f>Inputs!D236</f>
        <v>1.0460517513147514</v>
      </c>
      <c r="F128" s="12">
        <f t="shared" si="27"/>
        <v>1038.1895528926163</v>
      </c>
      <c r="G128" s="18">
        <f t="shared" si="34"/>
        <v>1</v>
      </c>
      <c r="H128" s="50">
        <f t="shared" si="35"/>
        <v>1.0001341906588057</v>
      </c>
      <c r="I128" s="18">
        <f t="shared" si="28"/>
        <v>1</v>
      </c>
      <c r="J128" s="12">
        <f t="shared" si="29"/>
        <v>1038.1895528926163</v>
      </c>
      <c r="K128" s="12">
        <f t="shared" si="30"/>
        <v>1055.2072091765792</v>
      </c>
      <c r="L128" s="49">
        <f>Trend!$L20</f>
        <v>-0.03</v>
      </c>
      <c r="M128" s="49">
        <f>Trend!$L40</f>
        <v>0</v>
      </c>
      <c r="N128" s="12">
        <f t="shared" si="33"/>
        <v>41.348912769704533</v>
      </c>
      <c r="O128" s="12">
        <f t="shared" si="31"/>
        <v>43.253102617710312</v>
      </c>
      <c r="P128" s="12"/>
      <c r="Q128" s="12"/>
      <c r="R128" s="12">
        <f t="shared" si="32"/>
        <v>41.348912769704533</v>
      </c>
      <c r="S128" s="12">
        <f t="shared" si="25"/>
        <v>1086</v>
      </c>
      <c r="T128" s="12">
        <f t="shared" si="24"/>
        <v>-1044.6510872302954</v>
      </c>
    </row>
    <row r="129" spans="1:20" x14ac:dyDescent="0.2">
      <c r="A129" s="4">
        <v>40118</v>
      </c>
      <c r="B129" s="22">
        <f>Unit*Inputs!B237</f>
        <v>1043</v>
      </c>
      <c r="D129" s="12">
        <f t="shared" si="26"/>
        <v>1043</v>
      </c>
      <c r="E129" s="18">
        <f>Inputs!D237</f>
        <v>0.93297555210922178</v>
      </c>
      <c r="F129" s="12">
        <f t="shared" si="27"/>
        <v>1117.9285434029227</v>
      </c>
      <c r="G129" s="18">
        <f t="shared" si="34"/>
        <v>1</v>
      </c>
      <c r="H129" s="50">
        <f t="shared" si="35"/>
        <v>1.0519864648852775</v>
      </c>
      <c r="I129" s="18">
        <f t="shared" si="28"/>
        <v>1</v>
      </c>
      <c r="J129" s="12">
        <f t="shared" si="29"/>
        <v>1117.9285434029227</v>
      </c>
      <c r="K129" s="12">
        <f t="shared" si="30"/>
        <v>946.26599309778419</v>
      </c>
      <c r="L129" s="49">
        <f>Trend!$L21</f>
        <v>-0.03</v>
      </c>
      <c r="M129" s="49">
        <f>Trend!$L41</f>
        <v>-0.14000000000000001</v>
      </c>
      <c r="N129" s="12">
        <f t="shared" si="33"/>
        <v>35.471164819491037</v>
      </c>
      <c r="O129" s="12">
        <f t="shared" si="31"/>
        <v>33.093729581421854</v>
      </c>
      <c r="P129" s="12"/>
      <c r="Q129" s="12"/>
      <c r="R129" s="12">
        <f t="shared" si="32"/>
        <v>35.471164819491037</v>
      </c>
      <c r="S129" s="12">
        <f t="shared" si="25"/>
        <v>1043</v>
      </c>
      <c r="T129" s="12">
        <f t="shared" si="24"/>
        <v>-1007.528835180509</v>
      </c>
    </row>
    <row r="130" spans="1:20" x14ac:dyDescent="0.2">
      <c r="A130" s="4">
        <v>40148</v>
      </c>
      <c r="B130" s="22">
        <f>Unit*Inputs!B238</f>
        <v>638</v>
      </c>
      <c r="D130" s="12">
        <f t="shared" si="26"/>
        <v>638</v>
      </c>
      <c r="E130" s="18">
        <f>Inputs!D238</f>
        <v>0.93455221969979096</v>
      </c>
      <c r="F130" s="12">
        <f t="shared" si="27"/>
        <v>682.67988299781325</v>
      </c>
      <c r="G130" s="18">
        <f t="shared" si="34"/>
        <v>1</v>
      </c>
      <c r="H130" s="50">
        <f t="shared" si="35"/>
        <v>1.1545742907833405</v>
      </c>
      <c r="I130" s="18">
        <f t="shared" si="28"/>
        <v>1</v>
      </c>
      <c r="J130" s="12">
        <f t="shared" si="29"/>
        <v>682.67988299781325</v>
      </c>
      <c r="K130" s="12">
        <f t="shared" si="30"/>
        <v>755.73902521772834</v>
      </c>
      <c r="L130" s="49">
        <f>Trend!$L22</f>
        <v>-0.03</v>
      </c>
      <c r="M130" s="49">
        <f>Trend!$L42</f>
        <v>0</v>
      </c>
      <c r="N130" s="12">
        <f t="shared" si="33"/>
        <v>35.382486907442313</v>
      </c>
      <c r="O130" s="12">
        <f t="shared" si="31"/>
        <v>33.066781677849008</v>
      </c>
      <c r="P130" s="12"/>
      <c r="Q130" s="12"/>
      <c r="R130" s="12">
        <f t="shared" si="32"/>
        <v>35.382486907442313</v>
      </c>
      <c r="S130" s="12">
        <f t="shared" si="25"/>
        <v>638</v>
      </c>
      <c r="T130" s="12">
        <f t="shared" si="24"/>
        <v>-602.61751309255772</v>
      </c>
    </row>
    <row r="131" spans="1:20" x14ac:dyDescent="0.2">
      <c r="A131" s="4">
        <v>40179</v>
      </c>
      <c r="B131" s="22">
        <f>Unit*Inputs!B239</f>
        <v>439</v>
      </c>
      <c r="D131" s="12">
        <f t="shared" si="26"/>
        <v>439</v>
      </c>
      <c r="E131" s="18">
        <f>Inputs!D239</f>
        <v>0.94083125270677914</v>
      </c>
      <c r="F131" s="12">
        <f t="shared" si="27"/>
        <v>466.60864925244931</v>
      </c>
      <c r="G131" s="18">
        <f t="shared" si="34"/>
        <v>1</v>
      </c>
      <c r="H131" s="50">
        <f t="shared" si="35"/>
        <v>1.058635486168473</v>
      </c>
      <c r="I131" s="18">
        <f t="shared" si="28"/>
        <v>1</v>
      </c>
      <c r="J131" s="12">
        <f t="shared" si="29"/>
        <v>466.60864925244931</v>
      </c>
      <c r="K131" s="12">
        <f t="shared" si="30"/>
        <v>593.22662709505857</v>
      </c>
      <c r="L131" s="49">
        <f>Trend!$M11</f>
        <v>-0.03</v>
      </c>
      <c r="M131" s="49">
        <f>Trend!$M31</f>
        <v>0</v>
      </c>
      <c r="N131" s="12">
        <f t="shared" si="33"/>
        <v>35.294030690173706</v>
      </c>
      <c r="O131" s="12">
        <f t="shared" si="31"/>
        <v>33.205727107307638</v>
      </c>
      <c r="P131" s="12"/>
      <c r="Q131" s="12"/>
      <c r="R131" s="12">
        <f t="shared" si="32"/>
        <v>35.294030690173706</v>
      </c>
      <c r="S131" s="12">
        <f t="shared" si="25"/>
        <v>439</v>
      </c>
      <c r="T131" s="12">
        <f t="shared" si="24"/>
        <v>-403.70596930982629</v>
      </c>
    </row>
    <row r="132" spans="1:20" x14ac:dyDescent="0.2">
      <c r="A132" s="4">
        <v>40210</v>
      </c>
      <c r="B132" s="22">
        <f>Unit*Inputs!B240</f>
        <v>580</v>
      </c>
      <c r="D132" s="12">
        <f t="shared" si="26"/>
        <v>580</v>
      </c>
      <c r="E132" s="18">
        <f>Inputs!D240</f>
        <v>0.92006338743058758</v>
      </c>
      <c r="F132" s="12">
        <f t="shared" si="27"/>
        <v>630.39134903491311</v>
      </c>
      <c r="G132" s="18">
        <f t="shared" si="34"/>
        <v>1</v>
      </c>
      <c r="H132" s="50">
        <f t="shared" si="35"/>
        <v>1.0331083284671718</v>
      </c>
      <c r="I132" s="18">
        <f t="shared" si="28"/>
        <v>1</v>
      </c>
      <c r="J132" s="12">
        <f t="shared" si="29"/>
        <v>630.39134903491311</v>
      </c>
      <c r="K132" s="12">
        <f t="shared" si="30"/>
        <v>623.05351510236585</v>
      </c>
      <c r="L132" s="49">
        <f>Trend!$M12</f>
        <v>-0.03</v>
      </c>
      <c r="M132" s="49">
        <f>Trend!$M32</f>
        <v>0</v>
      </c>
      <c r="N132" s="12">
        <f t="shared" si="33"/>
        <v>35.205795613448274</v>
      </c>
      <c r="O132" s="12">
        <f t="shared" si="31"/>
        <v>32.391563569298143</v>
      </c>
      <c r="P132" s="12"/>
      <c r="Q132" s="12"/>
      <c r="R132" s="12">
        <f t="shared" si="32"/>
        <v>35.205795613448274</v>
      </c>
      <c r="S132" s="12">
        <f t="shared" si="25"/>
        <v>580</v>
      </c>
      <c r="T132" s="12">
        <f t="shared" si="24"/>
        <v>-544.79420438655177</v>
      </c>
    </row>
    <row r="133" spans="1:20" x14ac:dyDescent="0.2">
      <c r="A133" s="4">
        <v>40238</v>
      </c>
      <c r="B133" s="22">
        <f>Unit*Inputs!B241</f>
        <v>854</v>
      </c>
      <c r="D133" s="12">
        <f t="shared" si="26"/>
        <v>854</v>
      </c>
      <c r="E133" s="18">
        <f>Inputs!D241</f>
        <v>1.1059876126747681</v>
      </c>
      <c r="F133" s="12">
        <f t="shared" si="27"/>
        <v>772.1605470197353</v>
      </c>
      <c r="G133" s="18">
        <f t="shared" si="34"/>
        <v>1</v>
      </c>
      <c r="H133" s="50">
        <f t="shared" si="35"/>
        <v>1.0000376348025648</v>
      </c>
      <c r="I133" s="18">
        <f t="shared" si="28"/>
        <v>1</v>
      </c>
      <c r="J133" s="12">
        <f t="shared" si="29"/>
        <v>772.1605470197353</v>
      </c>
      <c r="K133" s="12">
        <f t="shared" si="30"/>
        <v>908.14041505007219</v>
      </c>
      <c r="L133" s="49">
        <f>Trend!$M13</f>
        <v>-0.03</v>
      </c>
      <c r="M133" s="49">
        <f>Trend!$M33</f>
        <v>0</v>
      </c>
      <c r="N133" s="12">
        <f t="shared" si="33"/>
        <v>35.117781124414655</v>
      </c>
      <c r="O133" s="12">
        <f t="shared" si="31"/>
        <v>38.839830908226396</v>
      </c>
      <c r="P133" s="12"/>
      <c r="Q133" s="12"/>
      <c r="R133" s="12">
        <f t="shared" si="32"/>
        <v>35.117781124414655</v>
      </c>
      <c r="S133" s="12">
        <f t="shared" si="25"/>
        <v>854</v>
      </c>
      <c r="T133" s="12">
        <f t="shared" si="24"/>
        <v>-818.88221887558529</v>
      </c>
    </row>
    <row r="134" spans="1:20" x14ac:dyDescent="0.2">
      <c r="A134" s="4">
        <v>40269</v>
      </c>
      <c r="B134" s="22">
        <f>Unit*Inputs!B242</f>
        <v>1336</v>
      </c>
      <c r="D134" s="12">
        <f t="shared" si="26"/>
        <v>1336</v>
      </c>
      <c r="E134" s="18">
        <f>Inputs!D242</f>
        <v>1.010689899810522</v>
      </c>
      <c r="F134" s="12">
        <f t="shared" si="27"/>
        <v>1321.8693490955684</v>
      </c>
      <c r="G134" s="18">
        <f t="shared" si="34"/>
        <v>1</v>
      </c>
      <c r="H134" s="50">
        <f t="shared" si="35"/>
        <v>0.97612277725203567</v>
      </c>
      <c r="I134" s="18">
        <f t="shared" si="28"/>
        <v>1</v>
      </c>
      <c r="J134" s="12">
        <f t="shared" si="29"/>
        <v>1321.8693490955684</v>
      </c>
      <c r="K134" s="12">
        <f t="shared" si="30"/>
        <v>1174.6089519760469</v>
      </c>
      <c r="L134" s="49">
        <f>Trend!$M14</f>
        <v>-0.03</v>
      </c>
      <c r="M134" s="49">
        <f>Trend!$M34</f>
        <v>0.32</v>
      </c>
      <c r="N134" s="12">
        <f t="shared" si="33"/>
        <v>46.239582406516789</v>
      </c>
      <c r="O134" s="12">
        <f t="shared" si="31"/>
        <v>46.733878909722833</v>
      </c>
      <c r="P134" s="12"/>
      <c r="Q134" s="12"/>
      <c r="R134" s="12">
        <f t="shared" si="32"/>
        <v>46.239582406516789</v>
      </c>
      <c r="S134" s="12">
        <f t="shared" si="25"/>
        <v>1336</v>
      </c>
      <c r="T134" s="12">
        <f t="shared" si="24"/>
        <v>-1289.7604175934832</v>
      </c>
    </row>
    <row r="135" spans="1:20" x14ac:dyDescent="0.2">
      <c r="A135" s="4">
        <v>40299</v>
      </c>
      <c r="B135" s="22">
        <f>Unit*Inputs!B243</f>
        <v>1365</v>
      </c>
      <c r="D135" s="12">
        <f t="shared" si="26"/>
        <v>1365</v>
      </c>
      <c r="E135" s="18">
        <f>Inputs!D243</f>
        <v>0.9546810060210793</v>
      </c>
      <c r="F135" s="12">
        <f t="shared" si="27"/>
        <v>1429.796959812837</v>
      </c>
      <c r="G135" s="18">
        <f t="shared" si="34"/>
        <v>1</v>
      </c>
      <c r="H135" s="50">
        <f t="shared" si="35"/>
        <v>0.96475668456994579</v>
      </c>
      <c r="I135" s="18">
        <f t="shared" si="28"/>
        <v>1</v>
      </c>
      <c r="J135" s="12">
        <f t="shared" si="29"/>
        <v>1429.796959812837</v>
      </c>
      <c r="K135" s="12">
        <f t="shared" si="30"/>
        <v>1389.7948477877308</v>
      </c>
      <c r="L135" s="49">
        <f>Trend!$M15</f>
        <v>-0.03</v>
      </c>
      <c r="M135" s="49">
        <f>Trend!$M35</f>
        <v>0</v>
      </c>
      <c r="N135" s="12">
        <f t="shared" si="33"/>
        <v>46.123983450500496</v>
      </c>
      <c r="O135" s="12">
        <f t="shared" si="31"/>
        <v>44.033690922223428</v>
      </c>
      <c r="P135" s="12"/>
      <c r="Q135" s="12"/>
      <c r="R135" s="12">
        <f t="shared" si="32"/>
        <v>46.123983450500496</v>
      </c>
      <c r="S135" s="12">
        <f t="shared" si="25"/>
        <v>1365</v>
      </c>
      <c r="T135" s="12">
        <f t="shared" si="24"/>
        <v>-1318.8760165494996</v>
      </c>
    </row>
    <row r="136" spans="1:20" x14ac:dyDescent="0.2">
      <c r="A136" s="4">
        <v>40330</v>
      </c>
      <c r="B136" s="22">
        <f>Unit*Inputs!B244</f>
        <v>1508</v>
      </c>
      <c r="D136" s="12">
        <f t="shared" si="26"/>
        <v>1508</v>
      </c>
      <c r="E136" s="18">
        <f>Inputs!D244</f>
        <v>1.0636810357312874</v>
      </c>
      <c r="F136" s="12">
        <f t="shared" si="27"/>
        <v>1417.7182344547871</v>
      </c>
      <c r="G136" s="18">
        <f t="shared" si="34"/>
        <v>1</v>
      </c>
      <c r="H136" s="50">
        <f t="shared" si="35"/>
        <v>0.93295607948832149</v>
      </c>
      <c r="I136" s="18">
        <f t="shared" si="28"/>
        <v>1</v>
      </c>
      <c r="J136" s="12">
        <f t="shared" si="29"/>
        <v>1417.7182344547871</v>
      </c>
      <c r="K136" s="12">
        <f t="shared" si="30"/>
        <v>1204.7148560594326</v>
      </c>
      <c r="L136" s="49">
        <f>Trend!$M16</f>
        <v>-0.03</v>
      </c>
      <c r="M136" s="49">
        <f>Trend!$M36</f>
        <v>0</v>
      </c>
      <c r="N136" s="12">
        <f t="shared" si="33"/>
        <v>46.008673491874248</v>
      </c>
      <c r="O136" s="12">
        <f t="shared" si="31"/>
        <v>48.938553472459425</v>
      </c>
      <c r="P136" s="12"/>
      <c r="Q136" s="12"/>
      <c r="R136" s="12">
        <f t="shared" si="32"/>
        <v>46.008673491874248</v>
      </c>
      <c r="S136" s="12">
        <f t="shared" si="25"/>
        <v>1508</v>
      </c>
      <c r="T136" s="12">
        <f t="shared" si="24"/>
        <v>-1461.9913265081257</v>
      </c>
    </row>
    <row r="137" spans="1:20" x14ac:dyDescent="0.2">
      <c r="A137" s="4">
        <v>40360</v>
      </c>
      <c r="B137" s="22">
        <f>Unit*Inputs!B245</f>
        <v>781</v>
      </c>
      <c r="D137" s="12">
        <f t="shared" si="26"/>
        <v>781</v>
      </c>
      <c r="E137" s="18">
        <f>Inputs!D245</f>
        <v>1.0187452067170601</v>
      </c>
      <c r="F137" s="12">
        <f t="shared" si="27"/>
        <v>766.62937391067396</v>
      </c>
      <c r="G137" s="18">
        <f t="shared" si="34"/>
        <v>1</v>
      </c>
      <c r="H137" s="50">
        <f t="shared" si="35"/>
        <v>0.93392991939460834</v>
      </c>
      <c r="I137" s="18">
        <f t="shared" si="28"/>
        <v>1</v>
      </c>
      <c r="J137" s="12">
        <f t="shared" si="29"/>
        <v>766.62937391067396</v>
      </c>
      <c r="K137" s="12">
        <f t="shared" si="30"/>
        <v>979.68344996558062</v>
      </c>
      <c r="L137" s="49">
        <f>Trend!$M17</f>
        <v>-0.03</v>
      </c>
      <c r="M137" s="49">
        <f>Trend!$M37</f>
        <v>-0.28000000000000003</v>
      </c>
      <c r="N137" s="12">
        <f t="shared" si="33"/>
        <v>33.04342930186408</v>
      </c>
      <c r="O137" s="12">
        <f t="shared" si="31"/>
        <v>33.662835214768087</v>
      </c>
      <c r="P137" s="12"/>
      <c r="Q137" s="12"/>
      <c r="R137" s="12">
        <f t="shared" si="32"/>
        <v>33.04342930186408</v>
      </c>
      <c r="S137" s="12">
        <f t="shared" si="25"/>
        <v>781</v>
      </c>
      <c r="T137" s="12">
        <f t="shared" si="24"/>
        <v>-747.95657069813592</v>
      </c>
    </row>
    <row r="138" spans="1:20" x14ac:dyDescent="0.2">
      <c r="A138" s="4">
        <v>40391</v>
      </c>
      <c r="B138" s="22">
        <f>Unit*Inputs!B246</f>
        <v>801</v>
      </c>
      <c r="D138" s="12">
        <f t="shared" si="26"/>
        <v>801</v>
      </c>
      <c r="E138" s="18">
        <f>Inputs!D246</f>
        <v>1.0613450248965339</v>
      </c>
      <c r="F138" s="12">
        <f t="shared" si="27"/>
        <v>754.70274153128116</v>
      </c>
      <c r="G138" s="18">
        <f t="shared" si="34"/>
        <v>1</v>
      </c>
      <c r="H138" s="50">
        <f t="shared" si="35"/>
        <v>0.92467384866109226</v>
      </c>
      <c r="I138" s="18">
        <f t="shared" si="28"/>
        <v>1</v>
      </c>
      <c r="J138" s="12">
        <f t="shared" si="29"/>
        <v>754.70274153128116</v>
      </c>
      <c r="K138" s="12">
        <f t="shared" si="30"/>
        <v>743.65360298447911</v>
      </c>
      <c r="L138" s="49">
        <f>Trend!$M18</f>
        <v>-0.03</v>
      </c>
      <c r="M138" s="49">
        <f>Trend!$M38</f>
        <v>0</v>
      </c>
      <c r="N138" s="12">
        <f t="shared" si="33"/>
        <v>32.96082072860942</v>
      </c>
      <c r="O138" s="12">
        <f t="shared" si="31"/>
        <v>34.982803096816156</v>
      </c>
      <c r="P138" s="12"/>
      <c r="Q138" s="12"/>
      <c r="R138" s="12">
        <f t="shared" si="32"/>
        <v>32.96082072860942</v>
      </c>
      <c r="S138" s="12">
        <f t="shared" si="25"/>
        <v>801</v>
      </c>
      <c r="T138" s="12">
        <f t="shared" si="24"/>
        <v>-768.03917927139059</v>
      </c>
    </row>
    <row r="139" spans="1:20" x14ac:dyDescent="0.2">
      <c r="A139" s="4">
        <v>40422</v>
      </c>
      <c r="B139" s="22">
        <f>Unit*Inputs!B247</f>
        <v>719</v>
      </c>
      <c r="D139" s="12">
        <f t="shared" si="26"/>
        <v>719</v>
      </c>
      <c r="E139" s="18">
        <f>Inputs!D247</f>
        <v>1.013205929487075</v>
      </c>
      <c r="F139" s="12">
        <f t="shared" si="27"/>
        <v>709.6286935114822</v>
      </c>
      <c r="G139" s="18">
        <f t="shared" si="34"/>
        <v>1</v>
      </c>
      <c r="H139" s="50">
        <f t="shared" si="35"/>
        <v>0.96908429486836234</v>
      </c>
      <c r="I139" s="18">
        <f t="shared" si="28"/>
        <v>1</v>
      </c>
      <c r="J139" s="12">
        <f t="shared" si="29"/>
        <v>709.6286935114822</v>
      </c>
      <c r="K139" s="12">
        <f t="shared" si="30"/>
        <v>719.89228885355317</v>
      </c>
      <c r="L139" s="49">
        <f>Trend!$M19</f>
        <v>-0.03</v>
      </c>
      <c r="M139" s="49">
        <f>Trend!$M39</f>
        <v>0</v>
      </c>
      <c r="N139" s="12">
        <f t="shared" si="33"/>
        <v>32.878418676787895</v>
      </c>
      <c r="O139" s="12">
        <f t="shared" si="31"/>
        <v>33.312608755480085</v>
      </c>
      <c r="P139" s="12"/>
      <c r="Q139" s="12"/>
      <c r="R139" s="12">
        <f t="shared" si="32"/>
        <v>32.878418676787895</v>
      </c>
      <c r="S139" s="12">
        <f t="shared" si="25"/>
        <v>719</v>
      </c>
      <c r="T139" s="12">
        <f t="shared" si="24"/>
        <v>-686.12158132321213</v>
      </c>
    </row>
    <row r="140" spans="1:20" x14ac:dyDescent="0.2">
      <c r="A140" s="4">
        <v>40452</v>
      </c>
      <c r="B140" s="22">
        <f>Unit*Inputs!B248</f>
        <v>693</v>
      </c>
      <c r="D140" s="12">
        <f t="shared" si="26"/>
        <v>693</v>
      </c>
      <c r="E140" s="18">
        <f>Inputs!D248</f>
        <v>0.99662695487510933</v>
      </c>
      <c r="F140" s="12">
        <f t="shared" si="27"/>
        <v>695.34543151789649</v>
      </c>
      <c r="G140" s="18">
        <f t="shared" si="34"/>
        <v>1</v>
      </c>
      <c r="H140" s="50">
        <f t="shared" si="35"/>
        <v>1.0001341906588057</v>
      </c>
      <c r="I140" s="18">
        <f t="shared" si="28"/>
        <v>1</v>
      </c>
      <c r="J140" s="12">
        <f t="shared" si="29"/>
        <v>695.34543151789649</v>
      </c>
      <c r="K140" s="12">
        <f t="shared" si="30"/>
        <v>672.75842496532675</v>
      </c>
      <c r="L140" s="49">
        <f>Trend!$M20</f>
        <v>-0.03</v>
      </c>
      <c r="M140" s="49">
        <f>Trend!$M40</f>
        <v>0</v>
      </c>
      <c r="N140" s="12">
        <f t="shared" si="33"/>
        <v>32.796222630095926</v>
      </c>
      <c r="O140" s="12">
        <f t="shared" si="31"/>
        <v>32.685599491238655</v>
      </c>
      <c r="P140" s="12"/>
      <c r="Q140" s="12"/>
      <c r="R140" s="12">
        <f t="shared" si="32"/>
        <v>32.796222630095926</v>
      </c>
      <c r="S140" s="12">
        <f t="shared" si="25"/>
        <v>693</v>
      </c>
      <c r="T140" s="12">
        <f t="shared" si="24"/>
        <v>-660.20377736990406</v>
      </c>
    </row>
    <row r="141" spans="1:20" x14ac:dyDescent="0.2">
      <c r="A141" s="4">
        <v>40483</v>
      </c>
      <c r="B141" s="22">
        <f>Unit*Inputs!B249</f>
        <v>602</v>
      </c>
      <c r="D141" s="12">
        <f t="shared" si="26"/>
        <v>602</v>
      </c>
      <c r="E141" s="18">
        <f>Inputs!D249</f>
        <v>0.98157324526611522</v>
      </c>
      <c r="F141" s="12">
        <f t="shared" si="27"/>
        <v>613.30114986660135</v>
      </c>
      <c r="G141" s="18">
        <f t="shared" si="34"/>
        <v>1</v>
      </c>
      <c r="H141" s="50">
        <f t="shared" si="35"/>
        <v>1.0519864648852775</v>
      </c>
      <c r="I141" s="18">
        <f t="shared" si="28"/>
        <v>1</v>
      </c>
      <c r="J141" s="12">
        <f t="shared" si="29"/>
        <v>613.30114986660135</v>
      </c>
      <c r="K141" s="12">
        <f t="shared" si="30"/>
        <v>667.8380044679717</v>
      </c>
      <c r="L141" s="49">
        <f>Trend!$M21</f>
        <v>-0.03</v>
      </c>
      <c r="M141" s="49">
        <f>Trend!$M41</f>
        <v>0</v>
      </c>
      <c r="N141" s="12">
        <f t="shared" si="33"/>
        <v>32.714232073520691</v>
      </c>
      <c r="O141" s="12">
        <f t="shared" si="31"/>
        <v>32.111414942794539</v>
      </c>
      <c r="P141" s="12"/>
      <c r="Q141" s="12"/>
      <c r="R141" s="12">
        <f t="shared" si="32"/>
        <v>32.714232073520691</v>
      </c>
      <c r="S141" s="12">
        <f t="shared" si="25"/>
        <v>602</v>
      </c>
      <c r="T141" s="12">
        <f t="shared" si="24"/>
        <v>-569.28576792647937</v>
      </c>
    </row>
    <row r="142" spans="1:20" x14ac:dyDescent="0.2">
      <c r="A142" s="4">
        <v>40513</v>
      </c>
      <c r="B142" s="22">
        <f>Unit*Inputs!B250</f>
        <v>643</v>
      </c>
      <c r="D142" s="12">
        <f t="shared" si="26"/>
        <v>643</v>
      </c>
      <c r="E142" s="18">
        <f>Inputs!D250</f>
        <v>0.92535636348838401</v>
      </c>
      <c r="F142" s="12">
        <f t="shared" si="27"/>
        <v>694.86743201941738</v>
      </c>
      <c r="G142" s="18">
        <f t="shared" si="34"/>
        <v>1</v>
      </c>
      <c r="H142" s="50">
        <f t="shared" si="35"/>
        <v>1.1545742907833405</v>
      </c>
      <c r="I142" s="18">
        <f t="shared" si="28"/>
        <v>1</v>
      </c>
      <c r="J142" s="12">
        <f t="shared" si="29"/>
        <v>694.86743201941738</v>
      </c>
      <c r="K142" s="12">
        <f t="shared" si="30"/>
        <v>609.58980869830509</v>
      </c>
      <c r="L142" s="49">
        <f>Trend!$M22</f>
        <v>-0.03</v>
      </c>
      <c r="M142" s="49">
        <f>Trend!$M42</f>
        <v>0</v>
      </c>
      <c r="N142" s="12">
        <f t="shared" si="33"/>
        <v>32.632446493336893</v>
      </c>
      <c r="O142" s="12">
        <f t="shared" si="31"/>
        <v>30.196642018803495</v>
      </c>
      <c r="P142" s="12"/>
      <c r="Q142" s="12"/>
      <c r="R142" s="12">
        <f t="shared" si="32"/>
        <v>32.632446493336893</v>
      </c>
      <c r="S142" s="12">
        <f t="shared" si="25"/>
        <v>643</v>
      </c>
      <c r="T142" s="12">
        <f t="shared" si="24"/>
        <v>-610.36755350666306</v>
      </c>
    </row>
    <row r="143" spans="1:20" x14ac:dyDescent="0.2">
      <c r="A143" s="4">
        <v>40544</v>
      </c>
      <c r="B143" s="22">
        <f>Unit*Inputs!B251</f>
        <v>516</v>
      </c>
      <c r="D143" s="12">
        <f t="shared" si="26"/>
        <v>516</v>
      </c>
      <c r="E143" s="18">
        <f>Inputs!D251</f>
        <v>0.99116243421408945</v>
      </c>
      <c r="F143" s="12">
        <f t="shared" si="27"/>
        <v>520.60084420889666</v>
      </c>
      <c r="G143" s="18">
        <f t="shared" si="34"/>
        <v>1</v>
      </c>
      <c r="H143" s="50">
        <f t="shared" si="35"/>
        <v>1.058635486168473</v>
      </c>
      <c r="I143" s="18">
        <f t="shared" si="28"/>
        <v>1</v>
      </c>
      <c r="J143" s="12">
        <f t="shared" si="29"/>
        <v>520.60084420889666</v>
      </c>
      <c r="K143" s="12">
        <f t="shared" si="30"/>
        <v>585.57844369644192</v>
      </c>
      <c r="L143" s="49">
        <f>Trend!$N11</f>
        <v>-0.03</v>
      </c>
      <c r="M143" s="49">
        <f>Trend!$N31</f>
        <v>0</v>
      </c>
      <c r="N143" s="12">
        <f t="shared" si="33"/>
        <v>32.550865377103555</v>
      </c>
      <c r="O143" s="12">
        <f t="shared" si="31"/>
        <v>32.263194962945086</v>
      </c>
      <c r="P143" s="12"/>
      <c r="Q143" s="12"/>
      <c r="R143" s="12">
        <f t="shared" si="32"/>
        <v>32.550865377103555</v>
      </c>
      <c r="S143" s="12">
        <f t="shared" si="25"/>
        <v>516</v>
      </c>
      <c r="T143" s="12">
        <f t="shared" si="24"/>
        <v>-483.44913462289645</v>
      </c>
    </row>
    <row r="144" spans="1:20" x14ac:dyDescent="0.2">
      <c r="A144" s="4">
        <v>40575</v>
      </c>
      <c r="B144" s="22">
        <f>Unit*Inputs!B252</f>
        <v>498</v>
      </c>
      <c r="D144" s="12">
        <f t="shared" si="26"/>
        <v>498</v>
      </c>
      <c r="E144" s="18">
        <f>Inputs!D252</f>
        <v>0.92006338743058758</v>
      </c>
      <c r="F144" s="12">
        <f t="shared" si="27"/>
        <v>541.26705486101162</v>
      </c>
      <c r="G144" s="18">
        <f t="shared" si="34"/>
        <v>1</v>
      </c>
      <c r="H144" s="50">
        <f t="shared" si="35"/>
        <v>1.0331083284671718</v>
      </c>
      <c r="I144" s="18">
        <f t="shared" si="28"/>
        <v>1</v>
      </c>
      <c r="J144" s="12">
        <f t="shared" si="29"/>
        <v>541.26705486101162</v>
      </c>
      <c r="K144" s="12">
        <f t="shared" si="30"/>
        <v>577.90718941126795</v>
      </c>
      <c r="L144" s="49">
        <f>Trend!$N12</f>
        <v>-0.03</v>
      </c>
      <c r="M144" s="49">
        <f>Trend!$N32</f>
        <v>0</v>
      </c>
      <c r="N144" s="12">
        <f t="shared" si="33"/>
        <v>32.469488213660796</v>
      </c>
      <c r="O144" s="12">
        <f t="shared" si="31"/>
        <v>29.873987313998288</v>
      </c>
      <c r="P144" s="12"/>
      <c r="Q144" s="12"/>
      <c r="R144" s="12">
        <f t="shared" si="32"/>
        <v>32.469488213660796</v>
      </c>
      <c r="S144" s="12">
        <f t="shared" si="25"/>
        <v>498</v>
      </c>
      <c r="T144" s="12">
        <f t="shared" si="24"/>
        <v>-465.53051178633922</v>
      </c>
    </row>
    <row r="145" spans="1:20" x14ac:dyDescent="0.2">
      <c r="A145" s="4">
        <v>40603</v>
      </c>
      <c r="B145" s="22">
        <f>Unit*Inputs!B253</f>
        <v>749</v>
      </c>
      <c r="D145" s="12">
        <f t="shared" si="26"/>
        <v>749</v>
      </c>
      <c r="E145" s="18">
        <f>Inputs!D253</f>
        <v>1.114826091419745</v>
      </c>
      <c r="F145" s="12">
        <f t="shared" si="27"/>
        <v>671.85366916389546</v>
      </c>
      <c r="G145" s="18">
        <f t="shared" si="34"/>
        <v>1</v>
      </c>
      <c r="H145" s="50">
        <f t="shared" si="35"/>
        <v>1.0000376348025648</v>
      </c>
      <c r="I145" s="18">
        <f t="shared" si="28"/>
        <v>1</v>
      </c>
      <c r="J145" s="12">
        <f t="shared" si="29"/>
        <v>671.85366916389546</v>
      </c>
      <c r="K145" s="12">
        <f t="shared" si="30"/>
        <v>731.90914961941064</v>
      </c>
      <c r="L145" s="49">
        <f>Trend!$N13</f>
        <v>-0.03</v>
      </c>
      <c r="M145" s="49">
        <f>Trend!$N33</f>
        <v>0</v>
      </c>
      <c r="N145" s="12">
        <f t="shared" si="33"/>
        <v>32.388314493126643</v>
      </c>
      <c r="O145" s="12">
        <f t="shared" si="31"/>
        <v>36.107338054045854</v>
      </c>
      <c r="P145" s="12"/>
      <c r="Q145" s="12"/>
      <c r="R145" s="12">
        <f t="shared" si="32"/>
        <v>32.388314493126643</v>
      </c>
      <c r="S145" s="12">
        <f t="shared" si="25"/>
        <v>749</v>
      </c>
      <c r="T145" s="12">
        <f t="shared" si="24"/>
        <v>-716.6116855068733</v>
      </c>
    </row>
    <row r="146" spans="1:20" x14ac:dyDescent="0.2">
      <c r="A146" s="4">
        <v>40634</v>
      </c>
      <c r="B146" s="22">
        <f>Unit*Inputs!B254</f>
        <v>940</v>
      </c>
      <c r="D146" s="12">
        <f t="shared" si="26"/>
        <v>940</v>
      </c>
      <c r="E146" s="18">
        <f>Inputs!D254</f>
        <v>0.956639086873182</v>
      </c>
      <c r="F146" s="12">
        <f t="shared" si="27"/>
        <v>982.60672483332496</v>
      </c>
      <c r="G146" s="18">
        <f t="shared" si="34"/>
        <v>1</v>
      </c>
      <c r="H146" s="50">
        <f t="shared" si="35"/>
        <v>0.97612277725203567</v>
      </c>
      <c r="I146" s="18">
        <f t="shared" si="28"/>
        <v>1</v>
      </c>
      <c r="J146" s="12">
        <f t="shared" si="29"/>
        <v>982.60672483332496</v>
      </c>
      <c r="K146" s="12">
        <f t="shared" si="30"/>
        <v>896.30169986217925</v>
      </c>
      <c r="L146" s="49">
        <f>Trend!$N14</f>
        <v>-0.03</v>
      </c>
      <c r="M146" s="49">
        <f>Trend!$N34</f>
        <v>-0.11</v>
      </c>
      <c r="N146" s="12">
        <f t="shared" si="33"/>
        <v>28.753535899135503</v>
      </c>
      <c r="O146" s="12">
        <f t="shared" si="31"/>
        <v>27.506756326924247</v>
      </c>
      <c r="P146" s="12"/>
      <c r="Q146" s="12"/>
      <c r="R146" s="12">
        <f t="shared" si="32"/>
        <v>28.753535899135503</v>
      </c>
      <c r="S146" s="12">
        <f t="shared" si="25"/>
        <v>940</v>
      </c>
      <c r="T146" s="12">
        <f t="shared" si="24"/>
        <v>-911.2464641008645</v>
      </c>
    </row>
    <row r="147" spans="1:20" x14ac:dyDescent="0.2">
      <c r="A147" s="4">
        <v>40664</v>
      </c>
      <c r="B147" s="22">
        <f>Unit*Inputs!B255</f>
        <v>1040</v>
      </c>
      <c r="D147" s="12">
        <f t="shared" si="26"/>
        <v>1040</v>
      </c>
      <c r="E147" s="18">
        <f>Inputs!D255</f>
        <v>1.0053703154752169</v>
      </c>
      <c r="F147" s="12">
        <f t="shared" si="27"/>
        <v>1034.4447055893174</v>
      </c>
      <c r="G147" s="18">
        <f t="shared" si="34"/>
        <v>1</v>
      </c>
      <c r="H147" s="50">
        <f t="shared" si="35"/>
        <v>0.96475668456994579</v>
      </c>
      <c r="I147" s="18">
        <f t="shared" si="28"/>
        <v>1</v>
      </c>
      <c r="J147" s="12">
        <f t="shared" si="29"/>
        <v>1034.4447055893174</v>
      </c>
      <c r="K147" s="12">
        <f t="shared" si="30"/>
        <v>1046.3406443524573</v>
      </c>
      <c r="L147" s="49">
        <f>Trend!$N15</f>
        <v>-0.03</v>
      </c>
      <c r="M147" s="49">
        <f>Trend!$N35</f>
        <v>0</v>
      </c>
      <c r="N147" s="12">
        <f t="shared" si="33"/>
        <v>28.681652059387666</v>
      </c>
      <c r="O147" s="12">
        <f t="shared" si="31"/>
        <v>28.835681579296985</v>
      </c>
      <c r="P147" s="12"/>
      <c r="Q147" s="12"/>
      <c r="R147" s="12">
        <f t="shared" si="32"/>
        <v>28.681652059387666</v>
      </c>
      <c r="S147" s="12">
        <f t="shared" si="25"/>
        <v>1040</v>
      </c>
      <c r="T147" s="12">
        <f t="shared" si="24"/>
        <v>-1011.3183479406123</v>
      </c>
    </row>
    <row r="148" spans="1:20" x14ac:dyDescent="0.2">
      <c r="A148" s="4">
        <v>40695</v>
      </c>
      <c r="B148" s="22">
        <f>Unit*Inputs!B256</f>
        <v>1192</v>
      </c>
      <c r="D148" s="12">
        <f t="shared" si="26"/>
        <v>1192</v>
      </c>
      <c r="E148" s="18">
        <f>Inputs!D256</f>
        <v>1.0624165227167914</v>
      </c>
      <c r="F148" s="12">
        <f t="shared" si="27"/>
        <v>1121.9705026347294</v>
      </c>
      <c r="G148" s="18">
        <f t="shared" si="34"/>
        <v>1</v>
      </c>
      <c r="H148" s="50">
        <f t="shared" si="35"/>
        <v>0.93295607948832149</v>
      </c>
      <c r="I148" s="18">
        <f t="shared" si="28"/>
        <v>1</v>
      </c>
      <c r="J148" s="12">
        <f t="shared" si="29"/>
        <v>1121.9705026347294</v>
      </c>
      <c r="K148" s="12">
        <f t="shared" si="30"/>
        <v>1093.705927930514</v>
      </c>
      <c r="L148" s="49">
        <f>Trend!$N16</f>
        <v>-0.03</v>
      </c>
      <c r="M148" s="49">
        <f>Trend!$N36</f>
        <v>0</v>
      </c>
      <c r="N148" s="12">
        <f t="shared" si="33"/>
        <v>28.609947929239198</v>
      </c>
      <c r="O148" s="12">
        <f t="shared" si="31"/>
        <v>30.395681394090776</v>
      </c>
      <c r="P148" s="12"/>
      <c r="Q148" s="12"/>
      <c r="R148" s="12">
        <f t="shared" si="32"/>
        <v>28.609947929239198</v>
      </c>
      <c r="S148" s="12">
        <f t="shared" si="25"/>
        <v>1192</v>
      </c>
      <c r="T148" s="12">
        <f t="shared" si="24"/>
        <v>-1163.3900520707607</v>
      </c>
    </row>
    <row r="149" spans="1:20" x14ac:dyDescent="0.2">
      <c r="A149" s="4">
        <v>40725</v>
      </c>
      <c r="B149" s="22">
        <f>Unit*Inputs!B257</f>
        <v>1081</v>
      </c>
      <c r="D149" s="12">
        <f t="shared" si="26"/>
        <v>1081</v>
      </c>
      <c r="E149" s="18">
        <f>Inputs!D257</f>
        <v>0.96114299325273256</v>
      </c>
      <c r="F149" s="12">
        <f t="shared" si="27"/>
        <v>1124.7025755674952</v>
      </c>
      <c r="G149" s="18">
        <f t="shared" si="34"/>
        <v>1</v>
      </c>
      <c r="H149" s="50">
        <f t="shared" si="35"/>
        <v>0.93392991939460834</v>
      </c>
      <c r="I149" s="18">
        <f t="shared" si="28"/>
        <v>1</v>
      </c>
      <c r="J149" s="12">
        <f t="shared" si="29"/>
        <v>1124.7025755674952</v>
      </c>
      <c r="K149" s="12">
        <f t="shared" si="30"/>
        <v>1064.9325285128041</v>
      </c>
      <c r="L149" s="49">
        <f>Trend!$N17</f>
        <v>-0.03</v>
      </c>
      <c r="M149" s="49">
        <f>Trend!$N37</f>
        <v>0</v>
      </c>
      <c r="N149" s="12">
        <f t="shared" si="33"/>
        <v>28.5384230594161</v>
      </c>
      <c r="O149" s="12">
        <f t="shared" si="31"/>
        <v>27.429505362039997</v>
      </c>
      <c r="P149" s="12"/>
      <c r="Q149" s="12"/>
      <c r="R149" s="12">
        <f t="shared" si="32"/>
        <v>28.5384230594161</v>
      </c>
      <c r="S149" s="12">
        <f t="shared" si="25"/>
        <v>1081</v>
      </c>
      <c r="T149" s="12">
        <f t="shared" si="24"/>
        <v>-1052.4615769405839</v>
      </c>
    </row>
    <row r="150" spans="1:20" x14ac:dyDescent="0.2">
      <c r="A150" s="4">
        <v>40756</v>
      </c>
      <c r="B150" s="22">
        <f>Unit*Inputs!B258</f>
        <v>1053</v>
      </c>
      <c r="D150" s="12">
        <f t="shared" si="26"/>
        <v>1053</v>
      </c>
      <c r="E150" s="18">
        <f>Inputs!D258</f>
        <v>1.1106136291724662</v>
      </c>
      <c r="F150" s="12">
        <f t="shared" si="27"/>
        <v>948.12450733618778</v>
      </c>
      <c r="G150" s="18">
        <f t="shared" si="34"/>
        <v>1</v>
      </c>
      <c r="H150" s="50">
        <f t="shared" si="35"/>
        <v>0.92467384866109226</v>
      </c>
      <c r="I150" s="18">
        <f t="shared" si="28"/>
        <v>1</v>
      </c>
      <c r="J150" s="12">
        <f t="shared" si="29"/>
        <v>948.12450733618778</v>
      </c>
      <c r="K150" s="12">
        <f t="shared" si="30"/>
        <v>990.94700515826889</v>
      </c>
      <c r="L150" s="49">
        <f>Trend!$N18</f>
        <v>-0.03</v>
      </c>
      <c r="M150" s="49">
        <f>Trend!$N38</f>
        <v>0.55000000000000004</v>
      </c>
      <c r="N150" s="12">
        <f t="shared" si="33"/>
        <v>44.123969352739721</v>
      </c>
      <c r="O150" s="12">
        <f t="shared" si="31"/>
        <v>49.004681736340935</v>
      </c>
      <c r="P150" s="12"/>
      <c r="Q150" s="12"/>
      <c r="R150" s="12">
        <f t="shared" si="32"/>
        <v>44.123969352739721</v>
      </c>
      <c r="S150" s="12">
        <f t="shared" si="25"/>
        <v>1053</v>
      </c>
      <c r="T150" s="12">
        <f t="shared" si="24"/>
        <v>-1008.8760306472602</v>
      </c>
    </row>
    <row r="151" spans="1:20" x14ac:dyDescent="0.2">
      <c r="A151" s="4">
        <v>40787</v>
      </c>
      <c r="B151" s="22">
        <f>Unit*Inputs!B259</f>
        <v>912</v>
      </c>
      <c r="D151" s="12">
        <f t="shared" si="26"/>
        <v>912</v>
      </c>
      <c r="E151" s="18">
        <f>Inputs!D259</f>
        <v>1.0133176465331317</v>
      </c>
      <c r="F151" s="12">
        <f t="shared" si="27"/>
        <v>900.01393257112397</v>
      </c>
      <c r="G151" s="18">
        <f t="shared" si="34"/>
        <v>1</v>
      </c>
      <c r="H151" s="50">
        <f t="shared" si="35"/>
        <v>0.96908429486836234</v>
      </c>
      <c r="I151" s="18">
        <f t="shared" si="28"/>
        <v>1</v>
      </c>
      <c r="J151" s="12">
        <f t="shared" si="29"/>
        <v>900.01393257112397</v>
      </c>
      <c r="K151" s="12">
        <f t="shared" si="30"/>
        <v>874.32718561477475</v>
      </c>
      <c r="L151" s="49">
        <f>Trend!$N19</f>
        <v>-0.03</v>
      </c>
      <c r="M151" s="49">
        <f>Trend!$N39</f>
        <v>-0.22</v>
      </c>
      <c r="N151" s="12">
        <f t="shared" si="33"/>
        <v>34.330654354899139</v>
      </c>
      <c r="O151" s="12">
        <f t="shared" si="31"/>
        <v>34.787857874848804</v>
      </c>
      <c r="P151" s="12"/>
      <c r="Q151" s="12"/>
      <c r="R151" s="12">
        <f t="shared" si="32"/>
        <v>34.330654354899139</v>
      </c>
      <c r="S151" s="12">
        <f t="shared" si="25"/>
        <v>912</v>
      </c>
      <c r="T151" s="12">
        <f t="shared" ref="T151:T190" si="36">IF(D151=0,0,R151-D151)</f>
        <v>-877.66934564510086</v>
      </c>
    </row>
    <row r="152" spans="1:20" x14ac:dyDescent="0.2">
      <c r="A152" s="4">
        <v>40817</v>
      </c>
      <c r="B152" s="22">
        <f>Unit*Inputs!B260</f>
        <v>769</v>
      </c>
      <c r="D152" s="12">
        <f t="shared" si="26"/>
        <v>769</v>
      </c>
      <c r="E152" s="18">
        <f>Inputs!D260</f>
        <v>0.99245896774548314</v>
      </c>
      <c r="F152" s="12">
        <f t="shared" si="27"/>
        <v>774.84311693701238</v>
      </c>
      <c r="G152" s="18">
        <f t="shared" si="34"/>
        <v>1</v>
      </c>
      <c r="H152" s="50">
        <f t="shared" si="35"/>
        <v>1.0001341906588057</v>
      </c>
      <c r="I152" s="18">
        <f t="shared" si="28"/>
        <v>1</v>
      </c>
      <c r="J152" s="12">
        <f t="shared" si="29"/>
        <v>774.84311693701238</v>
      </c>
      <c r="K152" s="12">
        <f t="shared" si="30"/>
        <v>818.69455148092254</v>
      </c>
      <c r="L152" s="49">
        <f>Trend!$N20</f>
        <v>-0.03</v>
      </c>
      <c r="M152" s="49">
        <f>Trend!$N40</f>
        <v>0</v>
      </c>
      <c r="N152" s="12">
        <f t="shared" si="33"/>
        <v>34.244827719011894</v>
      </c>
      <c r="O152" s="12">
        <f t="shared" si="31"/>
        <v>33.986586368632452</v>
      </c>
      <c r="P152" s="12"/>
      <c r="Q152" s="12"/>
      <c r="R152" s="12">
        <f t="shared" si="32"/>
        <v>34.244827719011894</v>
      </c>
      <c r="S152" s="12">
        <f t="shared" si="25"/>
        <v>769</v>
      </c>
      <c r="T152" s="12">
        <f t="shared" si="36"/>
        <v>-734.75517228098806</v>
      </c>
    </row>
    <row r="153" spans="1:20" x14ac:dyDescent="0.2">
      <c r="A153" s="4">
        <v>40848</v>
      </c>
      <c r="B153" s="22">
        <f>Unit*Inputs!B261</f>
        <v>770</v>
      </c>
      <c r="D153" s="12">
        <f t="shared" si="26"/>
        <v>770</v>
      </c>
      <c r="E153" s="18">
        <f>Inputs!D261</f>
        <v>0.98562951534968446</v>
      </c>
      <c r="F153" s="12">
        <f t="shared" si="27"/>
        <v>781.22660493463127</v>
      </c>
      <c r="G153" s="18">
        <f t="shared" si="34"/>
        <v>1</v>
      </c>
      <c r="H153" s="50">
        <f t="shared" si="35"/>
        <v>1.0519864648852775</v>
      </c>
      <c r="I153" s="18">
        <f t="shared" si="28"/>
        <v>1</v>
      </c>
      <c r="J153" s="12">
        <f t="shared" si="29"/>
        <v>781.22660493463127</v>
      </c>
      <c r="K153" s="12">
        <f t="shared" si="30"/>
        <v>780.78515533503423</v>
      </c>
      <c r="L153" s="49">
        <f>Trend!$N21</f>
        <v>-0.03</v>
      </c>
      <c r="M153" s="49">
        <f>Trend!$N41</f>
        <v>-0.1</v>
      </c>
      <c r="N153" s="12">
        <f t="shared" si="33"/>
        <v>30.743294084742931</v>
      </c>
      <c r="O153" s="12">
        <f t="shared" si="31"/>
        <v>30.301498048997995</v>
      </c>
      <c r="P153" s="12"/>
      <c r="Q153" s="12"/>
      <c r="R153" s="12">
        <f t="shared" si="32"/>
        <v>30.743294084742931</v>
      </c>
      <c r="S153" s="12">
        <f t="shared" si="25"/>
        <v>770</v>
      </c>
      <c r="T153" s="12">
        <f t="shared" si="36"/>
        <v>-739.25670591525704</v>
      </c>
    </row>
    <row r="154" spans="1:20" x14ac:dyDescent="0.2">
      <c r="A154" s="4">
        <v>40878</v>
      </c>
      <c r="B154" s="22">
        <f>Unit*Inputs!B262</f>
        <v>715</v>
      </c>
      <c r="D154" s="12">
        <f t="shared" si="26"/>
        <v>715</v>
      </c>
      <c r="E154" s="18">
        <f>Inputs!D262</f>
        <v>0.90933862827181133</v>
      </c>
      <c r="F154" s="12">
        <f t="shared" si="27"/>
        <v>786.28574413345893</v>
      </c>
      <c r="G154" s="18">
        <f t="shared" si="34"/>
        <v>1</v>
      </c>
      <c r="H154" s="50">
        <f t="shared" si="35"/>
        <v>1.1545742907833405</v>
      </c>
      <c r="I154" s="18">
        <f t="shared" si="28"/>
        <v>1</v>
      </c>
      <c r="J154" s="12">
        <f t="shared" si="29"/>
        <v>786.28574413345893</v>
      </c>
      <c r="K154" s="12">
        <f t="shared" si="30"/>
        <v>719.32095725304328</v>
      </c>
      <c r="L154" s="49">
        <f>Trend!$N22</f>
        <v>-0.03</v>
      </c>
      <c r="M154" s="49">
        <f>Trend!$N42</f>
        <v>-0.17499999999999999</v>
      </c>
      <c r="N154" s="12">
        <f t="shared" si="33"/>
        <v>25.299809575863137</v>
      </c>
      <c r="O154" s="12">
        <f t="shared" si="31"/>
        <v>23.00609413525342</v>
      </c>
      <c r="P154" s="12"/>
      <c r="Q154" s="12"/>
      <c r="R154" s="12">
        <f t="shared" si="32"/>
        <v>25.299809575863137</v>
      </c>
      <c r="S154" s="12">
        <f t="shared" si="25"/>
        <v>715</v>
      </c>
      <c r="T154" s="12">
        <f t="shared" si="36"/>
        <v>-689.70019042413685</v>
      </c>
    </row>
    <row r="155" spans="1:20" x14ac:dyDescent="0.2">
      <c r="A155" s="4">
        <v>40909</v>
      </c>
      <c r="B155" s="22">
        <f>Unit*Inputs!B263</f>
        <v>585</v>
      </c>
      <c r="D155" s="12">
        <f t="shared" si="26"/>
        <v>585</v>
      </c>
      <c r="E155" s="18">
        <f>Inputs!D263</f>
        <v>0.99076887481410225</v>
      </c>
      <c r="F155" s="12">
        <f t="shared" si="27"/>
        <v>590.45052269103974</v>
      </c>
      <c r="G155" s="18">
        <f t="shared" si="34"/>
        <v>1</v>
      </c>
      <c r="H155" s="50">
        <f t="shared" si="35"/>
        <v>1.058635486168473</v>
      </c>
      <c r="I155" s="18">
        <f t="shared" si="28"/>
        <v>1</v>
      </c>
      <c r="J155" s="12">
        <f t="shared" si="29"/>
        <v>590.45052269103974</v>
      </c>
      <c r="K155" s="12">
        <f t="shared" si="30"/>
        <v>664.20810898686943</v>
      </c>
      <c r="L155" s="49">
        <f>Trend!$O11</f>
        <v>-0.03</v>
      </c>
      <c r="M155" s="49">
        <f>Trend!$O31</f>
        <v>0</v>
      </c>
      <c r="N155" s="12">
        <f t="shared" si="33"/>
        <v>25.23656005192348</v>
      </c>
      <c r="O155" s="12">
        <f t="shared" si="31"/>
        <v>25.003598206822748</v>
      </c>
      <c r="P155" s="12"/>
      <c r="Q155" s="12"/>
      <c r="R155" s="12">
        <f t="shared" si="32"/>
        <v>25.23656005192348</v>
      </c>
      <c r="S155" s="12">
        <f t="shared" si="25"/>
        <v>585</v>
      </c>
      <c r="T155" s="12">
        <f t="shared" si="36"/>
        <v>-559.76343994807655</v>
      </c>
    </row>
    <row r="156" spans="1:20" x14ac:dyDescent="0.2">
      <c r="A156" s="4">
        <v>40940</v>
      </c>
      <c r="B156" s="22">
        <f>Unit*Inputs!B264</f>
        <v>597</v>
      </c>
      <c r="D156" s="12">
        <f t="shared" si="26"/>
        <v>597</v>
      </c>
      <c r="E156" s="18">
        <f>Inputs!D264</f>
        <v>0.96933199170651985</v>
      </c>
      <c r="F156" s="12">
        <f t="shared" si="27"/>
        <v>615.88806013610963</v>
      </c>
      <c r="G156" s="18">
        <f t="shared" si="34"/>
        <v>1</v>
      </c>
      <c r="H156" s="50">
        <f t="shared" si="35"/>
        <v>1.0331083284671718</v>
      </c>
      <c r="I156" s="18">
        <f t="shared" si="28"/>
        <v>1</v>
      </c>
      <c r="J156" s="12">
        <f t="shared" si="29"/>
        <v>615.88806013610963</v>
      </c>
      <c r="K156" s="12">
        <f t="shared" si="30"/>
        <v>703.45511443178327</v>
      </c>
      <c r="L156" s="49">
        <f>Trend!$O12</f>
        <v>-0.03</v>
      </c>
      <c r="M156" s="49">
        <f>Trend!$O32</f>
        <v>0</v>
      </c>
      <c r="N156" s="12">
        <f t="shared" si="33"/>
        <v>25.173468651793673</v>
      </c>
      <c r="O156" s="12">
        <f t="shared" si="31"/>
        <v>24.401448506404801</v>
      </c>
      <c r="P156" s="12"/>
      <c r="Q156" s="12"/>
      <c r="R156" s="12">
        <f t="shared" si="32"/>
        <v>25.173468651793673</v>
      </c>
      <c r="S156" s="12">
        <f t="shared" si="25"/>
        <v>597</v>
      </c>
      <c r="T156" s="12">
        <f t="shared" si="36"/>
        <v>-571.82653134820634</v>
      </c>
    </row>
    <row r="157" spans="1:20" x14ac:dyDescent="0.2">
      <c r="A157" s="4">
        <v>40969</v>
      </c>
      <c r="B157" s="22">
        <f>Unit*Inputs!B265</f>
        <v>964</v>
      </c>
      <c r="D157" s="12">
        <f t="shared" si="26"/>
        <v>964</v>
      </c>
      <c r="E157" s="18">
        <f>Inputs!D265</f>
        <v>1.0663401153089085</v>
      </c>
      <c r="F157" s="12">
        <f t="shared" si="27"/>
        <v>904.02676046820056</v>
      </c>
      <c r="G157" s="18">
        <f t="shared" si="34"/>
        <v>1</v>
      </c>
      <c r="H157" s="50">
        <f t="shared" si="35"/>
        <v>1.0000376348025648</v>
      </c>
      <c r="I157" s="18">
        <f t="shared" si="28"/>
        <v>1</v>
      </c>
      <c r="J157" s="12">
        <f t="shared" si="29"/>
        <v>904.02676046820056</v>
      </c>
      <c r="K157" s="12">
        <f t="shared" si="30"/>
        <v>881.80276244109189</v>
      </c>
      <c r="L157" s="49">
        <f>Trend!$O13</f>
        <v>-0.03</v>
      </c>
      <c r="M157" s="49">
        <f>Trend!$O33</f>
        <v>0</v>
      </c>
      <c r="N157" s="12">
        <f t="shared" si="33"/>
        <v>25.110534980164189</v>
      </c>
      <c r="O157" s="12">
        <f t="shared" si="31"/>
        <v>26.776370766216662</v>
      </c>
      <c r="P157" s="12"/>
      <c r="Q157" s="12"/>
      <c r="R157" s="12">
        <f t="shared" si="32"/>
        <v>25.110534980164189</v>
      </c>
      <c r="S157" s="12">
        <f t="shared" si="25"/>
        <v>964</v>
      </c>
      <c r="T157" s="12">
        <f t="shared" si="36"/>
        <v>-938.88946501983582</v>
      </c>
    </row>
    <row r="158" spans="1:20" x14ac:dyDescent="0.2">
      <c r="A158" s="4">
        <v>41000</v>
      </c>
      <c r="B158" s="22">
        <f>Unit*Inputs!B266</f>
        <v>1072</v>
      </c>
      <c r="D158" s="12">
        <f t="shared" si="26"/>
        <v>1072</v>
      </c>
      <c r="E158" s="18">
        <f>Inputs!D266</f>
        <v>0.95247109974355582</v>
      </c>
      <c r="F158" s="12">
        <f t="shared" si="27"/>
        <v>1125.4934667189652</v>
      </c>
      <c r="G158" s="18">
        <f t="shared" si="34"/>
        <v>1</v>
      </c>
      <c r="H158" s="50">
        <f t="shared" si="35"/>
        <v>0.97612277725203567</v>
      </c>
      <c r="I158" s="18">
        <f t="shared" si="28"/>
        <v>1</v>
      </c>
      <c r="J158" s="12">
        <f t="shared" si="29"/>
        <v>1125.4934667189652</v>
      </c>
      <c r="K158" s="12">
        <f t="shared" si="30"/>
        <v>1081.546867168174</v>
      </c>
      <c r="L158" s="49">
        <f>Trend!$O14</f>
        <v>-0.03</v>
      </c>
      <c r="M158" s="49">
        <f>Trend!$O34</f>
        <v>0</v>
      </c>
      <c r="N158" s="12">
        <f t="shared" si="33"/>
        <v>25.047758642713781</v>
      </c>
      <c r="O158" s="12">
        <f t="shared" si="31"/>
        <v>23.857266220536751</v>
      </c>
      <c r="P158" s="12"/>
      <c r="Q158" s="12"/>
      <c r="R158" s="12">
        <f t="shared" si="32"/>
        <v>25.047758642713781</v>
      </c>
      <c r="S158" s="12">
        <f t="shared" si="25"/>
        <v>1072</v>
      </c>
      <c r="T158" s="12">
        <f t="shared" si="36"/>
        <v>-1046.9522413572863</v>
      </c>
    </row>
    <row r="159" spans="1:20" x14ac:dyDescent="0.2">
      <c r="A159" s="4">
        <v>41030</v>
      </c>
      <c r="B159" s="22">
        <f>Unit*Inputs!B267</f>
        <v>1282</v>
      </c>
      <c r="D159" s="12">
        <f t="shared" si="26"/>
        <v>1282</v>
      </c>
      <c r="E159" s="18">
        <f>Inputs!D267</f>
        <v>1.0550395064523677</v>
      </c>
      <c r="F159" s="12">
        <f t="shared" si="27"/>
        <v>1215.1203743173564</v>
      </c>
      <c r="G159" s="18">
        <f t="shared" si="34"/>
        <v>1</v>
      </c>
      <c r="H159" s="50">
        <f t="shared" si="35"/>
        <v>0.96475668456994579</v>
      </c>
      <c r="I159" s="18">
        <f t="shared" si="28"/>
        <v>1</v>
      </c>
      <c r="J159" s="12">
        <f t="shared" si="29"/>
        <v>1215.1203743173564</v>
      </c>
      <c r="K159" s="12">
        <f t="shared" si="30"/>
        <v>1278.7712008787246</v>
      </c>
      <c r="L159" s="49">
        <f>Trend!$O15</f>
        <v>-0.03</v>
      </c>
      <c r="M159" s="49">
        <f>Trend!$O35</f>
        <v>0</v>
      </c>
      <c r="N159" s="12">
        <f t="shared" si="33"/>
        <v>24.985139246106996</v>
      </c>
      <c r="O159" s="12">
        <f t="shared" si="31"/>
        <v>26.360308978856406</v>
      </c>
      <c r="P159" s="12"/>
      <c r="Q159" s="12"/>
      <c r="R159" s="12">
        <f t="shared" si="32"/>
        <v>24.985139246106996</v>
      </c>
      <c r="S159" s="12">
        <f t="shared" si="25"/>
        <v>1282</v>
      </c>
      <c r="T159" s="12">
        <f t="shared" si="36"/>
        <v>-1257.0148607538931</v>
      </c>
    </row>
    <row r="160" spans="1:20" x14ac:dyDescent="0.2">
      <c r="A160" s="4">
        <v>41061</v>
      </c>
      <c r="B160" s="22">
        <f>Unit*Inputs!B268</f>
        <v>1521</v>
      </c>
      <c r="D160" s="12">
        <f t="shared" si="26"/>
        <v>1521</v>
      </c>
      <c r="E160" s="18">
        <f>Inputs!D268</f>
        <v>1.0169153188692668</v>
      </c>
      <c r="F160" s="12">
        <f t="shared" si="27"/>
        <v>1495.6997615998521</v>
      </c>
      <c r="G160" s="18">
        <f t="shared" si="34"/>
        <v>1</v>
      </c>
      <c r="H160" s="50">
        <f t="shared" si="35"/>
        <v>0.93295607948832149</v>
      </c>
      <c r="I160" s="18">
        <f t="shared" si="28"/>
        <v>1</v>
      </c>
      <c r="J160" s="12">
        <f t="shared" si="29"/>
        <v>1495.6997615998521</v>
      </c>
      <c r="K160" s="12">
        <f t="shared" si="30"/>
        <v>1374.1894408976366</v>
      </c>
      <c r="L160" s="49">
        <f>Trend!$O16</f>
        <v>-0.03</v>
      </c>
      <c r="M160" s="49">
        <f>Trend!$O36</f>
        <v>0</v>
      </c>
      <c r="N160" s="12">
        <f t="shared" si="33"/>
        <v>24.922676397991729</v>
      </c>
      <c r="O160" s="12">
        <f t="shared" si="31"/>
        <v>25.344251416339308</v>
      </c>
      <c r="P160" s="12"/>
      <c r="Q160" s="12"/>
      <c r="R160" s="12">
        <f t="shared" si="32"/>
        <v>24.922676397991729</v>
      </c>
      <c r="S160" s="12">
        <f t="shared" si="25"/>
        <v>1521</v>
      </c>
      <c r="T160" s="12">
        <f t="shared" si="36"/>
        <v>-1496.0773236020082</v>
      </c>
    </row>
    <row r="161" spans="1:20" x14ac:dyDescent="0.2">
      <c r="A161" s="4">
        <v>41091</v>
      </c>
      <c r="B161" s="22">
        <f>Unit*Inputs!B269</f>
        <v>1358</v>
      </c>
      <c r="D161" s="12">
        <f t="shared" si="26"/>
        <v>1358</v>
      </c>
      <c r="E161" s="18">
        <f>Inputs!D269</f>
        <v>0.96192792221787327</v>
      </c>
      <c r="F161" s="12">
        <f t="shared" si="27"/>
        <v>1411.7481867757008</v>
      </c>
      <c r="G161" s="18">
        <f t="shared" si="34"/>
        <v>1</v>
      </c>
      <c r="H161" s="50">
        <f t="shared" si="35"/>
        <v>0.93392991939460834</v>
      </c>
      <c r="I161" s="18">
        <f t="shared" si="28"/>
        <v>1</v>
      </c>
      <c r="J161" s="12">
        <f t="shared" si="29"/>
        <v>1411.7481867757008</v>
      </c>
      <c r="K161" s="12">
        <f t="shared" si="30"/>
        <v>1377.308439064396</v>
      </c>
      <c r="L161" s="49">
        <f>Trend!$O17</f>
        <v>-0.03</v>
      </c>
      <c r="M161" s="49">
        <f>Trend!$O37</f>
        <v>0</v>
      </c>
      <c r="N161" s="12">
        <f t="shared" si="33"/>
        <v>24.860369706996753</v>
      </c>
      <c r="O161" s="12">
        <f t="shared" si="31"/>
        <v>23.913883777819546</v>
      </c>
      <c r="P161" s="12"/>
      <c r="Q161" s="12"/>
      <c r="R161" s="12">
        <f t="shared" si="32"/>
        <v>24.860369706996753</v>
      </c>
      <c r="S161" s="12">
        <f t="shared" si="25"/>
        <v>1358</v>
      </c>
      <c r="T161" s="12">
        <f t="shared" si="36"/>
        <v>-1333.1396302930032</v>
      </c>
    </row>
    <row r="162" spans="1:20" x14ac:dyDescent="0.2">
      <c r="A162" s="4">
        <v>41122</v>
      </c>
      <c r="B162" s="22">
        <f>Unit*Inputs!B270</f>
        <v>1360</v>
      </c>
      <c r="D162" s="12">
        <f t="shared" si="26"/>
        <v>1360</v>
      </c>
      <c r="E162" s="18">
        <f>Inputs!D270</f>
        <v>1.1106779387137444</v>
      </c>
      <c r="F162" s="12">
        <f t="shared" si="27"/>
        <v>1224.4773688176349</v>
      </c>
      <c r="G162" s="18">
        <f t="shared" si="34"/>
        <v>1</v>
      </c>
      <c r="H162" s="50">
        <f t="shared" si="35"/>
        <v>0.92467384866109226</v>
      </c>
      <c r="I162" s="18">
        <f t="shared" si="28"/>
        <v>1</v>
      </c>
      <c r="J162" s="12">
        <f t="shared" si="29"/>
        <v>1224.4773688176349</v>
      </c>
      <c r="K162" s="12">
        <f t="shared" si="30"/>
        <v>1236.567066915374</v>
      </c>
      <c r="L162" s="49">
        <f>Trend!$O18</f>
        <v>-0.03</v>
      </c>
      <c r="M162" s="49">
        <f>Trend!$O38</f>
        <v>-0.08</v>
      </c>
      <c r="N162" s="12">
        <f t="shared" si="33"/>
        <v>22.814361280110923</v>
      </c>
      <c r="O162" s="12">
        <f t="shared" si="31"/>
        <v>25.339407759664262</v>
      </c>
      <c r="P162" s="12"/>
      <c r="Q162" s="12"/>
      <c r="R162" s="12">
        <f t="shared" si="32"/>
        <v>22.814361280110923</v>
      </c>
      <c r="S162" s="12">
        <f t="shared" si="25"/>
        <v>1360</v>
      </c>
      <c r="T162" s="12">
        <f t="shared" si="36"/>
        <v>-1337.1856387198891</v>
      </c>
    </row>
    <row r="163" spans="1:20" x14ac:dyDescent="0.2">
      <c r="A163" s="4">
        <v>41153</v>
      </c>
      <c r="B163" s="22">
        <f>Unit*Inputs!B271</f>
        <v>987</v>
      </c>
      <c r="D163" s="12">
        <f t="shared" si="26"/>
        <v>987</v>
      </c>
      <c r="E163" s="18">
        <f>Inputs!D271</f>
        <v>0.91944330964259713</v>
      </c>
      <c r="F163" s="12">
        <f t="shared" si="27"/>
        <v>1073.4756451527862</v>
      </c>
      <c r="G163" s="18">
        <f t="shared" si="34"/>
        <v>1</v>
      </c>
      <c r="H163" s="50">
        <f t="shared" si="35"/>
        <v>0.96908429486836234</v>
      </c>
      <c r="I163" s="18">
        <f t="shared" si="28"/>
        <v>1</v>
      </c>
      <c r="J163" s="12">
        <f t="shared" si="29"/>
        <v>1073.4756451527862</v>
      </c>
      <c r="K163" s="12">
        <f t="shared" si="30"/>
        <v>1083.9322731046896</v>
      </c>
      <c r="L163" s="49">
        <f>Trend!$O19</f>
        <v>-0.03</v>
      </c>
      <c r="M163" s="49">
        <f>Trend!$O39</f>
        <v>0</v>
      </c>
      <c r="N163" s="12">
        <f t="shared" si="33"/>
        <v>22.757325376910646</v>
      </c>
      <c r="O163" s="12">
        <f t="shared" si="31"/>
        <v>20.924070563160189</v>
      </c>
      <c r="P163" s="12"/>
      <c r="Q163" s="12"/>
      <c r="R163" s="12">
        <f t="shared" si="32"/>
        <v>22.757325376910646</v>
      </c>
      <c r="S163" s="12">
        <f t="shared" ref="S163:S226" si="37">IF(D163=0,Q163,D163)</f>
        <v>987</v>
      </c>
      <c r="T163" s="12">
        <f t="shared" si="36"/>
        <v>-964.24267462308933</v>
      </c>
    </row>
    <row r="164" spans="1:20" x14ac:dyDescent="0.2">
      <c r="A164" s="4">
        <v>41183</v>
      </c>
      <c r="B164" s="22">
        <f>Unit*Inputs!B272</f>
        <v>1040</v>
      </c>
      <c r="D164" s="12">
        <f t="shared" ref="D164:D227" si="38">B164+C164</f>
        <v>1040</v>
      </c>
      <c r="E164" s="18">
        <f>Inputs!D272</f>
        <v>1.0903252651783089</v>
      </c>
      <c r="F164" s="12">
        <f t="shared" ref="F164:F227" si="39">D164/E164</f>
        <v>953.84380534364777</v>
      </c>
      <c r="G164" s="18">
        <f t="shared" si="34"/>
        <v>1</v>
      </c>
      <c r="H164" s="50">
        <f t="shared" si="35"/>
        <v>1.0001341906588057</v>
      </c>
      <c r="I164" s="18">
        <f t="shared" ref="I164:I227" si="40">IF(I$8=1,G164,H164)</f>
        <v>1</v>
      </c>
      <c r="J164" s="12">
        <f t="shared" ref="J164:J202" si="41">F164/I164</f>
        <v>953.84380534364777</v>
      </c>
      <c r="K164" s="12">
        <f t="shared" ref="K164:K202" si="42">AVERAGE(J163:J165)</f>
        <v>986.95281091231084</v>
      </c>
      <c r="L164" s="49">
        <f>Trend!$O20</f>
        <v>-0.03</v>
      </c>
      <c r="M164" s="49">
        <f>Trend!$O40</f>
        <v>0</v>
      </c>
      <c r="N164" s="12">
        <f t="shared" si="33"/>
        <v>22.700432063468369</v>
      </c>
      <c r="O164" s="12">
        <f t="shared" ref="O164:O199" si="43">N164*E164*I164</f>
        <v>24.750854609263335</v>
      </c>
      <c r="P164" s="12"/>
      <c r="Q164" s="12"/>
      <c r="R164" s="12">
        <f t="shared" ref="R164:R227" si="44">IF(P164=0,N164,P164)</f>
        <v>22.700432063468369</v>
      </c>
      <c r="S164" s="12">
        <f t="shared" si="37"/>
        <v>1040</v>
      </c>
      <c r="T164" s="12">
        <f t="shared" si="36"/>
        <v>-1017.2995679365316</v>
      </c>
    </row>
    <row r="165" spans="1:20" x14ac:dyDescent="0.2">
      <c r="A165" s="4">
        <v>41214</v>
      </c>
      <c r="B165" s="22">
        <f>Unit*Inputs!B273</f>
        <v>921</v>
      </c>
      <c r="D165" s="12">
        <f t="shared" si="38"/>
        <v>921</v>
      </c>
      <c r="E165" s="18">
        <f>Inputs!D273</f>
        <v>0.98656833567849</v>
      </c>
      <c r="F165" s="12">
        <f t="shared" si="39"/>
        <v>933.53898224049851</v>
      </c>
      <c r="G165" s="18">
        <f t="shared" si="34"/>
        <v>1</v>
      </c>
      <c r="H165" s="50">
        <f t="shared" si="35"/>
        <v>1.0519864648852775</v>
      </c>
      <c r="I165" s="18">
        <f t="shared" si="40"/>
        <v>1</v>
      </c>
      <c r="J165" s="12">
        <f t="shared" si="41"/>
        <v>933.53898224049851</v>
      </c>
      <c r="K165" s="12">
        <f t="shared" si="42"/>
        <v>945.95080702830239</v>
      </c>
      <c r="L165" s="49">
        <f>Trend!$O21</f>
        <v>-0.03</v>
      </c>
      <c r="M165" s="49">
        <f>Trend!$O41</f>
        <v>0</v>
      </c>
      <c r="N165" s="12">
        <f t="shared" ref="N165:N199" si="45">N164*(1+L165/12)*(1+M165)</f>
        <v>22.6436809833097</v>
      </c>
      <c r="O165" s="12">
        <f t="shared" si="43"/>
        <v>22.339538661338526</v>
      </c>
      <c r="P165" s="12"/>
      <c r="Q165" s="12"/>
      <c r="R165" s="12">
        <f t="shared" si="44"/>
        <v>22.6436809833097</v>
      </c>
      <c r="S165" s="12">
        <f t="shared" si="37"/>
        <v>921</v>
      </c>
      <c r="T165" s="12">
        <f t="shared" si="36"/>
        <v>-898.35631901669035</v>
      </c>
    </row>
    <row r="166" spans="1:20" x14ac:dyDescent="0.2">
      <c r="A166" s="4">
        <v>41244</v>
      </c>
      <c r="B166" s="22">
        <f>Unit*Inputs!B274</f>
        <v>822</v>
      </c>
      <c r="D166" s="12">
        <f t="shared" si="38"/>
        <v>822</v>
      </c>
      <c r="E166" s="18">
        <f>Inputs!D274</f>
        <v>0.8648356254922287</v>
      </c>
      <c r="F166" s="12">
        <f t="shared" si="39"/>
        <v>950.46963350076101</v>
      </c>
      <c r="G166" s="18">
        <f t="shared" si="34"/>
        <v>1</v>
      </c>
      <c r="H166" s="50">
        <f t="shared" si="35"/>
        <v>1.1545742907833405</v>
      </c>
      <c r="I166" s="18">
        <f t="shared" si="40"/>
        <v>1</v>
      </c>
      <c r="J166" s="12">
        <f t="shared" si="41"/>
        <v>950.46963350076101</v>
      </c>
      <c r="K166" s="12">
        <f t="shared" si="42"/>
        <v>858.27843473745304</v>
      </c>
      <c r="L166" s="49">
        <f>Trend!$O22</f>
        <v>-0.03</v>
      </c>
      <c r="M166" s="49">
        <f>Trend!$O42</f>
        <v>0</v>
      </c>
      <c r="N166" s="12">
        <f t="shared" si="45"/>
        <v>22.587071780851428</v>
      </c>
      <c r="O166" s="12">
        <f t="shared" si="43"/>
        <v>19.534104351630514</v>
      </c>
      <c r="P166" s="12"/>
      <c r="Q166" s="12"/>
      <c r="R166" s="12">
        <f t="shared" si="44"/>
        <v>22.587071780851428</v>
      </c>
      <c r="S166" s="12">
        <f t="shared" si="37"/>
        <v>822</v>
      </c>
      <c r="T166" s="12">
        <f t="shared" si="36"/>
        <v>-799.41292821914863</v>
      </c>
    </row>
    <row r="167" spans="1:20" x14ac:dyDescent="0.2">
      <c r="A167" s="4">
        <v>41275</v>
      </c>
      <c r="B167" s="22">
        <f>Unit*Inputs!B275</f>
        <v>709</v>
      </c>
      <c r="D167" s="12">
        <f t="shared" si="38"/>
        <v>709</v>
      </c>
      <c r="E167" s="18">
        <f>Inputs!D275</f>
        <v>1.0263066147156539</v>
      </c>
      <c r="F167" s="12">
        <f t="shared" si="39"/>
        <v>690.82668847109971</v>
      </c>
      <c r="G167" s="18">
        <f t="shared" si="34"/>
        <v>1</v>
      </c>
      <c r="H167" s="50">
        <f t="shared" si="35"/>
        <v>1.058635486168473</v>
      </c>
      <c r="I167" s="18">
        <f t="shared" si="40"/>
        <v>1</v>
      </c>
      <c r="J167" s="12">
        <f t="shared" si="41"/>
        <v>690.82668847109971</v>
      </c>
      <c r="K167" s="12">
        <f t="shared" si="42"/>
        <v>798.89301972582973</v>
      </c>
      <c r="L167" s="49">
        <f>Trend!$P11</f>
        <v>-0.03</v>
      </c>
      <c r="M167" s="49">
        <f>Trend!$P31</f>
        <v>0</v>
      </c>
      <c r="N167" s="12">
        <f t="shared" si="45"/>
        <v>22.530604101399302</v>
      </c>
      <c r="O167" s="12">
        <f t="shared" si="43"/>
        <v>23.123308022805745</v>
      </c>
      <c r="P167" s="12"/>
      <c r="Q167" s="12"/>
      <c r="R167" s="12">
        <f t="shared" si="44"/>
        <v>22.530604101399302</v>
      </c>
      <c r="S167" s="12">
        <f t="shared" si="37"/>
        <v>709</v>
      </c>
      <c r="T167" s="12">
        <f t="shared" si="36"/>
        <v>-686.46939589860074</v>
      </c>
    </row>
    <row r="168" spans="1:20" x14ac:dyDescent="0.2">
      <c r="A168" s="4">
        <v>41306</v>
      </c>
      <c r="B168" s="22">
        <f>Unit*Inputs!B276</f>
        <v>695</v>
      </c>
      <c r="D168" s="12">
        <f t="shared" si="38"/>
        <v>695</v>
      </c>
      <c r="E168" s="18">
        <f>Inputs!D276</f>
        <v>0.92006338743058758</v>
      </c>
      <c r="F168" s="12">
        <f t="shared" si="39"/>
        <v>755.38273720562859</v>
      </c>
      <c r="G168" s="18">
        <f t="shared" si="34"/>
        <v>1</v>
      </c>
      <c r="H168" s="50">
        <f t="shared" si="35"/>
        <v>1.0331083284671718</v>
      </c>
      <c r="I168" s="18">
        <f t="shared" si="40"/>
        <v>1</v>
      </c>
      <c r="J168" s="12">
        <f t="shared" si="41"/>
        <v>755.38273720562859</v>
      </c>
      <c r="K168" s="12">
        <f t="shared" si="42"/>
        <v>826.66712607952149</v>
      </c>
      <c r="L168" s="49">
        <f>Trend!$P12</f>
        <v>-0.03</v>
      </c>
      <c r="M168" s="49">
        <f>Trend!$P32</f>
        <v>0</v>
      </c>
      <c r="N168" s="12">
        <f t="shared" si="45"/>
        <v>22.474277591145803</v>
      </c>
      <c r="O168" s="12">
        <f t="shared" si="43"/>
        <v>20.677759970564953</v>
      </c>
      <c r="P168" s="12"/>
      <c r="Q168" s="12"/>
      <c r="R168" s="12">
        <f t="shared" si="44"/>
        <v>22.474277591145803</v>
      </c>
      <c r="S168" s="12">
        <f t="shared" si="37"/>
        <v>695</v>
      </c>
      <c r="T168" s="12">
        <f t="shared" si="36"/>
        <v>-672.52572240885422</v>
      </c>
    </row>
    <row r="169" spans="1:20" x14ac:dyDescent="0.2">
      <c r="A169" s="4">
        <v>41334</v>
      </c>
      <c r="B169" s="22">
        <f>Unit*Inputs!B277</f>
        <v>994</v>
      </c>
      <c r="D169" s="12">
        <f t="shared" si="38"/>
        <v>994</v>
      </c>
      <c r="E169" s="18">
        <f>Inputs!D277</f>
        <v>0.96150874219592442</v>
      </c>
      <c r="F169" s="12">
        <f t="shared" si="39"/>
        <v>1033.7919525618363</v>
      </c>
      <c r="G169" s="18">
        <f t="shared" si="34"/>
        <v>1</v>
      </c>
      <c r="H169" s="50">
        <f t="shared" si="35"/>
        <v>1.0000376348025648</v>
      </c>
      <c r="I169" s="18">
        <f t="shared" si="40"/>
        <v>1</v>
      </c>
      <c r="J169" s="12">
        <f t="shared" si="41"/>
        <v>1033.7919525618363</v>
      </c>
      <c r="K169" s="12">
        <f t="shared" si="42"/>
        <v>1006.5604567418577</v>
      </c>
      <c r="L169" s="49">
        <f>Trend!$P13</f>
        <v>-0.03</v>
      </c>
      <c r="M169" s="49">
        <f>Trend!$P33</f>
        <v>0</v>
      </c>
      <c r="N169" s="12">
        <f t="shared" si="45"/>
        <v>22.41809189716794</v>
      </c>
      <c r="O169" s="12">
        <f t="shared" si="43"/>
        <v>21.55519134247859</v>
      </c>
      <c r="P169" s="12"/>
      <c r="Q169" s="12"/>
      <c r="R169" s="12">
        <f t="shared" si="44"/>
        <v>22.41809189716794</v>
      </c>
      <c r="S169" s="12">
        <f t="shared" si="37"/>
        <v>994</v>
      </c>
      <c r="T169" s="12">
        <f t="shared" si="36"/>
        <v>-971.58190810283202</v>
      </c>
    </row>
    <row r="170" spans="1:20" x14ac:dyDescent="0.2">
      <c r="A170" s="4">
        <v>41365</v>
      </c>
      <c r="B170" s="22">
        <f>Unit*Inputs!B278</f>
        <v>1300</v>
      </c>
      <c r="D170" s="12">
        <f t="shared" si="38"/>
        <v>1300</v>
      </c>
      <c r="E170" s="18">
        <f>Inputs!D278</f>
        <v>1.0564753695737918</v>
      </c>
      <c r="F170" s="12">
        <f t="shared" si="39"/>
        <v>1230.5066804581086</v>
      </c>
      <c r="G170" s="18">
        <f t="shared" si="34"/>
        <v>1</v>
      </c>
      <c r="H170" s="50">
        <f t="shared" si="35"/>
        <v>0.97612277725203567</v>
      </c>
      <c r="I170" s="18">
        <f t="shared" si="40"/>
        <v>1</v>
      </c>
      <c r="J170" s="12">
        <f t="shared" si="41"/>
        <v>1230.5066804581086</v>
      </c>
      <c r="K170" s="12">
        <f t="shared" si="42"/>
        <v>1288.3156743709824</v>
      </c>
      <c r="L170" s="49">
        <f>Trend!$P14</f>
        <v>-0.03</v>
      </c>
      <c r="M170" s="49">
        <f>Trend!$P34</f>
        <v>0</v>
      </c>
      <c r="N170" s="12">
        <f t="shared" si="45"/>
        <v>22.362046667425023</v>
      </c>
      <c r="O170" s="12">
        <f t="shared" si="43"/>
        <v>23.62495151739423</v>
      </c>
      <c r="P170" s="12"/>
      <c r="Q170" s="12"/>
      <c r="R170" s="12">
        <f t="shared" si="44"/>
        <v>22.362046667425023</v>
      </c>
      <c r="S170" s="12">
        <f t="shared" si="37"/>
        <v>1300</v>
      </c>
      <c r="T170" s="12">
        <f t="shared" si="36"/>
        <v>-1277.6379533325751</v>
      </c>
    </row>
    <row r="171" spans="1:20" x14ac:dyDescent="0.2">
      <c r="A171" s="4">
        <v>41395</v>
      </c>
      <c r="B171" s="22">
        <f>Unit*Inputs!B279</f>
        <v>1690</v>
      </c>
      <c r="D171" s="12">
        <f t="shared" si="38"/>
        <v>1690</v>
      </c>
      <c r="E171" s="18">
        <f>Inputs!D279</f>
        <v>1.0558221346174634</v>
      </c>
      <c r="F171" s="12">
        <f t="shared" si="39"/>
        <v>1600.6483900930023</v>
      </c>
      <c r="G171" s="18">
        <f t="shared" si="34"/>
        <v>1</v>
      </c>
      <c r="H171" s="50">
        <f t="shared" si="35"/>
        <v>0.96475668456994579</v>
      </c>
      <c r="I171" s="18">
        <f t="shared" si="40"/>
        <v>1</v>
      </c>
      <c r="J171" s="12">
        <f t="shared" si="41"/>
        <v>1600.6483900930023</v>
      </c>
      <c r="K171" s="12">
        <f t="shared" si="42"/>
        <v>1505.2828839327965</v>
      </c>
      <c r="L171" s="49">
        <f>Trend!$P15</f>
        <v>-0.03</v>
      </c>
      <c r="M171" s="49">
        <f>Trend!$P35</f>
        <v>0</v>
      </c>
      <c r="N171" s="12">
        <f t="shared" si="45"/>
        <v>22.306141550756461</v>
      </c>
      <c r="O171" s="12">
        <f t="shared" si="43"/>
        <v>23.551317987198981</v>
      </c>
      <c r="P171" s="12"/>
      <c r="Q171" s="12"/>
      <c r="R171" s="12">
        <f t="shared" si="44"/>
        <v>22.306141550756461</v>
      </c>
      <c r="S171" s="12">
        <f t="shared" si="37"/>
        <v>1690</v>
      </c>
      <c r="T171" s="12">
        <f t="shared" si="36"/>
        <v>-1667.6938584492436</v>
      </c>
    </row>
    <row r="172" spans="1:20" x14ac:dyDescent="0.2">
      <c r="A172" s="4">
        <v>41426</v>
      </c>
      <c r="B172" s="22">
        <f>Unit*Inputs!B280</f>
        <v>1630</v>
      </c>
      <c r="D172" s="12">
        <f t="shared" si="38"/>
        <v>1630</v>
      </c>
      <c r="E172" s="18">
        <f>Inputs!D280</f>
        <v>0.96753499754727756</v>
      </c>
      <c r="F172" s="12">
        <f t="shared" si="39"/>
        <v>1684.6935812472786</v>
      </c>
      <c r="G172" s="18">
        <f t="shared" si="34"/>
        <v>1</v>
      </c>
      <c r="H172" s="50">
        <f t="shared" si="35"/>
        <v>0.93295607948832149</v>
      </c>
      <c r="I172" s="18">
        <f t="shared" si="40"/>
        <v>1</v>
      </c>
      <c r="J172" s="12">
        <f t="shared" si="41"/>
        <v>1684.6935812472786</v>
      </c>
      <c r="K172" s="12">
        <f t="shared" si="42"/>
        <v>1638.1962759146318</v>
      </c>
      <c r="L172" s="49">
        <f>Trend!$P16</f>
        <v>-0.03</v>
      </c>
      <c r="M172" s="49">
        <f>Trend!$P36</f>
        <v>0.11</v>
      </c>
      <c r="N172" s="12">
        <f t="shared" si="45"/>
        <v>24.697917578536327</v>
      </c>
      <c r="O172" s="12">
        <f t="shared" si="43"/>
        <v>23.89609962377201</v>
      </c>
      <c r="P172" s="12"/>
      <c r="Q172" s="12"/>
      <c r="R172" s="12">
        <f t="shared" si="44"/>
        <v>24.697917578536327</v>
      </c>
      <c r="S172" s="12">
        <f t="shared" si="37"/>
        <v>1630</v>
      </c>
      <c r="T172" s="12">
        <f t="shared" si="36"/>
        <v>-1605.3020824214636</v>
      </c>
    </row>
    <row r="173" spans="1:20" x14ac:dyDescent="0.2">
      <c r="A173" s="4">
        <v>41456</v>
      </c>
      <c r="B173" s="22">
        <f>Unit*Inputs!B281</f>
        <v>1668</v>
      </c>
      <c r="D173" s="12">
        <f t="shared" si="38"/>
        <v>1668</v>
      </c>
      <c r="E173" s="18">
        <f>Inputs!D281</f>
        <v>1.0237859250389647</v>
      </c>
      <c r="F173" s="12">
        <f t="shared" si="39"/>
        <v>1629.2468564036146</v>
      </c>
      <c r="G173" s="18">
        <f t="shared" si="34"/>
        <v>1</v>
      </c>
      <c r="H173" s="50">
        <f t="shared" si="35"/>
        <v>0.93392991939460834</v>
      </c>
      <c r="I173" s="18">
        <f t="shared" si="40"/>
        <v>1</v>
      </c>
      <c r="J173" s="12">
        <f t="shared" si="41"/>
        <v>1629.2468564036146</v>
      </c>
      <c r="K173" s="12">
        <f t="shared" si="42"/>
        <v>1619.6853080014564</v>
      </c>
      <c r="L173" s="49">
        <f>Trend!$P17</f>
        <v>-0.03</v>
      </c>
      <c r="M173" s="49">
        <f>Trend!$P37</f>
        <v>-0.15</v>
      </c>
      <c r="N173" s="12">
        <f t="shared" si="45"/>
        <v>20.940746866901488</v>
      </c>
      <c r="O173" s="12">
        <f t="shared" si="43"/>
        <v>21.438841902137543</v>
      </c>
      <c r="P173" s="12"/>
      <c r="Q173" s="12"/>
      <c r="R173" s="12">
        <f t="shared" si="44"/>
        <v>20.940746866901488</v>
      </c>
      <c r="S173" s="12">
        <f t="shared" si="37"/>
        <v>1668</v>
      </c>
      <c r="T173" s="12">
        <f t="shared" si="36"/>
        <v>-1647.0592531330985</v>
      </c>
    </row>
    <row r="174" spans="1:20" x14ac:dyDescent="0.2">
      <c r="A174" s="4">
        <v>41487</v>
      </c>
      <c r="B174" s="22">
        <f>Unit*Inputs!B282</f>
        <v>1640</v>
      </c>
      <c r="D174" s="12">
        <f t="shared" si="38"/>
        <v>1640</v>
      </c>
      <c r="E174" s="18">
        <f>Inputs!D282</f>
        <v>1.0614093344378124</v>
      </c>
      <c r="F174" s="12">
        <f t="shared" si="39"/>
        <v>1545.1154863534762</v>
      </c>
      <c r="G174" s="18">
        <f t="shared" si="34"/>
        <v>1</v>
      </c>
      <c r="H174" s="50">
        <f t="shared" si="35"/>
        <v>0.92467384866109226</v>
      </c>
      <c r="I174" s="18">
        <f t="shared" si="40"/>
        <v>1</v>
      </c>
      <c r="J174" s="12">
        <f t="shared" si="41"/>
        <v>1545.1154863534762</v>
      </c>
      <c r="K174" s="12">
        <f t="shared" si="42"/>
        <v>1472.4309746352083</v>
      </c>
      <c r="L174" s="49">
        <f>Trend!$P18</f>
        <v>-0.02</v>
      </c>
      <c r="M174" s="49">
        <f>Trend!$P38</f>
        <v>0</v>
      </c>
      <c r="N174" s="12">
        <f t="shared" si="45"/>
        <v>20.905845622123319</v>
      </c>
      <c r="O174" s="12">
        <f t="shared" si="43"/>
        <v>22.189659687637565</v>
      </c>
      <c r="P174" s="12"/>
      <c r="Q174" s="12"/>
      <c r="R174" s="12">
        <f t="shared" si="44"/>
        <v>20.905845622123319</v>
      </c>
      <c r="S174" s="12">
        <f t="shared" si="37"/>
        <v>1640</v>
      </c>
      <c r="T174" s="12">
        <f t="shared" si="36"/>
        <v>-1619.0941543778767</v>
      </c>
    </row>
    <row r="175" spans="1:20" x14ac:dyDescent="0.2">
      <c r="A175" s="4">
        <v>41518</v>
      </c>
      <c r="B175" s="22">
        <f>Unit*Inputs!B283</f>
        <v>1199</v>
      </c>
      <c r="D175" s="12">
        <f t="shared" si="38"/>
        <v>1199</v>
      </c>
      <c r="E175" s="18">
        <f>Inputs!D283</f>
        <v>0.96465564383496016</v>
      </c>
      <c r="F175" s="12">
        <f t="shared" si="39"/>
        <v>1242.9305811485337</v>
      </c>
      <c r="G175" s="18">
        <f t="shared" si="34"/>
        <v>1</v>
      </c>
      <c r="H175" s="50">
        <f t="shared" si="35"/>
        <v>0.96908429486836234</v>
      </c>
      <c r="I175" s="18">
        <f t="shared" si="40"/>
        <v>1</v>
      </c>
      <c r="J175" s="12">
        <f t="shared" si="41"/>
        <v>1242.9305811485337</v>
      </c>
      <c r="K175" s="12">
        <f t="shared" si="42"/>
        <v>1263.1273467496726</v>
      </c>
      <c r="L175" s="49">
        <f>Trend!$P19</f>
        <v>-0.02</v>
      </c>
      <c r="M175" s="49">
        <f>Trend!$P39</f>
        <v>0</v>
      </c>
      <c r="N175" s="12">
        <f t="shared" si="45"/>
        <v>20.871002546086448</v>
      </c>
      <c r="O175" s="12">
        <f t="shared" si="43"/>
        <v>20.133330398576117</v>
      </c>
      <c r="P175" s="12"/>
      <c r="Q175" s="12"/>
      <c r="R175" s="12">
        <f t="shared" si="44"/>
        <v>20.871002546086448</v>
      </c>
      <c r="S175" s="12">
        <f t="shared" si="37"/>
        <v>1199</v>
      </c>
      <c r="T175" s="12">
        <f t="shared" si="36"/>
        <v>-1178.1289974539136</v>
      </c>
    </row>
    <row r="176" spans="1:20" x14ac:dyDescent="0.2">
      <c r="A176" s="4">
        <v>41548</v>
      </c>
      <c r="B176" s="22">
        <f>Unit*Inputs!B284</f>
        <v>1096</v>
      </c>
      <c r="D176" s="12">
        <f t="shared" si="38"/>
        <v>1096</v>
      </c>
      <c r="E176" s="18">
        <f>Inputs!D284</f>
        <v>1.0945377274255874</v>
      </c>
      <c r="F176" s="12">
        <f t="shared" si="39"/>
        <v>1001.335972747008</v>
      </c>
      <c r="G176" s="18">
        <f t="shared" ref="G176:G239" si="46">G164</f>
        <v>1</v>
      </c>
      <c r="H176" s="50">
        <f t="shared" ref="H176:H239" si="47">H164</f>
        <v>1.0001341906588057</v>
      </c>
      <c r="I176" s="18">
        <f t="shared" si="40"/>
        <v>1</v>
      </c>
      <c r="J176" s="12">
        <f t="shared" si="41"/>
        <v>1001.335972747008</v>
      </c>
      <c r="K176" s="12">
        <f t="shared" si="42"/>
        <v>1079.1574734191188</v>
      </c>
      <c r="L176" s="49">
        <f>Trend!$P20</f>
        <v>-0.02</v>
      </c>
      <c r="M176" s="49">
        <f>Trend!$P40</f>
        <v>0</v>
      </c>
      <c r="N176" s="12">
        <f t="shared" si="45"/>
        <v>20.83621754184297</v>
      </c>
      <c r="O176" s="12">
        <f t="shared" si="43"/>
        <v>22.806026196393965</v>
      </c>
      <c r="P176" s="12"/>
      <c r="Q176" s="12"/>
      <c r="R176" s="12">
        <f t="shared" si="44"/>
        <v>20.83621754184297</v>
      </c>
      <c r="S176" s="12">
        <f t="shared" si="37"/>
        <v>1096</v>
      </c>
      <c r="T176" s="12">
        <f t="shared" si="36"/>
        <v>-1075.1637824581571</v>
      </c>
    </row>
    <row r="177" spans="1:20" x14ac:dyDescent="0.2">
      <c r="A177" s="4">
        <v>41579</v>
      </c>
      <c r="B177" s="22">
        <f>Unit*Inputs!B285</f>
        <v>926</v>
      </c>
      <c r="D177" s="12">
        <f t="shared" si="38"/>
        <v>926</v>
      </c>
      <c r="E177" s="18">
        <f>Inputs!D285</f>
        <v>0.93233440453992178</v>
      </c>
      <c r="F177" s="12">
        <f t="shared" si="39"/>
        <v>993.20586636181508</v>
      </c>
      <c r="G177" s="18">
        <f t="shared" si="46"/>
        <v>1</v>
      </c>
      <c r="H177" s="50">
        <f t="shared" si="47"/>
        <v>1.0519864648852775</v>
      </c>
      <c r="I177" s="18">
        <f t="shared" si="40"/>
        <v>1</v>
      </c>
      <c r="J177" s="12">
        <f t="shared" si="41"/>
        <v>993.20586636181508</v>
      </c>
      <c r="K177" s="12">
        <f t="shared" si="42"/>
        <v>1008.8356960286141</v>
      </c>
      <c r="L177" s="49">
        <f>Trend!$P21</f>
        <v>-0.02</v>
      </c>
      <c r="M177" s="49">
        <f>Trend!$P41</f>
        <v>0</v>
      </c>
      <c r="N177" s="12">
        <f t="shared" si="45"/>
        <v>20.801490512606563</v>
      </c>
      <c r="O177" s="12">
        <f t="shared" si="43"/>
        <v>19.393945270613873</v>
      </c>
      <c r="P177" s="12"/>
      <c r="Q177" s="12"/>
      <c r="R177" s="12">
        <f t="shared" si="44"/>
        <v>20.801490512606563</v>
      </c>
      <c r="S177" s="12">
        <f t="shared" si="37"/>
        <v>926</v>
      </c>
      <c r="T177" s="12">
        <f t="shared" si="36"/>
        <v>-905.19850948739349</v>
      </c>
    </row>
    <row r="178" spans="1:20" x14ac:dyDescent="0.2">
      <c r="A178" s="4">
        <v>41609</v>
      </c>
      <c r="B178" s="22">
        <f>Unit*Inputs!B286</f>
        <v>919</v>
      </c>
      <c r="D178" s="12">
        <f t="shared" si="38"/>
        <v>919</v>
      </c>
      <c r="E178" s="18">
        <f>Inputs!D286</f>
        <v>0.89053386333599849</v>
      </c>
      <c r="F178" s="12">
        <f t="shared" si="39"/>
        <v>1031.9652489770187</v>
      </c>
      <c r="G178" s="18">
        <f t="shared" si="46"/>
        <v>1</v>
      </c>
      <c r="H178" s="50">
        <f t="shared" si="47"/>
        <v>1.1545742907833405</v>
      </c>
      <c r="I178" s="18">
        <f t="shared" si="40"/>
        <v>1</v>
      </c>
      <c r="J178" s="12">
        <f t="shared" si="41"/>
        <v>1031.9652489770187</v>
      </c>
      <c r="K178" s="12">
        <f t="shared" si="42"/>
        <v>885.73199228090959</v>
      </c>
      <c r="L178" s="49">
        <f>Trend!$P22</f>
        <v>-0.02</v>
      </c>
      <c r="M178" s="49">
        <f>Trend!$P42</f>
        <v>0</v>
      </c>
      <c r="N178" s="12">
        <f t="shared" si="45"/>
        <v>20.766821361752218</v>
      </c>
      <c r="O178" s="12">
        <f t="shared" si="43"/>
        <v>18.493557656489742</v>
      </c>
      <c r="P178" s="12"/>
      <c r="Q178" s="12"/>
      <c r="R178" s="12">
        <f t="shared" si="44"/>
        <v>20.766821361752218</v>
      </c>
      <c r="S178" s="12">
        <f t="shared" si="37"/>
        <v>919</v>
      </c>
      <c r="T178" s="12">
        <f t="shared" si="36"/>
        <v>-898.23317863824775</v>
      </c>
    </row>
    <row r="179" spans="1:20" x14ac:dyDescent="0.2">
      <c r="A179" s="4">
        <v>41640</v>
      </c>
      <c r="B179" s="22">
        <f>Unit*Inputs!B287</f>
        <v>653</v>
      </c>
      <c r="D179" s="12">
        <f t="shared" si="38"/>
        <v>653</v>
      </c>
      <c r="E179" s="18">
        <f>Inputs!D287</f>
        <v>1.0331872047662729</v>
      </c>
      <c r="F179" s="12">
        <f t="shared" si="39"/>
        <v>632.02486150389495</v>
      </c>
      <c r="G179" s="18">
        <f t="shared" si="46"/>
        <v>1</v>
      </c>
      <c r="H179" s="50">
        <f t="shared" si="47"/>
        <v>1.058635486168473</v>
      </c>
      <c r="I179" s="18">
        <f t="shared" si="40"/>
        <v>1</v>
      </c>
      <c r="J179" s="12">
        <f t="shared" si="41"/>
        <v>632.02486150389495</v>
      </c>
      <c r="K179" s="12">
        <f t="shared" si="42"/>
        <v>799.21173832040006</v>
      </c>
      <c r="L179" s="49">
        <f>Trend!$Q11</f>
        <v>-0.02</v>
      </c>
      <c r="M179" s="49">
        <f>Trend!$Q31</f>
        <v>0</v>
      </c>
      <c r="N179" s="12">
        <f t="shared" si="45"/>
        <v>20.732209992815964</v>
      </c>
      <c r="O179" s="12">
        <f t="shared" si="43"/>
        <v>21.420254091104916</v>
      </c>
      <c r="P179" s="12"/>
      <c r="Q179" s="12"/>
      <c r="R179" s="12">
        <f t="shared" si="44"/>
        <v>20.732209992815964</v>
      </c>
      <c r="S179" s="12">
        <f t="shared" si="37"/>
        <v>653</v>
      </c>
      <c r="T179" s="12">
        <f t="shared" si="36"/>
        <v>-632.26779000718409</v>
      </c>
    </row>
    <row r="180" spans="1:20" x14ac:dyDescent="0.2">
      <c r="A180" s="4">
        <v>41671</v>
      </c>
      <c r="B180" s="22">
        <f>Unit*Inputs!B288</f>
        <v>675</v>
      </c>
      <c r="D180" s="12">
        <f t="shared" si="38"/>
        <v>675</v>
      </c>
      <c r="E180" s="18">
        <f>Inputs!D288</f>
        <v>0.92006338743058758</v>
      </c>
      <c r="F180" s="12">
        <f t="shared" si="39"/>
        <v>733.64510448028682</v>
      </c>
      <c r="G180" s="18">
        <f t="shared" si="46"/>
        <v>1</v>
      </c>
      <c r="H180" s="50">
        <f t="shared" si="47"/>
        <v>1.0331083284671718</v>
      </c>
      <c r="I180" s="18">
        <f t="shared" si="40"/>
        <v>1</v>
      </c>
      <c r="J180" s="12">
        <f t="shared" si="41"/>
        <v>733.64510448028682</v>
      </c>
      <c r="K180" s="12">
        <f t="shared" si="42"/>
        <v>778.76568680532546</v>
      </c>
      <c r="L180" s="49">
        <f>Trend!$Q12</f>
        <v>-0.02</v>
      </c>
      <c r="M180" s="49">
        <f>Trend!$Q32</f>
        <v>7.0000000000000007E-2</v>
      </c>
      <c r="N180" s="12">
        <f t="shared" si="45"/>
        <v>22.146492251159227</v>
      </c>
      <c r="O180" s="12">
        <f t="shared" si="43"/>
        <v>20.376176680306816</v>
      </c>
      <c r="P180" s="12"/>
      <c r="Q180" s="12"/>
      <c r="R180" s="12">
        <f t="shared" si="44"/>
        <v>22.146492251159227</v>
      </c>
      <c r="S180" s="12">
        <f t="shared" si="37"/>
        <v>675</v>
      </c>
      <c r="T180" s="12">
        <f t="shared" si="36"/>
        <v>-652.8535077488408</v>
      </c>
    </row>
    <row r="181" spans="1:20" x14ac:dyDescent="0.2">
      <c r="A181" s="4">
        <v>41699</v>
      </c>
      <c r="B181" s="22">
        <f>Unit*Inputs!B289</f>
        <v>983</v>
      </c>
      <c r="D181" s="12">
        <f t="shared" si="38"/>
        <v>983</v>
      </c>
      <c r="E181" s="18">
        <f>Inputs!D289</f>
        <v>1.0127473317396405</v>
      </c>
      <c r="F181" s="12">
        <f t="shared" si="39"/>
        <v>970.6270944317946</v>
      </c>
      <c r="G181" s="18">
        <f t="shared" si="46"/>
        <v>1</v>
      </c>
      <c r="H181" s="50">
        <f t="shared" si="47"/>
        <v>1.0000376348025648</v>
      </c>
      <c r="I181" s="18">
        <f t="shared" si="40"/>
        <v>1</v>
      </c>
      <c r="J181" s="12">
        <f t="shared" si="41"/>
        <v>970.6270944317946</v>
      </c>
      <c r="K181" s="12">
        <f t="shared" si="42"/>
        <v>964.39299226443791</v>
      </c>
      <c r="L181" s="49">
        <f>Trend!$Q13</f>
        <v>-0.02</v>
      </c>
      <c r="M181" s="49">
        <f>Trend!$Q33</f>
        <v>0</v>
      </c>
      <c r="N181" s="12">
        <f t="shared" si="45"/>
        <v>22.109581430740626</v>
      </c>
      <c r="O181" s="12">
        <f t="shared" si="43"/>
        <v>22.391419599862871</v>
      </c>
      <c r="P181" s="12"/>
      <c r="Q181" s="12"/>
      <c r="R181" s="12">
        <f t="shared" si="44"/>
        <v>22.109581430740626</v>
      </c>
      <c r="S181" s="12">
        <f t="shared" si="37"/>
        <v>983</v>
      </c>
      <c r="T181" s="12">
        <f t="shared" si="36"/>
        <v>-960.8904185692594</v>
      </c>
    </row>
    <row r="182" spans="1:20" x14ac:dyDescent="0.2">
      <c r="A182" s="4">
        <v>41730</v>
      </c>
      <c r="B182" s="22">
        <f>Unit*Inputs!B290</f>
        <v>1195</v>
      </c>
      <c r="D182" s="12">
        <f t="shared" si="38"/>
        <v>1195</v>
      </c>
      <c r="E182" s="18">
        <f>Inputs!D290</f>
        <v>1.0051250629840185</v>
      </c>
      <c r="F182" s="12">
        <f t="shared" si="39"/>
        <v>1188.9067778812323</v>
      </c>
      <c r="G182" s="18">
        <f t="shared" si="46"/>
        <v>1</v>
      </c>
      <c r="H182" s="50">
        <f t="shared" si="47"/>
        <v>0.97612277725203567</v>
      </c>
      <c r="I182" s="18">
        <f t="shared" si="40"/>
        <v>1</v>
      </c>
      <c r="J182" s="12">
        <f t="shared" si="41"/>
        <v>1188.9067778812323</v>
      </c>
      <c r="K182" s="12">
        <f t="shared" si="42"/>
        <v>1236.127813226276</v>
      </c>
      <c r="L182" s="49">
        <f>Trend!$Q14</f>
        <v>-0.02</v>
      </c>
      <c r="M182" s="49">
        <f>Trend!$Q34</f>
        <v>0</v>
      </c>
      <c r="N182" s="12">
        <f t="shared" si="45"/>
        <v>22.072732128356058</v>
      </c>
      <c r="O182" s="12">
        <f t="shared" si="43"/>
        <v>22.185856270743251</v>
      </c>
      <c r="P182" s="12"/>
      <c r="Q182" s="12"/>
      <c r="R182" s="12">
        <f t="shared" si="44"/>
        <v>22.072732128356058</v>
      </c>
      <c r="S182" s="12">
        <f t="shared" si="37"/>
        <v>1195</v>
      </c>
      <c r="T182" s="12">
        <f t="shared" si="36"/>
        <v>-1172.9272678716438</v>
      </c>
    </row>
    <row r="183" spans="1:20" x14ac:dyDescent="0.2">
      <c r="A183" s="4">
        <v>41760</v>
      </c>
      <c r="B183" s="22">
        <f>Unit*Inputs!B291</f>
        <v>1559</v>
      </c>
      <c r="D183" s="12">
        <f t="shared" si="38"/>
        <v>1559</v>
      </c>
      <c r="E183" s="18">
        <f>Inputs!D291</f>
        <v>1.0065535303415314</v>
      </c>
      <c r="F183" s="12">
        <f t="shared" si="39"/>
        <v>1548.8495673658006</v>
      </c>
      <c r="G183" s="18">
        <f t="shared" si="46"/>
        <v>1</v>
      </c>
      <c r="H183" s="50">
        <f t="shared" si="47"/>
        <v>0.96475668456994579</v>
      </c>
      <c r="I183" s="18">
        <f t="shared" si="40"/>
        <v>1</v>
      </c>
      <c r="J183" s="12">
        <f t="shared" si="41"/>
        <v>1548.8495673658006</v>
      </c>
      <c r="K183" s="12">
        <f t="shared" si="42"/>
        <v>1493.8426368750027</v>
      </c>
      <c r="L183" s="49">
        <f>Trend!$Q15</f>
        <v>-0.02</v>
      </c>
      <c r="M183" s="49">
        <f>Trend!$Q35</f>
        <v>-0.1</v>
      </c>
      <c r="N183" s="12">
        <f t="shared" si="45"/>
        <v>19.832349817327916</v>
      </c>
      <c r="O183" s="12">
        <f t="shared" si="43"/>
        <v>19.96232172359964</v>
      </c>
      <c r="P183" s="12"/>
      <c r="Q183" s="12"/>
      <c r="R183" s="12">
        <f t="shared" si="44"/>
        <v>19.832349817327916</v>
      </c>
      <c r="S183" s="12">
        <f t="shared" si="37"/>
        <v>1559</v>
      </c>
      <c r="T183" s="12">
        <f t="shared" si="36"/>
        <v>-1539.1676501826721</v>
      </c>
    </row>
    <row r="184" spans="1:20" x14ac:dyDescent="0.2">
      <c r="A184" s="4">
        <v>41791</v>
      </c>
      <c r="B184" s="22">
        <f>Unit*Inputs!B292</f>
        <v>1766</v>
      </c>
      <c r="D184" s="12">
        <f t="shared" si="38"/>
        <v>1766</v>
      </c>
      <c r="E184" s="18">
        <f>Inputs!D292</f>
        <v>1.0127473317396405</v>
      </c>
      <c r="F184" s="12">
        <f t="shared" si="39"/>
        <v>1743.7715653779749</v>
      </c>
      <c r="G184" s="18">
        <f t="shared" si="46"/>
        <v>1</v>
      </c>
      <c r="H184" s="50">
        <f t="shared" si="47"/>
        <v>0.93295607948832149</v>
      </c>
      <c r="I184" s="18">
        <f t="shared" si="40"/>
        <v>1</v>
      </c>
      <c r="J184" s="12">
        <f t="shared" si="41"/>
        <v>1743.7715653779749</v>
      </c>
      <c r="K184" s="12">
        <f t="shared" si="42"/>
        <v>1598.262379472073</v>
      </c>
      <c r="L184" s="49">
        <f>Trend!$Q16</f>
        <v>-0.02</v>
      </c>
      <c r="M184" s="49">
        <f>Trend!$Q36</f>
        <v>0</v>
      </c>
      <c r="N184" s="12">
        <f t="shared" si="45"/>
        <v>19.799295900965703</v>
      </c>
      <c r="O184" s="12">
        <f t="shared" si="43"/>
        <v>20.051684094026616</v>
      </c>
      <c r="P184" s="12"/>
      <c r="Q184" s="12"/>
      <c r="R184" s="12">
        <f t="shared" si="44"/>
        <v>19.799295900965703</v>
      </c>
      <c r="S184" s="12">
        <f t="shared" si="37"/>
        <v>1766</v>
      </c>
      <c r="T184" s="12">
        <f t="shared" si="36"/>
        <v>-1746.2007040990343</v>
      </c>
    </row>
    <row r="185" spans="1:20" x14ac:dyDescent="0.2">
      <c r="A185" s="4">
        <v>41821</v>
      </c>
      <c r="B185" s="22">
        <f>Unit*Inputs!B293</f>
        <v>1583</v>
      </c>
      <c r="D185" s="12">
        <f t="shared" si="38"/>
        <v>1583</v>
      </c>
      <c r="E185" s="18">
        <f>Inputs!D293</f>
        <v>1.0538116253611869</v>
      </c>
      <c r="F185" s="12">
        <f t="shared" si="39"/>
        <v>1502.1660056724438</v>
      </c>
      <c r="G185" s="18">
        <f t="shared" si="46"/>
        <v>1</v>
      </c>
      <c r="H185" s="50">
        <f t="shared" si="47"/>
        <v>0.93392991939460834</v>
      </c>
      <c r="I185" s="18">
        <f t="shared" si="40"/>
        <v>1</v>
      </c>
      <c r="J185" s="12">
        <f t="shared" si="41"/>
        <v>1502.1660056724438</v>
      </c>
      <c r="K185" s="12">
        <f t="shared" si="42"/>
        <v>1552.0127222928247</v>
      </c>
      <c r="L185" s="49">
        <f>Trend!$Q17</f>
        <v>-0.02</v>
      </c>
      <c r="M185" s="49">
        <f>Trend!$Q37</f>
        <v>0</v>
      </c>
      <c r="N185" s="12">
        <f t="shared" si="45"/>
        <v>19.766297074464092</v>
      </c>
      <c r="O185" s="12">
        <f t="shared" si="43"/>
        <v>20.829953647413078</v>
      </c>
      <c r="P185" s="12"/>
      <c r="Q185" s="12"/>
      <c r="R185" s="12">
        <f t="shared" si="44"/>
        <v>19.766297074464092</v>
      </c>
      <c r="S185" s="12">
        <f t="shared" si="37"/>
        <v>1583</v>
      </c>
      <c r="T185" s="12">
        <f t="shared" si="36"/>
        <v>-1563.2337029255359</v>
      </c>
    </row>
    <row r="186" spans="1:20" x14ac:dyDescent="0.2">
      <c r="A186" s="4">
        <v>41852</v>
      </c>
      <c r="B186" s="22">
        <f>Unit*Inputs!B294</f>
        <v>1427</v>
      </c>
      <c r="D186" s="12">
        <f t="shared" si="38"/>
        <v>1427</v>
      </c>
      <c r="E186" s="18">
        <f>Inputs!D294</f>
        <v>1.0119845379981707</v>
      </c>
      <c r="F186" s="12">
        <f t="shared" si="39"/>
        <v>1410.1005958280555</v>
      </c>
      <c r="G186" s="18">
        <f t="shared" si="46"/>
        <v>1</v>
      </c>
      <c r="H186" s="50">
        <f t="shared" si="47"/>
        <v>0.92467384866109226</v>
      </c>
      <c r="I186" s="18">
        <f t="shared" si="40"/>
        <v>1</v>
      </c>
      <c r="J186" s="12">
        <f t="shared" si="41"/>
        <v>1410.1005958280555</v>
      </c>
      <c r="K186" s="12">
        <f t="shared" si="42"/>
        <v>1373.7478738790735</v>
      </c>
      <c r="L186" s="49">
        <f>Trend!$Q18</f>
        <v>-0.02</v>
      </c>
      <c r="M186" s="49">
        <f>Trend!$Q38</f>
        <v>0</v>
      </c>
      <c r="N186" s="12">
        <f t="shared" si="45"/>
        <v>19.733353246006651</v>
      </c>
      <c r="O186" s="12">
        <f t="shared" si="43"/>
        <v>19.969848367814741</v>
      </c>
      <c r="P186" s="12"/>
      <c r="Q186" s="12"/>
      <c r="R186" s="12">
        <f t="shared" si="44"/>
        <v>19.733353246006651</v>
      </c>
      <c r="S186" s="12">
        <f t="shared" si="37"/>
        <v>1427</v>
      </c>
      <c r="T186" s="12">
        <f t="shared" si="36"/>
        <v>-1407.2666467539934</v>
      </c>
    </row>
    <row r="187" spans="1:20" x14ac:dyDescent="0.2">
      <c r="A187" s="4">
        <v>41883</v>
      </c>
      <c r="B187" s="22">
        <f>Unit*Inputs!B295</f>
        <v>1225</v>
      </c>
      <c r="D187" s="12">
        <f t="shared" si="38"/>
        <v>1225</v>
      </c>
      <c r="E187" s="18">
        <f>Inputs!D295</f>
        <v>1.0132533369918535</v>
      </c>
      <c r="F187" s="12">
        <f t="shared" si="39"/>
        <v>1208.9770201367212</v>
      </c>
      <c r="G187" s="18">
        <f t="shared" si="46"/>
        <v>1</v>
      </c>
      <c r="H187" s="50">
        <f t="shared" si="47"/>
        <v>0.96908429486836234</v>
      </c>
      <c r="I187" s="18">
        <f t="shared" si="40"/>
        <v>1</v>
      </c>
      <c r="J187" s="12">
        <f t="shared" si="41"/>
        <v>1208.9770201367212</v>
      </c>
      <c r="K187" s="12">
        <f t="shared" si="42"/>
        <v>1243.6936843115793</v>
      </c>
      <c r="L187" s="49">
        <f>Trend!$Q19</f>
        <v>-0.02</v>
      </c>
      <c r="M187" s="49">
        <f>Trend!$Q39</f>
        <v>0</v>
      </c>
      <c r="N187" s="12">
        <f t="shared" si="45"/>
        <v>19.700464323929971</v>
      </c>
      <c r="O187" s="12">
        <f t="shared" si="43"/>
        <v>19.961561216511001</v>
      </c>
      <c r="P187" s="12"/>
      <c r="Q187" s="12"/>
      <c r="R187" s="12">
        <f t="shared" si="44"/>
        <v>19.700464323929971</v>
      </c>
      <c r="S187" s="12">
        <f t="shared" si="37"/>
        <v>1225</v>
      </c>
      <c r="T187" s="12">
        <f t="shared" si="36"/>
        <v>-1205.29953567607</v>
      </c>
    </row>
    <row r="188" spans="1:20" x14ac:dyDescent="0.2">
      <c r="A188" s="4">
        <v>41913</v>
      </c>
      <c r="B188" s="22">
        <f>Unit*Inputs!B296</f>
        <v>1218</v>
      </c>
      <c r="D188" s="12">
        <f t="shared" si="38"/>
        <v>1218</v>
      </c>
      <c r="E188" s="18">
        <f>Inputs!D296</f>
        <v>1.0953203555906832</v>
      </c>
      <c r="F188" s="12">
        <f t="shared" si="39"/>
        <v>1112.0034369699615</v>
      </c>
      <c r="G188" s="18">
        <f t="shared" si="46"/>
        <v>1</v>
      </c>
      <c r="H188" s="50">
        <f t="shared" si="47"/>
        <v>1.0001341906588057</v>
      </c>
      <c r="I188" s="18">
        <f t="shared" si="40"/>
        <v>1</v>
      </c>
      <c r="J188" s="12">
        <f t="shared" si="41"/>
        <v>1112.0034369699615</v>
      </c>
      <c r="K188" s="12">
        <f t="shared" si="42"/>
        <v>1119.8465197875285</v>
      </c>
      <c r="L188" s="49">
        <f>Trend!$Q20</f>
        <v>-0.02</v>
      </c>
      <c r="M188" s="49">
        <f>Trend!$Q40</f>
        <v>0.28000000000000003</v>
      </c>
      <c r="N188" s="12">
        <f t="shared" si="45"/>
        <v>25.174566677405977</v>
      </c>
      <c r="O188" s="12">
        <f t="shared" si="43"/>
        <v>27.574215324937679</v>
      </c>
      <c r="P188" s="12"/>
      <c r="Q188" s="12"/>
      <c r="R188" s="12">
        <f t="shared" si="44"/>
        <v>25.174566677405977</v>
      </c>
      <c r="S188" s="12">
        <f t="shared" si="37"/>
        <v>1218</v>
      </c>
      <c r="T188" s="12">
        <f t="shared" si="36"/>
        <v>-1192.8254333225941</v>
      </c>
    </row>
    <row r="189" spans="1:20" x14ac:dyDescent="0.2">
      <c r="A189" s="4">
        <v>41944</v>
      </c>
      <c r="B189" s="22">
        <f>Unit*Inputs!B297</f>
        <v>917</v>
      </c>
      <c r="D189" s="12">
        <f t="shared" si="38"/>
        <v>917</v>
      </c>
      <c r="E189" s="18">
        <f>Inputs!D297</f>
        <v>0.88295408321793278</v>
      </c>
      <c r="F189" s="12">
        <f t="shared" si="39"/>
        <v>1038.5591022559029</v>
      </c>
      <c r="G189" s="18">
        <f t="shared" si="46"/>
        <v>1</v>
      </c>
      <c r="H189" s="50">
        <f t="shared" si="47"/>
        <v>1.0519864648852775</v>
      </c>
      <c r="I189" s="18">
        <f t="shared" si="40"/>
        <v>1</v>
      </c>
      <c r="J189" s="12">
        <f t="shared" si="41"/>
        <v>1038.5591022559029</v>
      </c>
      <c r="K189" s="12">
        <f t="shared" si="42"/>
        <v>1055.8804039642491</v>
      </c>
      <c r="L189" s="49">
        <f>Trend!$Q21</f>
        <v>-0.02</v>
      </c>
      <c r="M189" s="49">
        <f>Trend!$Q41</f>
        <v>0</v>
      </c>
      <c r="N189" s="12">
        <f t="shared" si="45"/>
        <v>25.132609066276967</v>
      </c>
      <c r="O189" s="12">
        <f t="shared" si="43"/>
        <v>22.190939796989284</v>
      </c>
      <c r="P189" s="12"/>
      <c r="Q189" s="12"/>
      <c r="R189" s="12">
        <f t="shared" si="44"/>
        <v>25.132609066276967</v>
      </c>
      <c r="S189" s="12">
        <f t="shared" si="37"/>
        <v>917</v>
      </c>
      <c r="T189" s="12">
        <f t="shared" si="36"/>
        <v>-891.86739093372307</v>
      </c>
    </row>
    <row r="190" spans="1:20" x14ac:dyDescent="0.2">
      <c r="A190" s="4">
        <v>41974</v>
      </c>
      <c r="B190" s="22">
        <f>Unit*Inputs!B298</f>
        <v>965</v>
      </c>
      <c r="D190" s="12">
        <f t="shared" si="38"/>
        <v>965</v>
      </c>
      <c r="E190" s="18">
        <f>Inputs!D298</f>
        <v>0.94879582664895767</v>
      </c>
      <c r="F190" s="12">
        <f t="shared" si="39"/>
        <v>1017.0786726668831</v>
      </c>
      <c r="G190" s="18">
        <f t="shared" si="46"/>
        <v>1</v>
      </c>
      <c r="H190" s="50">
        <f t="shared" si="47"/>
        <v>1.1545742907833405</v>
      </c>
      <c r="I190" s="18">
        <f t="shared" si="40"/>
        <v>1</v>
      </c>
      <c r="J190" s="12">
        <f t="shared" si="41"/>
        <v>1017.0786726668831</v>
      </c>
      <c r="K190" s="12">
        <f t="shared" si="42"/>
        <v>912.44993918869488</v>
      </c>
      <c r="L190" s="49">
        <f>Trend!$Q22</f>
        <v>-0.02</v>
      </c>
      <c r="M190" s="49">
        <f>Trend!$Q42</f>
        <v>0</v>
      </c>
      <c r="N190" s="12">
        <f t="shared" si="45"/>
        <v>25.090721384499837</v>
      </c>
      <c r="O190" s="12">
        <f t="shared" si="43"/>
        <v>23.805971737225203</v>
      </c>
      <c r="P190" s="12"/>
      <c r="Q190" s="12"/>
      <c r="R190" s="12">
        <f t="shared" si="44"/>
        <v>25.090721384499837</v>
      </c>
      <c r="S190" s="12">
        <f t="shared" si="37"/>
        <v>965</v>
      </c>
      <c r="T190" s="12">
        <f t="shared" si="36"/>
        <v>-939.90927861550017</v>
      </c>
    </row>
    <row r="191" spans="1:20" x14ac:dyDescent="0.2">
      <c r="A191" s="4">
        <v>42005</v>
      </c>
      <c r="B191" s="22">
        <f>Unit*Inputs!B299</f>
        <v>666</v>
      </c>
      <c r="D191" s="12">
        <f t="shared" si="38"/>
        <v>666</v>
      </c>
      <c r="E191" s="18">
        <f>Inputs!D299</f>
        <v>0.97695208290236957</v>
      </c>
      <c r="F191" s="12">
        <f t="shared" si="39"/>
        <v>681.71204264329901</v>
      </c>
      <c r="G191" s="18">
        <f t="shared" si="46"/>
        <v>1</v>
      </c>
      <c r="H191" s="50">
        <f t="shared" si="47"/>
        <v>1.058635486168473</v>
      </c>
      <c r="I191" s="18">
        <f t="shared" si="40"/>
        <v>1</v>
      </c>
      <c r="J191" s="12">
        <f t="shared" si="41"/>
        <v>681.71204264329901</v>
      </c>
      <c r="K191" s="12">
        <f t="shared" si="42"/>
        <v>823.49222568660571</v>
      </c>
      <c r="L191" s="49">
        <f>Trend!$R11</f>
        <v>-0.02</v>
      </c>
      <c r="M191" s="49">
        <f>Trend!$R31</f>
        <v>0</v>
      </c>
      <c r="N191" s="12">
        <f t="shared" si="45"/>
        <v>25.048903515525669</v>
      </c>
      <c r="O191" s="12">
        <f t="shared" si="43"/>
        <v>24.471578463913289</v>
      </c>
      <c r="P191" s="12"/>
      <c r="Q191" s="12"/>
      <c r="R191" s="12">
        <f t="shared" si="44"/>
        <v>25.048903515525669</v>
      </c>
      <c r="S191" s="12">
        <f t="shared" si="37"/>
        <v>666</v>
      </c>
      <c r="T191" s="12">
        <f t="shared" ref="T191:T197" si="48">IF(D191=0,0,O191-D191)</f>
        <v>-641.52842153608674</v>
      </c>
    </row>
    <row r="192" spans="1:20" x14ac:dyDescent="0.2">
      <c r="A192" s="4">
        <v>42036</v>
      </c>
      <c r="B192" s="22">
        <f>Unit*Inputs!B300</f>
        <v>710</v>
      </c>
      <c r="D192" s="12">
        <f t="shared" si="38"/>
        <v>710</v>
      </c>
      <c r="E192" s="18">
        <f>Inputs!D300</f>
        <v>0.92006338743058758</v>
      </c>
      <c r="F192" s="12">
        <f t="shared" si="39"/>
        <v>771.685961749635</v>
      </c>
      <c r="G192" s="18">
        <f t="shared" si="46"/>
        <v>1</v>
      </c>
      <c r="H192" s="50">
        <f t="shared" si="47"/>
        <v>1.0331083284671718</v>
      </c>
      <c r="I192" s="18">
        <f t="shared" si="40"/>
        <v>1</v>
      </c>
      <c r="J192" s="12">
        <f t="shared" si="41"/>
        <v>771.685961749635</v>
      </c>
      <c r="K192" s="12">
        <f t="shared" si="42"/>
        <v>847.50609900784639</v>
      </c>
      <c r="L192" s="49">
        <f>Trend!$R12</f>
        <v>-0.02</v>
      </c>
      <c r="M192" s="49">
        <f>Trend!$R32</f>
        <v>-7.0000000000000007E-2</v>
      </c>
      <c r="N192" s="12">
        <f t="shared" si="45"/>
        <v>23.256654468989804</v>
      </c>
      <c r="O192" s="12">
        <f t="shared" si="43"/>
        <v>21.397596291041474</v>
      </c>
      <c r="P192" s="12"/>
      <c r="Q192" s="12"/>
      <c r="R192" s="12">
        <f t="shared" si="44"/>
        <v>23.256654468989804</v>
      </c>
      <c r="S192" s="12">
        <f t="shared" si="37"/>
        <v>710</v>
      </c>
      <c r="T192" s="12">
        <f t="shared" si="48"/>
        <v>-688.60240370895849</v>
      </c>
    </row>
    <row r="193" spans="1:20" x14ac:dyDescent="0.2">
      <c r="A193" s="4">
        <v>42064</v>
      </c>
      <c r="B193" s="22">
        <f>Unit*Inputs!B301</f>
        <v>1154</v>
      </c>
      <c r="D193" s="12">
        <f t="shared" si="38"/>
        <v>1154</v>
      </c>
      <c r="E193" s="18">
        <f>Inputs!D301</f>
        <v>1.059570745131089</v>
      </c>
      <c r="F193" s="12">
        <f t="shared" si="39"/>
        <v>1089.1202926306053</v>
      </c>
      <c r="G193" s="18">
        <f t="shared" si="46"/>
        <v>1</v>
      </c>
      <c r="H193" s="50">
        <f t="shared" si="47"/>
        <v>1.0000376348025648</v>
      </c>
      <c r="I193" s="18">
        <f t="shared" si="40"/>
        <v>1</v>
      </c>
      <c r="J193" s="12">
        <f t="shared" si="41"/>
        <v>1089.1202926306053</v>
      </c>
      <c r="K193" s="12">
        <f t="shared" si="42"/>
        <v>1081.3727231740602</v>
      </c>
      <c r="L193" s="49">
        <f>Trend!$R13</f>
        <v>-0.02</v>
      </c>
      <c r="M193" s="49">
        <f>Trend!$R33</f>
        <v>0</v>
      </c>
      <c r="N193" s="12">
        <f t="shared" si="45"/>
        <v>23.217893378208153</v>
      </c>
      <c r="O193" s="12">
        <f t="shared" si="43"/>
        <v>24.60100058712219</v>
      </c>
      <c r="P193" s="12"/>
      <c r="Q193" s="12"/>
      <c r="R193" s="12">
        <f t="shared" si="44"/>
        <v>23.217893378208153</v>
      </c>
      <c r="S193" s="12">
        <f t="shared" si="37"/>
        <v>1154</v>
      </c>
      <c r="T193" s="12">
        <f t="shared" si="48"/>
        <v>-1129.3989994128779</v>
      </c>
    </row>
    <row r="194" spans="1:20" x14ac:dyDescent="0.2">
      <c r="A194" s="4">
        <v>42095</v>
      </c>
      <c r="B194" s="22">
        <f>Unit*Inputs!B302</f>
        <v>1394</v>
      </c>
      <c r="D194" s="12">
        <f t="shared" si="38"/>
        <v>1394</v>
      </c>
      <c r="E194" s="18">
        <f>Inputs!D302</f>
        <v>1.007726446032212</v>
      </c>
      <c r="F194" s="12">
        <f t="shared" si="39"/>
        <v>1383.3119151419401</v>
      </c>
      <c r="G194" s="18">
        <f t="shared" si="46"/>
        <v>1</v>
      </c>
      <c r="H194" s="50">
        <f t="shared" si="47"/>
        <v>0.97612277725203567</v>
      </c>
      <c r="I194" s="18">
        <f t="shared" si="40"/>
        <v>1</v>
      </c>
      <c r="J194" s="12">
        <f t="shared" si="41"/>
        <v>1383.3119151419401</v>
      </c>
      <c r="K194" s="12">
        <f t="shared" si="42"/>
        <v>1420.3717724424903</v>
      </c>
      <c r="L194" s="49">
        <f>Trend!$R14</f>
        <v>-0.02</v>
      </c>
      <c r="M194" s="49">
        <f>Trend!$R34</f>
        <v>0</v>
      </c>
      <c r="N194" s="12">
        <f t="shared" si="45"/>
        <v>23.179196889244473</v>
      </c>
      <c r="O194" s="12">
        <f t="shared" si="43"/>
        <v>23.358289703079237</v>
      </c>
      <c r="P194" s="12"/>
      <c r="Q194" s="12"/>
      <c r="R194" s="12">
        <f t="shared" si="44"/>
        <v>23.179196889244473</v>
      </c>
      <c r="S194" s="12">
        <f t="shared" si="37"/>
        <v>1394</v>
      </c>
      <c r="T194" s="12">
        <f t="shared" si="48"/>
        <v>-1370.6417102969208</v>
      </c>
    </row>
    <row r="195" spans="1:20" x14ac:dyDescent="0.2">
      <c r="A195" s="4">
        <v>42125</v>
      </c>
      <c r="B195" s="22">
        <f>Unit*Inputs!B303</f>
        <v>1712</v>
      </c>
      <c r="D195" s="12">
        <f t="shared" si="38"/>
        <v>1712</v>
      </c>
      <c r="E195" s="18">
        <f>Inputs!D303</f>
        <v>0.95712873390188957</v>
      </c>
      <c r="F195" s="12">
        <f t="shared" si="39"/>
        <v>1788.6831095549248</v>
      </c>
      <c r="G195" s="18">
        <f t="shared" si="46"/>
        <v>1</v>
      </c>
      <c r="H195" s="50">
        <f t="shared" si="47"/>
        <v>0.96475668456994579</v>
      </c>
      <c r="I195" s="18">
        <f t="shared" si="40"/>
        <v>1</v>
      </c>
      <c r="J195" s="12">
        <f t="shared" si="41"/>
        <v>1788.6831095549248</v>
      </c>
      <c r="K195" s="12">
        <f t="shared" si="42"/>
        <v>1700.8547366540922</v>
      </c>
      <c r="L195" s="49">
        <f>Trend!$R15</f>
        <v>-0.02</v>
      </c>
      <c r="M195" s="49">
        <f>Trend!$R35</f>
        <v>0</v>
      </c>
      <c r="N195" s="12">
        <f t="shared" si="45"/>
        <v>23.140564894429065</v>
      </c>
      <c r="O195" s="12">
        <f t="shared" si="43"/>
        <v>22.148499579179404</v>
      </c>
      <c r="P195" s="12"/>
      <c r="Q195" s="12"/>
      <c r="R195" s="12">
        <f t="shared" si="44"/>
        <v>23.140564894429065</v>
      </c>
      <c r="S195" s="12">
        <f t="shared" si="37"/>
        <v>1712</v>
      </c>
      <c r="T195" s="12">
        <f t="shared" si="48"/>
        <v>-1689.8515004208207</v>
      </c>
    </row>
    <row r="196" spans="1:20" x14ac:dyDescent="0.2">
      <c r="A196" s="4">
        <v>42156</v>
      </c>
      <c r="B196" s="22">
        <f>Unit*Inputs!B304</f>
        <v>2049</v>
      </c>
      <c r="D196" s="12">
        <f t="shared" si="38"/>
        <v>2049</v>
      </c>
      <c r="E196" s="18">
        <f>Inputs!D304</f>
        <v>1.0613450248965339</v>
      </c>
      <c r="F196" s="12">
        <f t="shared" si="39"/>
        <v>1930.569185265412</v>
      </c>
      <c r="G196" s="18">
        <f t="shared" si="46"/>
        <v>1</v>
      </c>
      <c r="H196" s="50">
        <f t="shared" si="47"/>
        <v>0.93295607948832149</v>
      </c>
      <c r="I196" s="18">
        <f t="shared" si="40"/>
        <v>1</v>
      </c>
      <c r="J196" s="12">
        <f t="shared" si="41"/>
        <v>1930.569185265412</v>
      </c>
      <c r="K196" s="12">
        <f t="shared" si="42"/>
        <v>1855.3853057650722</v>
      </c>
      <c r="L196" s="49">
        <f>Trend!$R16</f>
        <v>-0.02</v>
      </c>
      <c r="M196" s="49">
        <f>Trend!$R36</f>
        <v>0</v>
      </c>
      <c r="N196" s="12">
        <f t="shared" si="45"/>
        <v>23.101997286271683</v>
      </c>
      <c r="O196" s="12">
        <f t="shared" si="43"/>
        <v>24.519189884957679</v>
      </c>
      <c r="P196" s="12"/>
      <c r="Q196" s="12"/>
      <c r="R196" s="12">
        <f t="shared" si="44"/>
        <v>23.101997286271683</v>
      </c>
      <c r="S196" s="12">
        <f t="shared" si="37"/>
        <v>2049</v>
      </c>
      <c r="T196" s="12">
        <f t="shared" si="48"/>
        <v>-2024.4808101150422</v>
      </c>
    </row>
    <row r="197" spans="1:20" x14ac:dyDescent="0.2">
      <c r="A197" s="4">
        <v>42186</v>
      </c>
      <c r="B197" s="22">
        <f>Unit*Inputs!B305</f>
        <v>1967</v>
      </c>
      <c r="D197" s="12">
        <f t="shared" si="38"/>
        <v>1967</v>
      </c>
      <c r="E197" s="18">
        <f>Inputs!D305</f>
        <v>1.065025795641783</v>
      </c>
      <c r="F197" s="12">
        <f t="shared" si="39"/>
        <v>1846.9036224748797</v>
      </c>
      <c r="G197" s="18">
        <f t="shared" si="46"/>
        <v>1</v>
      </c>
      <c r="H197" s="50">
        <f t="shared" si="47"/>
        <v>0.93392991939460834</v>
      </c>
      <c r="I197" s="18">
        <f t="shared" si="40"/>
        <v>1</v>
      </c>
      <c r="J197" s="12">
        <f t="shared" si="41"/>
        <v>1846.9036224748797</v>
      </c>
      <c r="K197" s="12">
        <f t="shared" si="42"/>
        <v>1767.0170826439353</v>
      </c>
      <c r="L197" s="49">
        <f>Trend!$R17</f>
        <v>-0.02</v>
      </c>
      <c r="M197" s="49">
        <f>Trend!$R37</f>
        <v>0</v>
      </c>
      <c r="N197" s="12">
        <f t="shared" si="45"/>
        <v>23.06349395746123</v>
      </c>
      <c r="O197" s="12">
        <f t="shared" si="43"/>
        <v>24.563216002324602</v>
      </c>
      <c r="P197" s="12"/>
      <c r="Q197" s="12"/>
      <c r="R197" s="12">
        <f t="shared" si="44"/>
        <v>23.06349395746123</v>
      </c>
      <c r="S197" s="12">
        <f t="shared" si="37"/>
        <v>1967</v>
      </c>
      <c r="T197" s="12">
        <f t="shared" si="48"/>
        <v>-1942.4367839976753</v>
      </c>
    </row>
    <row r="198" spans="1:20" x14ac:dyDescent="0.2">
      <c r="A198" s="4">
        <v>42217</v>
      </c>
      <c r="B198" s="22">
        <f>Unit*Inputs!B306</f>
        <v>1543</v>
      </c>
      <c r="D198" s="12">
        <f t="shared" si="38"/>
        <v>1543</v>
      </c>
      <c r="E198" s="18">
        <f>Inputs!D306</f>
        <v>1.0127473317396405</v>
      </c>
      <c r="F198" s="12">
        <f t="shared" si="39"/>
        <v>1523.5784401915148</v>
      </c>
      <c r="G198" s="18">
        <f t="shared" si="46"/>
        <v>1</v>
      </c>
      <c r="H198" s="50">
        <f t="shared" si="47"/>
        <v>0.92467384866109226</v>
      </c>
      <c r="I198" s="18">
        <f t="shared" si="40"/>
        <v>1</v>
      </c>
      <c r="J198" s="12">
        <f t="shared" si="41"/>
        <v>1523.5784401915148</v>
      </c>
      <c r="K198" s="12">
        <f t="shared" si="42"/>
        <v>1558.1139364886485</v>
      </c>
      <c r="L198" s="49">
        <f>Trend!$R18</f>
        <v>-0.02</v>
      </c>
      <c r="M198" s="49">
        <f>Trend!$R38</f>
        <v>0.19</v>
      </c>
      <c r="N198" s="12">
        <f t="shared" si="45"/>
        <v>27.399815213029893</v>
      </c>
      <c r="O198" s="12">
        <f t="shared" si="43"/>
        <v>27.749089747155232</v>
      </c>
      <c r="P198" s="12"/>
      <c r="Q198" s="12"/>
      <c r="R198" s="12">
        <f t="shared" si="44"/>
        <v>27.399815213029893</v>
      </c>
      <c r="S198" s="12">
        <f t="shared" si="37"/>
        <v>1543</v>
      </c>
      <c r="T198" s="12">
        <f>IF(D198=0,0,O198-D198)</f>
        <v>-1515.2509102528447</v>
      </c>
    </row>
    <row r="199" spans="1:20" x14ac:dyDescent="0.2">
      <c r="A199" s="4">
        <v>42248</v>
      </c>
      <c r="B199" s="22">
        <f>Unit*Inputs!B307</f>
        <v>1320</v>
      </c>
      <c r="D199" s="12">
        <f t="shared" si="38"/>
        <v>1320</v>
      </c>
      <c r="E199" s="18">
        <f>Inputs!D307</f>
        <v>1.0123788262043265</v>
      </c>
      <c r="F199" s="12">
        <f t="shared" si="39"/>
        <v>1303.8597467995512</v>
      </c>
      <c r="G199" s="18">
        <f t="shared" si="46"/>
        <v>1</v>
      </c>
      <c r="H199" s="50">
        <f t="shared" si="47"/>
        <v>0.96908429486836234</v>
      </c>
      <c r="I199" s="18">
        <f t="shared" si="40"/>
        <v>1</v>
      </c>
      <c r="J199" s="12">
        <f t="shared" si="41"/>
        <v>1303.8597467995512</v>
      </c>
      <c r="K199" s="12">
        <f t="shared" si="42"/>
        <v>1363.1086804452273</v>
      </c>
      <c r="L199" s="49">
        <f>Trend!$R19</f>
        <v>-0.04</v>
      </c>
      <c r="M199" s="49">
        <f>Trend!$R39</f>
        <v>0</v>
      </c>
      <c r="N199" s="12">
        <f t="shared" si="45"/>
        <v>27.308482495653127</v>
      </c>
      <c r="O199" s="12">
        <f t="shared" si="43"/>
        <v>27.646529454370711</v>
      </c>
      <c r="P199" s="12"/>
      <c r="Q199" s="12"/>
      <c r="R199" s="12">
        <f t="shared" si="44"/>
        <v>27.308482495653127</v>
      </c>
      <c r="S199" s="12">
        <f t="shared" si="37"/>
        <v>1320</v>
      </c>
      <c r="T199" s="12">
        <f t="shared" ref="T199:T262" si="49">IF(D199=0,0,O199-D199)</f>
        <v>-1292.3534705456293</v>
      </c>
    </row>
    <row r="200" spans="1:20" x14ac:dyDescent="0.2">
      <c r="A200" s="4">
        <v>42278</v>
      </c>
      <c r="B200" s="22">
        <f>Unit*Inputs!B308</f>
        <v>1320</v>
      </c>
      <c r="D200" s="12">
        <f t="shared" si="38"/>
        <v>1320</v>
      </c>
      <c r="E200" s="18">
        <f>Inputs!D308</f>
        <v>1.0460517513147514</v>
      </c>
      <c r="F200" s="12">
        <f t="shared" si="39"/>
        <v>1261.8878543446165</v>
      </c>
      <c r="G200" s="18">
        <f t="shared" si="46"/>
        <v>1</v>
      </c>
      <c r="H200" s="50">
        <f t="shared" si="47"/>
        <v>1.0001341906588057</v>
      </c>
      <c r="I200" s="18">
        <f t="shared" si="40"/>
        <v>1</v>
      </c>
      <c r="J200" s="12">
        <f t="shared" si="41"/>
        <v>1261.8878543446165</v>
      </c>
      <c r="K200" s="12">
        <f t="shared" si="42"/>
        <v>1225.7483692880148</v>
      </c>
      <c r="L200" s="49">
        <f>Trend!$R20</f>
        <v>-0.04</v>
      </c>
      <c r="M200" s="49">
        <f>Trend!$R40</f>
        <v>0</v>
      </c>
      <c r="N200" s="12">
        <f t="shared" ref="N200" si="50">N199*(1+L200/12)*(1+M200)</f>
        <v>27.217454220667619</v>
      </c>
      <c r="O200" s="12">
        <f t="shared" ref="O200" si="51">N200*E200*I200</f>
        <v>28.470865653858436</v>
      </c>
      <c r="P200" s="12"/>
      <c r="Q200" s="12"/>
      <c r="R200" s="12">
        <f t="shared" si="44"/>
        <v>27.217454220667619</v>
      </c>
      <c r="S200" s="12">
        <f t="shared" si="37"/>
        <v>1320</v>
      </c>
      <c r="T200" s="12">
        <f t="shared" si="49"/>
        <v>-1291.5291343461415</v>
      </c>
    </row>
    <row r="201" spans="1:20" x14ac:dyDescent="0.2">
      <c r="A201" s="4">
        <v>42309</v>
      </c>
      <c r="B201" s="22">
        <f>Unit*Inputs!B309</f>
        <v>1037</v>
      </c>
      <c r="D201" s="12">
        <f t="shared" si="38"/>
        <v>1037</v>
      </c>
      <c r="E201" s="18">
        <f>Inputs!D309</f>
        <v>0.93297555210922178</v>
      </c>
      <c r="F201" s="12">
        <f t="shared" si="39"/>
        <v>1111.4975067198764</v>
      </c>
      <c r="G201" s="18">
        <f t="shared" si="46"/>
        <v>1</v>
      </c>
      <c r="H201" s="50">
        <f t="shared" si="47"/>
        <v>1.0519864648852775</v>
      </c>
      <c r="I201" s="18">
        <f t="shared" si="40"/>
        <v>1</v>
      </c>
      <c r="J201" s="12">
        <f t="shared" si="41"/>
        <v>1111.4975067198764</v>
      </c>
      <c r="K201" s="12">
        <f t="shared" si="42"/>
        <v>1162.0725907402677</v>
      </c>
      <c r="L201" s="49">
        <f>Trend!$R21</f>
        <v>-0.04</v>
      </c>
      <c r="M201" s="49">
        <f>Trend!$R41</f>
        <v>0</v>
      </c>
      <c r="N201" s="12">
        <f t="shared" ref="N201" si="52">N200*(1+L201/12)*(1+M201)</f>
        <v>27.126729373265395</v>
      </c>
      <c r="O201" s="12">
        <f t="shared" ref="O201" si="53">N201*E201*I201</f>
        <v>25.308575313939727</v>
      </c>
      <c r="P201" s="12"/>
      <c r="Q201" s="12"/>
      <c r="R201" s="12">
        <f t="shared" si="44"/>
        <v>27.126729373265395</v>
      </c>
      <c r="S201" s="12">
        <f t="shared" si="37"/>
        <v>1037</v>
      </c>
      <c r="T201" s="12">
        <f t="shared" si="49"/>
        <v>-1011.6914246860603</v>
      </c>
    </row>
    <row r="202" spans="1:20" x14ac:dyDescent="0.2">
      <c r="A202" s="4">
        <v>42339</v>
      </c>
      <c r="B202" s="22">
        <f>Unit*Inputs!B310</f>
        <v>1040</v>
      </c>
      <c r="D202" s="12">
        <f t="shared" si="38"/>
        <v>1040</v>
      </c>
      <c r="E202" s="18">
        <f>Inputs!D310</f>
        <v>0.93455221969979096</v>
      </c>
      <c r="F202" s="12">
        <f t="shared" si="39"/>
        <v>1112.8324111563102</v>
      </c>
      <c r="G202" s="18">
        <f t="shared" si="46"/>
        <v>1</v>
      </c>
      <c r="H202" s="50">
        <f t="shared" si="47"/>
        <v>1.1545742907833405</v>
      </c>
      <c r="I202" s="18">
        <f t="shared" si="40"/>
        <v>1</v>
      </c>
      <c r="J202" s="12">
        <f t="shared" si="41"/>
        <v>1112.8324111563102</v>
      </c>
      <c r="K202" s="12">
        <f t="shared" si="42"/>
        <v>995.47398288659986</v>
      </c>
      <c r="L202" s="49">
        <f>Trend!$R22</f>
        <v>-0.04</v>
      </c>
      <c r="M202" s="49">
        <f>Trend!$R42</f>
        <v>0</v>
      </c>
      <c r="N202" s="12">
        <f t="shared" ref="N202" si="54">N201*(1+L202/12)*(1+M202)</f>
        <v>27.036306942021177</v>
      </c>
      <c r="O202" s="12">
        <f t="shared" ref="O202" si="55">N202*E202*I202</f>
        <v>25.26684066515076</v>
      </c>
      <c r="P202" s="12"/>
      <c r="Q202" s="12"/>
      <c r="R202" s="12">
        <f t="shared" si="44"/>
        <v>27.036306942021177</v>
      </c>
      <c r="S202" s="12">
        <f t="shared" si="37"/>
        <v>1040</v>
      </c>
      <c r="T202" s="12">
        <f t="shared" si="49"/>
        <v>-1014.7331593348492</v>
      </c>
    </row>
    <row r="203" spans="1:20" x14ac:dyDescent="0.2">
      <c r="A203" s="4">
        <v>42370</v>
      </c>
      <c r="B203" s="22">
        <f>Unit*Inputs!B311</f>
        <v>717</v>
      </c>
      <c r="D203" s="12">
        <f t="shared" si="38"/>
        <v>717</v>
      </c>
      <c r="E203" s="18">
        <f>Inputs!D311</f>
        <v>0.94083125270677914</v>
      </c>
      <c r="F203" s="12">
        <f t="shared" si="39"/>
        <v>762.09203078361304</v>
      </c>
      <c r="G203" s="18">
        <f t="shared" si="46"/>
        <v>1</v>
      </c>
      <c r="H203" s="50">
        <f t="shared" si="47"/>
        <v>1.058635486168473</v>
      </c>
      <c r="I203" s="18">
        <f t="shared" si="40"/>
        <v>1</v>
      </c>
      <c r="J203" s="12">
        <f t="shared" ref="J203" si="56">F203/I203</f>
        <v>762.09203078361304</v>
      </c>
      <c r="K203" s="12">
        <f t="shared" ref="K203" si="57">AVERAGE(J202:J204)</f>
        <v>876.71635741321859</v>
      </c>
      <c r="L203" s="49">
        <f>Trend!$S11</f>
        <v>-0.04</v>
      </c>
      <c r="M203" s="49">
        <f>Trend!$S31</f>
        <v>0.15</v>
      </c>
      <c r="N203" s="12">
        <f t="shared" ref="N203" si="58">N202*(1+L203/12)*(1+M203)</f>
        <v>30.988113806713269</v>
      </c>
      <c r="O203" s="12">
        <f t="shared" ref="O203" si="59">N203*E203*I203</f>
        <v>29.154585931790283</v>
      </c>
      <c r="P203" s="12"/>
      <c r="Q203" s="12"/>
      <c r="R203" s="12">
        <f t="shared" si="44"/>
        <v>30.988113806713269</v>
      </c>
      <c r="S203" s="12">
        <f t="shared" si="37"/>
        <v>717</v>
      </c>
      <c r="T203" s="12">
        <f t="shared" si="49"/>
        <v>-687.84541406820972</v>
      </c>
    </row>
    <row r="204" spans="1:20" x14ac:dyDescent="0.2">
      <c r="A204" s="4">
        <v>42401</v>
      </c>
      <c r="B204" s="22">
        <f>Unit*Inputs!B312</f>
        <v>729</v>
      </c>
      <c r="D204" s="12">
        <f t="shared" si="38"/>
        <v>729</v>
      </c>
      <c r="E204" s="18">
        <f>Inputs!D312</f>
        <v>0.9652757216229505</v>
      </c>
      <c r="F204" s="12">
        <f t="shared" si="39"/>
        <v>755.22463029973221</v>
      </c>
      <c r="G204" s="18">
        <f t="shared" si="46"/>
        <v>1</v>
      </c>
      <c r="H204" s="50">
        <f t="shared" si="47"/>
        <v>1.0331083284671718</v>
      </c>
      <c r="I204" s="18">
        <f t="shared" si="40"/>
        <v>1</v>
      </c>
      <c r="J204" s="12">
        <f t="shared" ref="J204:J212" si="60">F204/I204</f>
        <v>755.22463029973221</v>
      </c>
      <c r="K204" s="12">
        <f t="shared" ref="K204:K212" si="61">AVERAGE(J203:J205)</f>
        <v>876.23044305736232</v>
      </c>
      <c r="L204" s="49">
        <f>Trend!$S12</f>
        <v>-0.04</v>
      </c>
      <c r="M204" s="49">
        <f>Trend!$S32</f>
        <v>0</v>
      </c>
      <c r="N204" s="12">
        <f t="shared" ref="N204:N212" si="62">N203*(1+L204/12)*(1+M204)</f>
        <v>30.884820094024224</v>
      </c>
      <c r="O204" s="12">
        <f t="shared" ref="O204:O212" si="63">N204*E204*I204</f>
        <v>29.812367003454234</v>
      </c>
      <c r="P204" s="12"/>
      <c r="Q204" s="12"/>
      <c r="R204" s="12">
        <f t="shared" si="44"/>
        <v>30.884820094024224</v>
      </c>
      <c r="S204" s="12">
        <f t="shared" si="37"/>
        <v>729</v>
      </c>
      <c r="T204" s="12">
        <f t="shared" si="49"/>
        <v>-699.18763299654574</v>
      </c>
    </row>
    <row r="205" spans="1:20" x14ac:dyDescent="0.2">
      <c r="A205" s="4">
        <v>42430</v>
      </c>
      <c r="B205" s="22">
        <f>Unit*Inputs!B313</f>
        <v>1172</v>
      </c>
      <c r="D205" s="12">
        <f t="shared" si="38"/>
        <v>1172</v>
      </c>
      <c r="E205" s="18">
        <f>Inputs!D313</f>
        <v>1.0545498594236604</v>
      </c>
      <c r="F205" s="12">
        <f t="shared" si="39"/>
        <v>1111.3746680887418</v>
      </c>
      <c r="G205" s="18">
        <f t="shared" si="46"/>
        <v>1</v>
      </c>
      <c r="H205" s="50">
        <f t="shared" si="47"/>
        <v>1.0000376348025648</v>
      </c>
      <c r="I205" s="18">
        <f t="shared" si="40"/>
        <v>1</v>
      </c>
      <c r="J205" s="12">
        <f t="shared" si="60"/>
        <v>1111.3746680887418</v>
      </c>
      <c r="K205" s="12">
        <f t="shared" si="61"/>
        <v>1116.8328891306257</v>
      </c>
      <c r="L205" s="49">
        <f>Trend!$S13</f>
        <v>-0.04</v>
      </c>
      <c r="M205" s="49">
        <f>Trend!$S33</f>
        <v>-0.13043478260869557</v>
      </c>
      <c r="N205" s="12">
        <f t="shared" si="62"/>
        <v>26.766844081487665</v>
      </c>
      <c r="O205" s="12">
        <f t="shared" si="63"/>
        <v>28.226971663347854</v>
      </c>
      <c r="P205" s="12"/>
      <c r="Q205" s="12"/>
      <c r="R205" s="12">
        <f t="shared" si="44"/>
        <v>26.766844081487665</v>
      </c>
      <c r="S205" s="12">
        <f t="shared" si="37"/>
        <v>1172</v>
      </c>
      <c r="T205" s="12">
        <f t="shared" si="49"/>
        <v>-1143.7730283366523</v>
      </c>
    </row>
    <row r="206" spans="1:20" x14ac:dyDescent="0.2">
      <c r="A206" s="4">
        <v>42461</v>
      </c>
      <c r="B206" s="22">
        <f>Unit*Inputs!B314</f>
        <v>1509</v>
      </c>
      <c r="D206" s="12">
        <f t="shared" si="38"/>
        <v>1509</v>
      </c>
      <c r="E206" s="18">
        <f>Inputs!D314</f>
        <v>1.0169153188692668</v>
      </c>
      <c r="F206" s="12">
        <f t="shared" si="39"/>
        <v>1483.8993690034038</v>
      </c>
      <c r="G206" s="18">
        <f t="shared" si="46"/>
        <v>1</v>
      </c>
      <c r="H206" s="50">
        <f t="shared" si="47"/>
        <v>0.97612277725203567</v>
      </c>
      <c r="I206" s="18">
        <f t="shared" si="40"/>
        <v>1</v>
      </c>
      <c r="J206" s="12">
        <f t="shared" si="60"/>
        <v>1483.8993690034038</v>
      </c>
      <c r="K206" s="12">
        <f t="shared" si="61"/>
        <v>1450.9451260744088</v>
      </c>
      <c r="L206" s="49">
        <f>Trend!$S14</f>
        <v>-0.04</v>
      </c>
      <c r="M206" s="49">
        <f>Trend!$S34</f>
        <v>0</v>
      </c>
      <c r="N206" s="12">
        <f t="shared" si="62"/>
        <v>26.677621267882706</v>
      </c>
      <c r="O206" s="12">
        <f t="shared" si="63"/>
        <v>27.128881738302475</v>
      </c>
      <c r="P206" s="12"/>
      <c r="Q206" s="12"/>
      <c r="R206" s="12">
        <f t="shared" si="44"/>
        <v>26.677621267882706</v>
      </c>
      <c r="S206" s="12">
        <f t="shared" si="37"/>
        <v>1509</v>
      </c>
      <c r="T206" s="12">
        <f t="shared" si="49"/>
        <v>-1481.8711182616976</v>
      </c>
    </row>
    <row r="207" spans="1:20" x14ac:dyDescent="0.2">
      <c r="A207" s="4">
        <v>42491</v>
      </c>
      <c r="B207" s="22">
        <f>Unit*Inputs!B315</f>
        <v>1767</v>
      </c>
      <c r="D207" s="12">
        <f t="shared" si="38"/>
        <v>1767</v>
      </c>
      <c r="E207" s="18">
        <f>Inputs!D315</f>
        <v>1.0053703154752169</v>
      </c>
      <c r="F207" s="12">
        <f t="shared" si="39"/>
        <v>1757.5613411310808</v>
      </c>
      <c r="G207" s="18">
        <f t="shared" si="46"/>
        <v>1</v>
      </c>
      <c r="H207" s="50">
        <f t="shared" si="47"/>
        <v>0.96475668456994579</v>
      </c>
      <c r="I207" s="18">
        <f t="shared" si="40"/>
        <v>1</v>
      </c>
      <c r="J207" s="12">
        <f t="shared" si="60"/>
        <v>1757.5613411310808</v>
      </c>
      <c r="K207" s="12">
        <f t="shared" si="61"/>
        <v>1747.833452344624</v>
      </c>
      <c r="L207" s="49">
        <f>Trend!$S15</f>
        <v>-0.04</v>
      </c>
      <c r="M207" s="49">
        <f>Trend!$S35</f>
        <v>0</v>
      </c>
      <c r="N207" s="12">
        <f t="shared" si="62"/>
        <v>26.588695863656433</v>
      </c>
      <c r="O207" s="12">
        <f t="shared" si="63"/>
        <v>26.731485548518865</v>
      </c>
      <c r="P207" s="12"/>
      <c r="Q207" s="12"/>
      <c r="R207" s="12">
        <f t="shared" si="44"/>
        <v>26.588695863656433</v>
      </c>
      <c r="S207" s="12">
        <f t="shared" si="37"/>
        <v>1767</v>
      </c>
      <c r="T207" s="12">
        <f t="shared" si="49"/>
        <v>-1740.2685144514812</v>
      </c>
    </row>
    <row r="208" spans="1:20" x14ac:dyDescent="0.2">
      <c r="A208" s="4">
        <v>42522</v>
      </c>
      <c r="B208" s="22">
        <f>Unit*Inputs!B316</f>
        <v>2127</v>
      </c>
      <c r="D208" s="12">
        <f t="shared" si="38"/>
        <v>2127</v>
      </c>
      <c r="E208" s="18">
        <f>Inputs!D316</f>
        <v>1.0624165227167914</v>
      </c>
      <c r="F208" s="12">
        <f t="shared" si="39"/>
        <v>2002.0396468993872</v>
      </c>
      <c r="G208" s="18">
        <f t="shared" si="46"/>
        <v>1</v>
      </c>
      <c r="H208" s="50">
        <f t="shared" si="47"/>
        <v>0.93295607948832149</v>
      </c>
      <c r="I208" s="18">
        <f t="shared" si="40"/>
        <v>1</v>
      </c>
      <c r="J208" s="12">
        <f t="shared" si="60"/>
        <v>2002.0396468993872</v>
      </c>
      <c r="K208" s="12">
        <f t="shared" si="61"/>
        <v>1854.5676639207441</v>
      </c>
      <c r="L208" s="49">
        <f>Trend!$S16</f>
        <v>-0.04</v>
      </c>
      <c r="M208" s="49">
        <f>Trend!$S36</f>
        <v>0</v>
      </c>
      <c r="N208" s="12">
        <f t="shared" si="62"/>
        <v>26.500066877444247</v>
      </c>
      <c r="O208" s="12">
        <f t="shared" si="63"/>
        <v>28.154108903696738</v>
      </c>
      <c r="P208" s="12"/>
      <c r="Q208" s="12"/>
      <c r="R208" s="12">
        <f t="shared" si="44"/>
        <v>26.500066877444247</v>
      </c>
      <c r="S208" s="12">
        <f t="shared" si="37"/>
        <v>2127</v>
      </c>
      <c r="T208" s="12">
        <f t="shared" si="49"/>
        <v>-2098.8458910963031</v>
      </c>
    </row>
    <row r="209" spans="1:20" x14ac:dyDescent="0.2">
      <c r="A209" s="4">
        <v>42552</v>
      </c>
      <c r="B209" s="22">
        <f>Unit*Inputs!B317</f>
        <v>1734</v>
      </c>
      <c r="D209" s="12">
        <f t="shared" si="38"/>
        <v>1734</v>
      </c>
      <c r="E209" s="18">
        <f>Inputs!D317</f>
        <v>0.96114299325273256</v>
      </c>
      <c r="F209" s="12">
        <f t="shared" si="39"/>
        <v>1804.1020037317639</v>
      </c>
      <c r="G209" s="18">
        <f t="shared" si="46"/>
        <v>1</v>
      </c>
      <c r="H209" s="50">
        <f t="shared" si="47"/>
        <v>0.93392991939460834</v>
      </c>
      <c r="I209" s="18">
        <f t="shared" si="40"/>
        <v>1</v>
      </c>
      <c r="J209" s="12">
        <f t="shared" si="60"/>
        <v>1804.1020037317639</v>
      </c>
      <c r="K209" s="12">
        <f t="shared" si="61"/>
        <v>1806.2545586431509</v>
      </c>
      <c r="L209" s="49">
        <f>Trend!$S17</f>
        <v>-0.04</v>
      </c>
      <c r="M209" s="49">
        <f>Trend!$S37</f>
        <v>-0.11</v>
      </c>
      <c r="N209" s="12">
        <f t="shared" si="62"/>
        <v>23.506442655855629</v>
      </c>
      <c r="O209" s="12">
        <f t="shared" si="63"/>
        <v>22.593052654972791</v>
      </c>
      <c r="P209" s="12"/>
      <c r="Q209" s="12"/>
      <c r="R209" s="12">
        <f t="shared" si="44"/>
        <v>23.506442655855629</v>
      </c>
      <c r="S209" s="12">
        <f t="shared" si="37"/>
        <v>1734</v>
      </c>
      <c r="T209" s="12">
        <f t="shared" si="49"/>
        <v>-1711.4069473450272</v>
      </c>
    </row>
    <row r="210" spans="1:20" x14ac:dyDescent="0.2">
      <c r="A210" s="4">
        <v>42583</v>
      </c>
      <c r="B210" s="22">
        <f>Unit*Inputs!B318</f>
        <v>1791</v>
      </c>
      <c r="D210" s="12">
        <f t="shared" si="38"/>
        <v>1791</v>
      </c>
      <c r="E210" s="18">
        <f>Inputs!D318</f>
        <v>1.1106136291724662</v>
      </c>
      <c r="F210" s="12">
        <f t="shared" si="39"/>
        <v>1612.6220252983021</v>
      </c>
      <c r="G210" s="18">
        <f t="shared" si="46"/>
        <v>1</v>
      </c>
      <c r="H210" s="50">
        <f t="shared" si="47"/>
        <v>0.92467384866109226</v>
      </c>
      <c r="I210" s="18">
        <f t="shared" si="40"/>
        <v>1</v>
      </c>
      <c r="J210" s="12">
        <f t="shared" si="60"/>
        <v>1612.6220252983021</v>
      </c>
      <c r="K210" s="12">
        <f t="shared" si="61"/>
        <v>1607.336313763414</v>
      </c>
      <c r="L210" s="49">
        <f>Trend!$S18</f>
        <v>-0.04</v>
      </c>
      <c r="M210" s="49">
        <f>Trend!$S38</f>
        <v>0</v>
      </c>
      <c r="N210" s="12">
        <f t="shared" si="62"/>
        <v>23.428087847002779</v>
      </c>
      <c r="O210" s="12">
        <f t="shared" si="63"/>
        <v>26.019553668331106</v>
      </c>
      <c r="P210" s="12"/>
      <c r="Q210" s="12"/>
      <c r="R210" s="12">
        <f t="shared" si="44"/>
        <v>23.428087847002779</v>
      </c>
      <c r="S210" s="12">
        <f t="shared" si="37"/>
        <v>1791</v>
      </c>
      <c r="T210" s="12">
        <f t="shared" si="49"/>
        <v>-1764.9804463316689</v>
      </c>
    </row>
    <row r="211" spans="1:20" x14ac:dyDescent="0.2">
      <c r="A211" s="4">
        <v>42614</v>
      </c>
      <c r="B211" s="22">
        <f>Unit*Inputs!B319</f>
        <v>1424</v>
      </c>
      <c r="D211" s="12">
        <f t="shared" si="38"/>
        <v>1424</v>
      </c>
      <c r="E211" s="18">
        <f>Inputs!D319</f>
        <v>1.0133176465331317</v>
      </c>
      <c r="F211" s="12">
        <f t="shared" si="39"/>
        <v>1405.284912260176</v>
      </c>
      <c r="G211" s="18">
        <f t="shared" si="46"/>
        <v>1</v>
      </c>
      <c r="H211" s="50">
        <f t="shared" si="47"/>
        <v>0.96908429486836234</v>
      </c>
      <c r="I211" s="18">
        <f t="shared" si="40"/>
        <v>1</v>
      </c>
      <c r="J211" s="12">
        <f t="shared" si="60"/>
        <v>1405.284912260176</v>
      </c>
      <c r="K211" s="12">
        <f t="shared" si="61"/>
        <v>1430.8396089760688</v>
      </c>
      <c r="L211" s="49">
        <f>Trend!$S19</f>
        <v>-0.04</v>
      </c>
      <c r="M211" s="49">
        <f>Trend!$S39</f>
        <v>0</v>
      </c>
      <c r="N211" s="12">
        <f t="shared" si="62"/>
        <v>23.349994220846103</v>
      </c>
      <c r="O211" s="12">
        <f t="shared" si="63"/>
        <v>23.660961190430001</v>
      </c>
      <c r="P211" s="12"/>
      <c r="Q211" s="12"/>
      <c r="R211" s="12">
        <f t="shared" si="44"/>
        <v>23.349994220846103</v>
      </c>
      <c r="S211" s="12">
        <f t="shared" si="37"/>
        <v>1424</v>
      </c>
      <c r="T211" s="12">
        <f t="shared" si="49"/>
        <v>-1400.33903880957</v>
      </c>
    </row>
    <row r="212" spans="1:20" x14ac:dyDescent="0.2">
      <c r="A212" s="4">
        <v>42644</v>
      </c>
      <c r="B212" s="22">
        <f>Unit*Inputs!B320</f>
        <v>1265</v>
      </c>
      <c r="D212" s="12">
        <f t="shared" si="38"/>
        <v>1265</v>
      </c>
      <c r="E212" s="18">
        <f>Inputs!D320</f>
        <v>0.99245896774548314</v>
      </c>
      <c r="F212" s="12">
        <f t="shared" si="39"/>
        <v>1274.6118893697278</v>
      </c>
      <c r="G212" s="18">
        <f t="shared" si="46"/>
        <v>1</v>
      </c>
      <c r="H212" s="50">
        <f t="shared" si="47"/>
        <v>1.0001341906588057</v>
      </c>
      <c r="I212" s="18">
        <f t="shared" si="40"/>
        <v>1</v>
      </c>
      <c r="J212" s="12">
        <f t="shared" si="60"/>
        <v>1274.6118893697278</v>
      </c>
      <c r="K212" s="12">
        <f t="shared" si="61"/>
        <v>1339.948400814952</v>
      </c>
      <c r="L212" s="49">
        <f>Trend!$S20</f>
        <v>-0.04</v>
      </c>
      <c r="M212" s="49">
        <f>Trend!$S40</f>
        <v>0</v>
      </c>
      <c r="N212" s="12">
        <f t="shared" si="62"/>
        <v>23.272160906776616</v>
      </c>
      <c r="O212" s="12">
        <f t="shared" si="63"/>
        <v>23.096664790746306</v>
      </c>
      <c r="P212" s="12"/>
      <c r="Q212" s="12"/>
      <c r="R212" s="12">
        <f t="shared" si="44"/>
        <v>23.272160906776616</v>
      </c>
      <c r="S212" s="12">
        <f t="shared" si="37"/>
        <v>1265</v>
      </c>
      <c r="T212" s="12">
        <f t="shared" si="49"/>
        <v>-1241.9033352092538</v>
      </c>
    </row>
    <row r="213" spans="1:20" x14ac:dyDescent="0.2">
      <c r="A213" s="4">
        <v>42675</v>
      </c>
      <c r="B213" s="22"/>
      <c r="D213" s="12">
        <f t="shared" si="38"/>
        <v>0</v>
      </c>
      <c r="E213" s="18">
        <f>Inputs!D321</f>
        <v>0.98562951534968446</v>
      </c>
      <c r="F213" s="12"/>
      <c r="G213" s="18">
        <f t="shared" si="46"/>
        <v>1</v>
      </c>
      <c r="H213" s="50">
        <f t="shared" si="47"/>
        <v>1.0519864648852775</v>
      </c>
      <c r="I213" s="18">
        <f t="shared" si="40"/>
        <v>1</v>
      </c>
      <c r="J213" s="12"/>
      <c r="K213" s="12"/>
      <c r="L213" s="49">
        <f>Trend!$S21</f>
        <v>-0.04</v>
      </c>
      <c r="M213" s="49">
        <f>Trend!$S41</f>
        <v>0</v>
      </c>
      <c r="N213" s="12"/>
      <c r="O213" s="12"/>
      <c r="P213" s="12">
        <f t="shared" ref="P213:P262" si="64">IF(N212=0,P212,N212)*(1+L213/12)*(1+M213)</f>
        <v>23.194587037087363</v>
      </c>
      <c r="Q213" s="12">
        <f t="shared" ref="Q213:Q262" si="65">P213*E213*I213</f>
        <v>22.86126958010049</v>
      </c>
      <c r="R213" s="12">
        <f t="shared" si="44"/>
        <v>23.194587037087363</v>
      </c>
      <c r="S213" s="12">
        <f t="shared" si="37"/>
        <v>22.86126958010049</v>
      </c>
      <c r="T213" s="12">
        <f t="shared" si="49"/>
        <v>0</v>
      </c>
    </row>
    <row r="214" spans="1:20" x14ac:dyDescent="0.2">
      <c r="A214" s="4">
        <v>42705</v>
      </c>
      <c r="B214" s="22">
        <f>Unit*Inputs!B322</f>
        <v>1000</v>
      </c>
      <c r="D214" s="12">
        <f t="shared" si="38"/>
        <v>1000</v>
      </c>
      <c r="E214" s="18">
        <f>Inputs!D322</f>
        <v>0.90933862827181133</v>
      </c>
      <c r="F214" s="12">
        <f t="shared" si="39"/>
        <v>1099.700341445397</v>
      </c>
      <c r="G214" s="18">
        <f t="shared" si="46"/>
        <v>1</v>
      </c>
      <c r="H214" s="50">
        <f t="shared" si="47"/>
        <v>1.1545742907833405</v>
      </c>
      <c r="I214" s="18">
        <f t="shared" si="40"/>
        <v>1</v>
      </c>
      <c r="J214" s="12"/>
      <c r="K214" s="12"/>
      <c r="L214" s="49">
        <f>Trend!$S22</f>
        <v>-0.04</v>
      </c>
      <c r="M214" s="49">
        <f>Trend!$S42</f>
        <v>0</v>
      </c>
      <c r="N214" s="12"/>
      <c r="O214" s="12"/>
      <c r="P214" s="12">
        <f t="shared" si="64"/>
        <v>23.117271746963738</v>
      </c>
      <c r="Q214" s="12">
        <f t="shared" si="65"/>
        <v>21.021428179770705</v>
      </c>
      <c r="R214" s="12">
        <f t="shared" si="44"/>
        <v>23.117271746963738</v>
      </c>
      <c r="S214" s="12">
        <f t="shared" si="37"/>
        <v>1000</v>
      </c>
      <c r="T214" s="12">
        <f t="shared" si="49"/>
        <v>-1000</v>
      </c>
    </row>
    <row r="215" spans="1:20" x14ac:dyDescent="0.2">
      <c r="A215" s="4">
        <v>42736</v>
      </c>
      <c r="B215" s="22">
        <f>Unit*Inputs!B323</f>
        <v>0</v>
      </c>
      <c r="D215" s="12">
        <f t="shared" si="38"/>
        <v>0</v>
      </c>
      <c r="E215" s="18">
        <f>Inputs!D323</f>
        <v>0.99076887481410225</v>
      </c>
      <c r="F215" s="12">
        <f t="shared" si="39"/>
        <v>0</v>
      </c>
      <c r="G215" s="18">
        <f t="shared" si="46"/>
        <v>1</v>
      </c>
      <c r="H215" s="50">
        <f t="shared" si="47"/>
        <v>1.058635486168473</v>
      </c>
      <c r="I215" s="18">
        <f t="shared" si="40"/>
        <v>1</v>
      </c>
      <c r="J215" s="12"/>
      <c r="K215" s="12"/>
      <c r="L215" s="49">
        <f>Trend!$T11</f>
        <v>-0.02</v>
      </c>
      <c r="M215" s="49">
        <f>Trend!$T31</f>
        <v>0</v>
      </c>
      <c r="N215" s="12"/>
      <c r="O215" s="12"/>
      <c r="P215" s="12">
        <f t="shared" si="64"/>
        <v>23.078742960718799</v>
      </c>
      <c r="Q215" s="12">
        <f t="shared" si="65"/>
        <v>22.865700195315249</v>
      </c>
      <c r="R215" s="12">
        <f t="shared" si="44"/>
        <v>23.078742960718799</v>
      </c>
      <c r="S215" s="12">
        <f t="shared" si="37"/>
        <v>22.865700195315249</v>
      </c>
      <c r="T215" s="12">
        <f t="shared" si="49"/>
        <v>0</v>
      </c>
    </row>
    <row r="216" spans="1:20" x14ac:dyDescent="0.2">
      <c r="A216" s="4">
        <v>42767</v>
      </c>
      <c r="B216" s="22">
        <f>Unit*Inputs!B324</f>
        <v>0</v>
      </c>
      <c r="D216" s="12">
        <f t="shared" si="38"/>
        <v>0</v>
      </c>
      <c r="E216" s="18">
        <f>Inputs!D324</f>
        <v>0.92006338743058758</v>
      </c>
      <c r="F216" s="12">
        <f t="shared" si="39"/>
        <v>0</v>
      </c>
      <c r="G216" s="18">
        <f t="shared" si="46"/>
        <v>1</v>
      </c>
      <c r="H216" s="18">
        <f t="shared" si="47"/>
        <v>1.0331083284671718</v>
      </c>
      <c r="I216" s="18">
        <f t="shared" si="40"/>
        <v>1</v>
      </c>
      <c r="J216" s="12"/>
      <c r="K216" s="12"/>
      <c r="L216" s="23">
        <f>Trend!$T12</f>
        <v>-0.02</v>
      </c>
      <c r="M216" s="23">
        <f>Trend!$T32</f>
        <v>0</v>
      </c>
      <c r="N216" s="12"/>
      <c r="O216" s="12"/>
      <c r="P216" s="12">
        <f t="shared" si="64"/>
        <v>23.040278389117599</v>
      </c>
      <c r="Q216" s="12">
        <f t="shared" si="65"/>
        <v>21.1985165820353</v>
      </c>
      <c r="R216" s="12">
        <f t="shared" si="44"/>
        <v>23.040278389117599</v>
      </c>
      <c r="S216" s="12">
        <f t="shared" si="37"/>
        <v>21.1985165820353</v>
      </c>
      <c r="T216" s="12">
        <f t="shared" si="49"/>
        <v>0</v>
      </c>
    </row>
    <row r="217" spans="1:20" x14ac:dyDescent="0.2">
      <c r="A217" s="4">
        <v>42795</v>
      </c>
      <c r="B217" s="22">
        <f>Unit*Inputs!B325</f>
        <v>0</v>
      </c>
      <c r="D217" s="12">
        <f t="shared" si="38"/>
        <v>0</v>
      </c>
      <c r="E217" s="18">
        <f>Inputs!D325</f>
        <v>1.1156087195848408</v>
      </c>
      <c r="F217" s="12">
        <f t="shared" si="39"/>
        <v>0</v>
      </c>
      <c r="G217" s="18">
        <f t="shared" si="46"/>
        <v>1</v>
      </c>
      <c r="H217" s="18">
        <f t="shared" si="47"/>
        <v>1.0000376348025648</v>
      </c>
      <c r="I217" s="18">
        <f t="shared" si="40"/>
        <v>1</v>
      </c>
      <c r="J217" s="12"/>
      <c r="K217" s="12"/>
      <c r="L217" s="23">
        <f>Trend!$T13</f>
        <v>-0.02</v>
      </c>
      <c r="M217" s="23">
        <f>Trend!$T33</f>
        <v>0</v>
      </c>
      <c r="N217" s="12"/>
      <c r="O217" s="12"/>
      <c r="P217" s="12">
        <f t="shared" si="64"/>
        <v>23.001877925135737</v>
      </c>
      <c r="Q217" s="12">
        <f t="shared" si="65"/>
        <v>25.661095580107492</v>
      </c>
      <c r="R217" s="12">
        <f t="shared" si="44"/>
        <v>23.001877925135737</v>
      </c>
      <c r="S217" s="12">
        <f t="shared" si="37"/>
        <v>25.661095580107492</v>
      </c>
      <c r="T217" s="12">
        <f t="shared" si="49"/>
        <v>0</v>
      </c>
    </row>
    <row r="218" spans="1:20" x14ac:dyDescent="0.2">
      <c r="A218" s="4">
        <v>42826</v>
      </c>
      <c r="B218" s="22">
        <f>Unit*Inputs!B326</f>
        <v>0</v>
      </c>
      <c r="D218" s="12">
        <f t="shared" si="38"/>
        <v>0</v>
      </c>
      <c r="E218" s="18">
        <f>Inputs!D326</f>
        <v>0.90725876555119289</v>
      </c>
      <c r="F218" s="12">
        <f t="shared" si="39"/>
        <v>0</v>
      </c>
      <c r="G218" s="18">
        <f t="shared" si="46"/>
        <v>1</v>
      </c>
      <c r="H218" s="18">
        <f t="shared" si="47"/>
        <v>0.97612277725203567</v>
      </c>
      <c r="I218" s="18">
        <f t="shared" si="40"/>
        <v>1</v>
      </c>
      <c r="J218" s="12"/>
      <c r="K218" s="12"/>
      <c r="L218" s="23">
        <f>Trend!$T14</f>
        <v>-0.02</v>
      </c>
      <c r="M218" s="23">
        <f>Trend!$T34</f>
        <v>0</v>
      </c>
      <c r="N218" s="12"/>
      <c r="O218" s="12"/>
      <c r="P218" s="12">
        <f t="shared" si="64"/>
        <v>22.963541461927178</v>
      </c>
      <c r="Q218" s="12">
        <f t="shared" si="65"/>
        <v>20.833874279431686</v>
      </c>
      <c r="R218" s="12">
        <f t="shared" si="44"/>
        <v>22.963541461927178</v>
      </c>
      <c r="S218" s="12">
        <f t="shared" si="37"/>
        <v>20.833874279431686</v>
      </c>
      <c r="T218" s="12">
        <f t="shared" si="49"/>
        <v>0</v>
      </c>
    </row>
    <row r="219" spans="1:20" x14ac:dyDescent="0.2">
      <c r="A219" s="4">
        <v>42856</v>
      </c>
      <c r="B219" s="22">
        <f>Unit*Inputs!B327</f>
        <v>0</v>
      </c>
      <c r="D219" s="12">
        <f t="shared" si="38"/>
        <v>0</v>
      </c>
      <c r="E219" s="18">
        <f>Inputs!D327</f>
        <v>1.0526956417707756</v>
      </c>
      <c r="F219" s="12">
        <f t="shared" si="39"/>
        <v>0</v>
      </c>
      <c r="G219" s="18">
        <f t="shared" si="46"/>
        <v>1</v>
      </c>
      <c r="H219" s="18">
        <f t="shared" si="47"/>
        <v>0.96475668456994579</v>
      </c>
      <c r="I219" s="18">
        <f t="shared" si="40"/>
        <v>1</v>
      </c>
      <c r="J219" s="12"/>
      <c r="K219" s="12"/>
      <c r="L219" s="23">
        <f>Trend!$T15</f>
        <v>-0.02</v>
      </c>
      <c r="M219" s="23">
        <f>Trend!$T35</f>
        <v>0</v>
      </c>
      <c r="N219" s="12"/>
      <c r="O219" s="12"/>
      <c r="P219" s="12">
        <f t="shared" si="64"/>
        <v>22.925268892823965</v>
      </c>
      <c r="Q219" s="12">
        <f t="shared" si="65"/>
        <v>24.13333064989892</v>
      </c>
      <c r="R219" s="12">
        <f t="shared" si="44"/>
        <v>22.925268892823965</v>
      </c>
      <c r="S219" s="12">
        <f t="shared" si="37"/>
        <v>24.13333064989892</v>
      </c>
      <c r="T219" s="12">
        <f t="shared" si="49"/>
        <v>0</v>
      </c>
    </row>
    <row r="220" spans="1:20" x14ac:dyDescent="0.2">
      <c r="A220" s="4">
        <v>42887</v>
      </c>
      <c r="B220" s="22">
        <f>Unit*Inputs!B328</f>
        <v>0</v>
      </c>
      <c r="D220" s="12">
        <f t="shared" si="38"/>
        <v>0</v>
      </c>
      <c r="E220" s="18">
        <f>Inputs!D328</f>
        <v>1.064471517743222</v>
      </c>
      <c r="F220" s="12">
        <f t="shared" si="39"/>
        <v>0</v>
      </c>
      <c r="G220" s="18">
        <f t="shared" si="46"/>
        <v>1</v>
      </c>
      <c r="H220" s="18">
        <f t="shared" si="47"/>
        <v>0.93295607948832149</v>
      </c>
      <c r="I220" s="18">
        <f t="shared" si="40"/>
        <v>1</v>
      </c>
      <c r="J220" s="12"/>
      <c r="K220" s="12"/>
      <c r="L220" s="23">
        <f>Trend!$T16</f>
        <v>-0.02</v>
      </c>
      <c r="M220" s="23">
        <f>Trend!$T36</f>
        <v>0</v>
      </c>
      <c r="N220" s="12"/>
      <c r="O220" s="12"/>
      <c r="P220" s="12">
        <f t="shared" si="64"/>
        <v>22.887060111335924</v>
      </c>
      <c r="Q220" s="12">
        <f t="shared" si="65"/>
        <v>24.362623613394106</v>
      </c>
      <c r="R220" s="12">
        <f t="shared" si="44"/>
        <v>22.887060111335924</v>
      </c>
      <c r="S220" s="12">
        <f t="shared" si="37"/>
        <v>24.362623613394106</v>
      </c>
      <c r="T220" s="12">
        <f t="shared" si="49"/>
        <v>0</v>
      </c>
    </row>
    <row r="221" spans="1:20" x14ac:dyDescent="0.2">
      <c r="A221" s="4">
        <v>42917</v>
      </c>
      <c r="B221" s="22">
        <f>Unit*Inputs!B329</f>
        <v>0</v>
      </c>
      <c r="D221" s="12">
        <f t="shared" si="38"/>
        <v>0</v>
      </c>
      <c r="E221" s="18">
        <f>Inputs!D329</f>
        <v>0.92989415079422777</v>
      </c>
      <c r="F221" s="12">
        <f t="shared" si="39"/>
        <v>0</v>
      </c>
      <c r="G221" s="18">
        <f t="shared" si="46"/>
        <v>1</v>
      </c>
      <c r="H221" s="18">
        <f t="shared" si="47"/>
        <v>0.93392991939460834</v>
      </c>
      <c r="I221" s="18">
        <f t="shared" si="40"/>
        <v>1</v>
      </c>
      <c r="J221" s="12"/>
      <c r="K221" s="12"/>
      <c r="L221" s="23">
        <f>Trend!$T17</f>
        <v>-0.02</v>
      </c>
      <c r="M221" s="23">
        <f>Trend!$T37</f>
        <v>0</v>
      </c>
      <c r="N221" s="12"/>
      <c r="O221" s="12"/>
      <c r="P221" s="12">
        <f t="shared" si="64"/>
        <v>22.848915011150364</v>
      </c>
      <c r="Q221" s="12">
        <f t="shared" si="65"/>
        <v>21.247072420863152</v>
      </c>
      <c r="R221" s="12">
        <f t="shared" si="44"/>
        <v>22.848915011150364</v>
      </c>
      <c r="S221" s="12">
        <f t="shared" si="37"/>
        <v>21.247072420863152</v>
      </c>
      <c r="T221" s="12">
        <f t="shared" si="49"/>
        <v>0</v>
      </c>
    </row>
    <row r="222" spans="1:20" x14ac:dyDescent="0.2">
      <c r="A222" s="4">
        <v>42948</v>
      </c>
      <c r="B222" s="22">
        <f>Unit*Inputs!B330</f>
        <v>0</v>
      </c>
      <c r="D222" s="12">
        <f t="shared" si="38"/>
        <v>0</v>
      </c>
      <c r="E222" s="18">
        <f>Inputs!D330</f>
        <v>1.114826091419745</v>
      </c>
      <c r="F222" s="12">
        <f t="shared" si="39"/>
        <v>0</v>
      </c>
      <c r="G222" s="18">
        <f t="shared" si="46"/>
        <v>1</v>
      </c>
      <c r="H222" s="18">
        <f t="shared" si="47"/>
        <v>0.92467384866109226</v>
      </c>
      <c r="I222" s="18">
        <f t="shared" si="40"/>
        <v>1</v>
      </c>
      <c r="J222" s="12"/>
      <c r="K222" s="12"/>
      <c r="L222" s="23">
        <f>Trend!$T18</f>
        <v>-0.02</v>
      </c>
      <c r="M222" s="23">
        <f>Trend!$T38</f>
        <v>0</v>
      </c>
      <c r="N222" s="12"/>
      <c r="O222" s="12"/>
      <c r="P222" s="12">
        <f t="shared" si="64"/>
        <v>22.810833486131781</v>
      </c>
      <c r="Q222" s="12">
        <f t="shared" si="65"/>
        <v>25.430112337370929</v>
      </c>
      <c r="R222" s="12">
        <f t="shared" si="44"/>
        <v>22.810833486131781</v>
      </c>
      <c r="S222" s="12">
        <f t="shared" si="37"/>
        <v>25.430112337370929</v>
      </c>
      <c r="T222" s="12">
        <f t="shared" si="49"/>
        <v>0</v>
      </c>
    </row>
    <row r="223" spans="1:20" x14ac:dyDescent="0.2">
      <c r="A223" s="4">
        <v>42979</v>
      </c>
      <c r="B223" s="22">
        <f>Unit*Inputs!B331</f>
        <v>0</v>
      </c>
      <c r="D223" s="12">
        <f t="shared" si="38"/>
        <v>0</v>
      </c>
      <c r="E223" s="18">
        <f>Inputs!D331</f>
        <v>0.96389285009349002</v>
      </c>
      <c r="F223" s="12">
        <f t="shared" si="39"/>
        <v>0</v>
      </c>
      <c r="G223" s="18">
        <f t="shared" si="46"/>
        <v>1</v>
      </c>
      <c r="H223" s="18">
        <f t="shared" si="47"/>
        <v>0.96908429486836234</v>
      </c>
      <c r="I223" s="18">
        <f t="shared" si="40"/>
        <v>1</v>
      </c>
      <c r="J223" s="12"/>
      <c r="K223" s="12"/>
      <c r="L223" s="23">
        <f>Trend!$T19</f>
        <v>-0.02</v>
      </c>
      <c r="M223" s="23">
        <f>Trend!$T39</f>
        <v>0</v>
      </c>
      <c r="N223" s="12"/>
      <c r="O223" s="12"/>
      <c r="P223" s="12">
        <f t="shared" si="64"/>
        <v>22.772815430321561</v>
      </c>
      <c r="Q223" s="12">
        <f t="shared" si="65"/>
        <v>21.950553969785656</v>
      </c>
      <c r="R223" s="12">
        <f t="shared" si="44"/>
        <v>22.772815430321561</v>
      </c>
      <c r="S223" s="12">
        <f t="shared" si="37"/>
        <v>21.950553969785656</v>
      </c>
      <c r="T223" s="12">
        <f t="shared" si="49"/>
        <v>0</v>
      </c>
    </row>
    <row r="224" spans="1:20" x14ac:dyDescent="0.2">
      <c r="A224" s="4">
        <v>43009</v>
      </c>
      <c r="B224" s="22">
        <f>Unit*Inputs!B332</f>
        <v>0</v>
      </c>
      <c r="D224" s="12">
        <f t="shared" si="38"/>
        <v>0</v>
      </c>
      <c r="E224" s="18">
        <f>Inputs!D332</f>
        <v>1.0410566609023766</v>
      </c>
      <c r="F224" s="12">
        <f t="shared" si="39"/>
        <v>0</v>
      </c>
      <c r="G224" s="18">
        <f t="shared" si="46"/>
        <v>1</v>
      </c>
      <c r="H224" s="18">
        <f t="shared" si="47"/>
        <v>1.0001341906588057</v>
      </c>
      <c r="I224" s="18">
        <f t="shared" si="40"/>
        <v>1</v>
      </c>
      <c r="J224" s="12"/>
      <c r="K224" s="12"/>
      <c r="L224" s="23">
        <f>Trend!$T20</f>
        <v>-0.02</v>
      </c>
      <c r="M224" s="23">
        <f>Trend!$T40</f>
        <v>0</v>
      </c>
      <c r="N224" s="12"/>
      <c r="O224" s="12"/>
      <c r="P224" s="12">
        <f t="shared" si="64"/>
        <v>22.734860737937691</v>
      </c>
      <c r="Q224" s="12">
        <f t="shared" si="65"/>
        <v>23.668278205917954</v>
      </c>
      <c r="R224" s="12">
        <f t="shared" si="44"/>
        <v>22.734860737937691</v>
      </c>
      <c r="S224" s="12">
        <f t="shared" si="37"/>
        <v>23.668278205917954</v>
      </c>
      <c r="T224" s="12">
        <f t="shared" si="49"/>
        <v>0</v>
      </c>
    </row>
    <row r="225" spans="1:20" x14ac:dyDescent="0.2">
      <c r="A225" s="4">
        <v>43040</v>
      </c>
      <c r="B225" s="22">
        <f>Unit*Inputs!B333</f>
        <v>0</v>
      </c>
      <c r="D225" s="12">
        <f t="shared" si="38"/>
        <v>0</v>
      </c>
      <c r="E225" s="18">
        <f>Inputs!D333</f>
        <v>0.98645661863243306</v>
      </c>
      <c r="F225" s="12">
        <f t="shared" si="39"/>
        <v>0</v>
      </c>
      <c r="G225" s="18">
        <f t="shared" si="46"/>
        <v>1</v>
      </c>
      <c r="H225" s="18">
        <f t="shared" si="47"/>
        <v>1.0519864648852775</v>
      </c>
      <c r="I225" s="18">
        <f t="shared" si="40"/>
        <v>1</v>
      </c>
      <c r="J225" s="12"/>
      <c r="K225" s="12"/>
      <c r="L225" s="23">
        <f>Trend!$T21</f>
        <v>-0.02</v>
      </c>
      <c r="M225" s="23">
        <f>Trend!$T41</f>
        <v>0</v>
      </c>
      <c r="N225" s="12"/>
      <c r="O225" s="12"/>
      <c r="P225" s="12">
        <f t="shared" si="64"/>
        <v>22.696969303374459</v>
      </c>
      <c r="Q225" s="12">
        <f t="shared" si="65"/>
        <v>22.3895755922109</v>
      </c>
      <c r="R225" s="12">
        <f t="shared" si="44"/>
        <v>22.696969303374459</v>
      </c>
      <c r="S225" s="12">
        <f t="shared" si="37"/>
        <v>22.3895755922109</v>
      </c>
      <c r="T225" s="12">
        <f t="shared" si="49"/>
        <v>0</v>
      </c>
    </row>
    <row r="226" spans="1:20" x14ac:dyDescent="0.2">
      <c r="A226" s="4">
        <v>43070</v>
      </c>
      <c r="B226" s="22">
        <f>Unit*Inputs!B334</f>
        <v>0</v>
      </c>
      <c r="D226" s="12">
        <f t="shared" si="38"/>
        <v>0</v>
      </c>
      <c r="E226" s="18">
        <f>Inputs!D334</f>
        <v>0.88389465421459223</v>
      </c>
      <c r="F226" s="12">
        <f t="shared" si="39"/>
        <v>0</v>
      </c>
      <c r="G226" s="18">
        <f t="shared" si="46"/>
        <v>1</v>
      </c>
      <c r="H226" s="18">
        <f t="shared" si="47"/>
        <v>1.1545742907833405</v>
      </c>
      <c r="I226" s="18">
        <f t="shared" si="40"/>
        <v>1</v>
      </c>
      <c r="J226" s="12"/>
      <c r="K226" s="12"/>
      <c r="L226" s="23">
        <f>Trend!$T22</f>
        <v>-0.02</v>
      </c>
      <c r="M226" s="23">
        <f>Trend!$T42</f>
        <v>0</v>
      </c>
      <c r="N226" s="12"/>
      <c r="O226" s="12"/>
      <c r="P226" s="12">
        <f t="shared" si="64"/>
        <v>22.659141021202167</v>
      </c>
      <c r="Q226" s="12">
        <f t="shared" si="65"/>
        <v>20.028293617735173</v>
      </c>
      <c r="R226" s="12">
        <f t="shared" si="44"/>
        <v>22.659141021202167</v>
      </c>
      <c r="S226" s="12">
        <f t="shared" si="37"/>
        <v>20.028293617735173</v>
      </c>
      <c r="T226" s="12">
        <f t="shared" si="49"/>
        <v>0</v>
      </c>
    </row>
    <row r="227" spans="1:20" x14ac:dyDescent="0.2">
      <c r="A227" s="4">
        <v>43101</v>
      </c>
      <c r="B227" s="22">
        <f>Unit*Inputs!B335</f>
        <v>0</v>
      </c>
      <c r="D227" s="12">
        <f t="shared" si="38"/>
        <v>0</v>
      </c>
      <c r="E227" s="18">
        <f>Inputs!D335</f>
        <v>1.046134670074863</v>
      </c>
      <c r="F227" s="12">
        <f t="shared" si="39"/>
        <v>0</v>
      </c>
      <c r="G227" s="18">
        <f t="shared" si="46"/>
        <v>1</v>
      </c>
      <c r="H227" s="18">
        <f t="shared" si="47"/>
        <v>1.058635486168473</v>
      </c>
      <c r="I227" s="18">
        <f t="shared" si="40"/>
        <v>1</v>
      </c>
      <c r="J227" s="12"/>
      <c r="K227" s="12"/>
      <c r="L227" s="23">
        <f>Trend!$U11</f>
        <v>0</v>
      </c>
      <c r="M227" s="23">
        <f>Trend!$U31</f>
        <v>0</v>
      </c>
      <c r="N227" s="12"/>
      <c r="O227" s="12"/>
      <c r="P227" s="12">
        <f t="shared" si="64"/>
        <v>22.659141021202167</v>
      </c>
      <c r="Q227" s="12">
        <f t="shared" si="65"/>
        <v>23.704513016395126</v>
      </c>
      <c r="R227" s="12">
        <f t="shared" si="44"/>
        <v>22.659141021202167</v>
      </c>
      <c r="S227" s="12">
        <f t="shared" ref="S227:S262" si="66">IF(D227=0,Q227,D227)</f>
        <v>23.704513016395126</v>
      </c>
      <c r="T227" s="12">
        <f t="shared" si="49"/>
        <v>0</v>
      </c>
    </row>
    <row r="228" spans="1:20" x14ac:dyDescent="0.2">
      <c r="A228" s="4">
        <v>43132</v>
      </c>
      <c r="B228" s="22">
        <f>Unit*Inputs!B336</f>
        <v>0</v>
      </c>
      <c r="D228" s="12">
        <f t="shared" ref="D228:D262" si="67">B228+C228</f>
        <v>0</v>
      </c>
      <c r="E228" s="18">
        <f>Inputs!D336</f>
        <v>0.92006338743058791</v>
      </c>
      <c r="F228" s="12">
        <f t="shared" ref="F228:F262" si="68">D228/E228</f>
        <v>0</v>
      </c>
      <c r="G228" s="18">
        <f t="shared" si="46"/>
        <v>1</v>
      </c>
      <c r="H228" s="18">
        <f t="shared" si="47"/>
        <v>1.0331083284671718</v>
      </c>
      <c r="I228" s="18">
        <f t="shared" ref="I228:I262" si="69">IF(I$8=1,G228,H228)</f>
        <v>1</v>
      </c>
      <c r="J228" s="12"/>
      <c r="K228" s="12"/>
      <c r="L228" s="23">
        <f>Trend!$U12</f>
        <v>0</v>
      </c>
      <c r="M228" s="23">
        <f>Trend!$U32</f>
        <v>0</v>
      </c>
      <c r="N228" s="12"/>
      <c r="O228" s="12"/>
      <c r="P228" s="12">
        <f t="shared" si="64"/>
        <v>22.659141021202167</v>
      </c>
      <c r="Q228" s="12">
        <f t="shared" si="65"/>
        <v>20.847846044234657</v>
      </c>
      <c r="R228" s="12">
        <f t="shared" ref="R228:R262" si="70">IF(P228=0,N228,P228)</f>
        <v>22.659141021202167</v>
      </c>
      <c r="S228" s="12">
        <f t="shared" si="66"/>
        <v>20.847846044234657</v>
      </c>
      <c r="T228" s="12">
        <f t="shared" si="49"/>
        <v>0</v>
      </c>
    </row>
    <row r="229" spans="1:20" x14ac:dyDescent="0.2">
      <c r="A229" s="4">
        <v>43160</v>
      </c>
      <c r="B229" s="22">
        <f>Unit*Inputs!B337</f>
        <v>0</v>
      </c>
      <c r="D229" s="12">
        <f t="shared" si="67"/>
        <v>0</v>
      </c>
      <c r="E229" s="18">
        <f>Inputs!D337</f>
        <v>1.0109335386355662</v>
      </c>
      <c r="F229" s="12">
        <f t="shared" si="68"/>
        <v>0</v>
      </c>
      <c r="G229" s="18">
        <f t="shared" si="46"/>
        <v>1</v>
      </c>
      <c r="H229" s="18">
        <f t="shared" si="47"/>
        <v>1.0000376348025648</v>
      </c>
      <c r="I229" s="18">
        <f t="shared" si="69"/>
        <v>1</v>
      </c>
      <c r="J229" s="12"/>
      <c r="K229" s="12"/>
      <c r="L229" s="23">
        <f>Trend!$U13</f>
        <v>0</v>
      </c>
      <c r="M229" s="23">
        <f>Trend!$U33</f>
        <v>0</v>
      </c>
      <c r="N229" s="12"/>
      <c r="O229" s="12"/>
      <c r="P229" s="12">
        <f t="shared" si="64"/>
        <v>22.659141021202167</v>
      </c>
      <c r="Q229" s="12">
        <f t="shared" si="65"/>
        <v>22.906885615006225</v>
      </c>
      <c r="R229" s="12">
        <f t="shared" si="70"/>
        <v>22.659141021202167</v>
      </c>
      <c r="S229" s="12">
        <f t="shared" si="66"/>
        <v>22.906885615006225</v>
      </c>
      <c r="T229" s="12">
        <f t="shared" si="49"/>
        <v>0</v>
      </c>
    </row>
    <row r="230" spans="1:20" x14ac:dyDescent="0.2">
      <c r="A230" s="4">
        <v>43191</v>
      </c>
      <c r="B230" s="22">
        <f>Unit*Inputs!B338</f>
        <v>0</v>
      </c>
      <c r="D230" s="12">
        <f t="shared" si="67"/>
        <v>0</v>
      </c>
      <c r="E230" s="18">
        <f>Inputs!D338</f>
        <v>1.0078776764168984</v>
      </c>
      <c r="F230" s="12">
        <f t="shared" si="68"/>
        <v>0</v>
      </c>
      <c r="G230" s="18">
        <f t="shared" si="46"/>
        <v>1</v>
      </c>
      <c r="H230" s="18">
        <f t="shared" si="47"/>
        <v>0.97612277725203567</v>
      </c>
      <c r="I230" s="18">
        <f t="shared" si="69"/>
        <v>1</v>
      </c>
      <c r="J230" s="12"/>
      <c r="K230" s="12"/>
      <c r="L230" s="23">
        <f>Trend!$U14</f>
        <v>0</v>
      </c>
      <c r="M230" s="23">
        <f>Trend!$U34</f>
        <v>0</v>
      </c>
      <c r="N230" s="12"/>
      <c r="O230" s="12"/>
      <c r="P230" s="12">
        <f t="shared" si="64"/>
        <v>22.659141021202167</v>
      </c>
      <c r="Q230" s="12">
        <f t="shared" si="65"/>
        <v>22.837642402052065</v>
      </c>
      <c r="R230" s="12">
        <f t="shared" si="70"/>
        <v>22.659141021202167</v>
      </c>
      <c r="S230" s="12">
        <f t="shared" si="66"/>
        <v>22.837642402052065</v>
      </c>
      <c r="T230" s="12">
        <f t="shared" si="49"/>
        <v>0</v>
      </c>
    </row>
    <row r="231" spans="1:20" x14ac:dyDescent="0.2">
      <c r="A231" s="4">
        <v>43221</v>
      </c>
      <c r="B231" s="22">
        <f>Unit*Inputs!B339</f>
        <v>0</v>
      </c>
      <c r="D231" s="12">
        <f t="shared" si="67"/>
        <v>0</v>
      </c>
      <c r="E231" s="18">
        <f>Inputs!D339</f>
        <v>1.0550395064523677</v>
      </c>
      <c r="F231" s="12">
        <f t="shared" si="68"/>
        <v>0</v>
      </c>
      <c r="G231" s="18">
        <f t="shared" si="46"/>
        <v>1</v>
      </c>
      <c r="H231" s="18">
        <f t="shared" si="47"/>
        <v>0.96475668456994579</v>
      </c>
      <c r="I231" s="18">
        <f t="shared" si="69"/>
        <v>1</v>
      </c>
      <c r="J231" s="12"/>
      <c r="K231" s="12"/>
      <c r="L231" s="23">
        <f>Trend!$U15</f>
        <v>0</v>
      </c>
      <c r="M231" s="23">
        <f>Trend!$U35</f>
        <v>0</v>
      </c>
      <c r="N231" s="12"/>
      <c r="O231" s="12"/>
      <c r="P231" s="12">
        <f t="shared" si="64"/>
        <v>22.659141021202167</v>
      </c>
      <c r="Q231" s="12">
        <f t="shared" si="65"/>
        <v>23.906288959643732</v>
      </c>
      <c r="R231" s="12">
        <f t="shared" si="70"/>
        <v>22.659141021202167</v>
      </c>
      <c r="S231" s="12">
        <f t="shared" si="66"/>
        <v>23.906288959643732</v>
      </c>
      <c r="T231" s="12">
        <f t="shared" si="49"/>
        <v>0</v>
      </c>
    </row>
    <row r="232" spans="1:20" x14ac:dyDescent="0.2">
      <c r="A232" s="4">
        <v>43252</v>
      </c>
      <c r="B232" s="22">
        <f>Unit*Inputs!B340</f>
        <v>0</v>
      </c>
      <c r="D232" s="12">
        <f t="shared" si="67"/>
        <v>0</v>
      </c>
      <c r="E232" s="18">
        <f>Inputs!D340</f>
        <v>1.0169153188692668</v>
      </c>
      <c r="F232" s="12">
        <f t="shared" si="68"/>
        <v>0</v>
      </c>
      <c r="G232" s="18">
        <f t="shared" si="46"/>
        <v>1</v>
      </c>
      <c r="H232" s="18">
        <f t="shared" si="47"/>
        <v>0.93295607948832149</v>
      </c>
      <c r="I232" s="18">
        <f t="shared" si="69"/>
        <v>1</v>
      </c>
      <c r="J232" s="12"/>
      <c r="K232" s="12"/>
      <c r="L232" s="23">
        <f>Trend!$U16</f>
        <v>0</v>
      </c>
      <c r="M232" s="23">
        <f>Trend!$U36</f>
        <v>0</v>
      </c>
      <c r="N232" s="12"/>
      <c r="O232" s="12"/>
      <c r="P232" s="12">
        <f t="shared" si="64"/>
        <v>22.659141021202167</v>
      </c>
      <c r="Q232" s="12">
        <f t="shared" si="65"/>
        <v>23.042427616879486</v>
      </c>
      <c r="R232" s="12">
        <f t="shared" si="70"/>
        <v>22.659141021202167</v>
      </c>
      <c r="S232" s="12">
        <f t="shared" si="66"/>
        <v>23.042427616879486</v>
      </c>
      <c r="T232" s="12">
        <f t="shared" si="49"/>
        <v>0</v>
      </c>
    </row>
    <row r="233" spans="1:20" x14ac:dyDescent="0.2">
      <c r="A233" s="4">
        <v>43282</v>
      </c>
      <c r="B233" s="22">
        <f>Unit*Inputs!B341</f>
        <v>0</v>
      </c>
      <c r="D233" s="12">
        <f t="shared" si="67"/>
        <v>0</v>
      </c>
      <c r="E233" s="18">
        <f>Inputs!D341</f>
        <v>0.96192792221787327</v>
      </c>
      <c r="F233" s="12">
        <f t="shared" si="68"/>
        <v>0</v>
      </c>
      <c r="G233" s="18">
        <f t="shared" si="46"/>
        <v>1</v>
      </c>
      <c r="H233" s="18">
        <f t="shared" si="47"/>
        <v>0.93392991939460834</v>
      </c>
      <c r="I233" s="18">
        <f t="shared" si="69"/>
        <v>1</v>
      </c>
      <c r="J233" s="12"/>
      <c r="K233" s="12"/>
      <c r="L233" s="23">
        <f>Trend!$U17</f>
        <v>0</v>
      </c>
      <c r="M233" s="23">
        <f>Trend!$U37</f>
        <v>0</v>
      </c>
      <c r="N233" s="12"/>
      <c r="O233" s="12"/>
      <c r="P233" s="12">
        <f t="shared" si="64"/>
        <v>22.659141021202167</v>
      </c>
      <c r="Q233" s="12">
        <f t="shared" si="65"/>
        <v>21.796460441766779</v>
      </c>
      <c r="R233" s="12">
        <f t="shared" si="70"/>
        <v>22.659141021202167</v>
      </c>
      <c r="S233" s="12">
        <f t="shared" si="66"/>
        <v>21.796460441766779</v>
      </c>
      <c r="T233" s="12">
        <f t="shared" si="49"/>
        <v>0</v>
      </c>
    </row>
    <row r="234" spans="1:20" x14ac:dyDescent="0.2">
      <c r="A234" s="4">
        <v>43313</v>
      </c>
      <c r="B234" s="22">
        <f>Unit*Inputs!B342</f>
        <v>0</v>
      </c>
      <c r="D234" s="12">
        <f t="shared" si="67"/>
        <v>0</v>
      </c>
      <c r="E234" s="18">
        <f>Inputs!D342</f>
        <v>1.1106779387137444</v>
      </c>
      <c r="F234" s="12">
        <f t="shared" si="68"/>
        <v>0</v>
      </c>
      <c r="G234" s="18">
        <f t="shared" si="46"/>
        <v>1</v>
      </c>
      <c r="H234" s="18">
        <f t="shared" si="47"/>
        <v>0.92467384866109226</v>
      </c>
      <c r="I234" s="18">
        <f t="shared" si="69"/>
        <v>1</v>
      </c>
      <c r="J234" s="12"/>
      <c r="K234" s="12"/>
      <c r="L234" s="23">
        <f>Trend!$U18</f>
        <v>0</v>
      </c>
      <c r="M234" s="23">
        <f>Trend!$U38</f>
        <v>0</v>
      </c>
      <c r="N234" s="12"/>
      <c r="O234" s="12"/>
      <c r="P234" s="12">
        <f t="shared" si="64"/>
        <v>22.659141021202167</v>
      </c>
      <c r="Q234" s="12">
        <f t="shared" si="65"/>
        <v>25.167008042452874</v>
      </c>
      <c r="R234" s="12">
        <f t="shared" si="70"/>
        <v>22.659141021202167</v>
      </c>
      <c r="S234" s="12">
        <f t="shared" si="66"/>
        <v>25.167008042452874</v>
      </c>
      <c r="T234" s="12">
        <f t="shared" si="49"/>
        <v>0</v>
      </c>
    </row>
    <row r="235" spans="1:20" x14ac:dyDescent="0.2">
      <c r="A235" s="4">
        <v>43344</v>
      </c>
      <c r="B235" s="22">
        <f>Unit*Inputs!B343</f>
        <v>0</v>
      </c>
      <c r="D235" s="12">
        <f t="shared" si="67"/>
        <v>0</v>
      </c>
      <c r="E235" s="18">
        <f>Inputs!D343</f>
        <v>0.91944330964259713</v>
      </c>
      <c r="F235" s="12">
        <f t="shared" si="68"/>
        <v>0</v>
      </c>
      <c r="G235" s="18">
        <f t="shared" si="46"/>
        <v>1</v>
      </c>
      <c r="H235" s="18">
        <f t="shared" si="47"/>
        <v>0.96908429486836234</v>
      </c>
      <c r="I235" s="18">
        <f t="shared" si="69"/>
        <v>1</v>
      </c>
      <c r="J235" s="12"/>
      <c r="K235" s="12"/>
      <c r="L235" s="23">
        <f>Trend!$U19</f>
        <v>0</v>
      </c>
      <c r="M235" s="23">
        <f>Trend!$U39</f>
        <v>0</v>
      </c>
      <c r="N235" s="12"/>
      <c r="O235" s="12"/>
      <c r="P235" s="12">
        <f t="shared" si="64"/>
        <v>22.659141021202167</v>
      </c>
      <c r="Q235" s="12">
        <f t="shared" si="65"/>
        <v>20.833795614192457</v>
      </c>
      <c r="R235" s="12">
        <f t="shared" si="70"/>
        <v>22.659141021202167</v>
      </c>
      <c r="S235" s="12">
        <f t="shared" si="66"/>
        <v>20.833795614192457</v>
      </c>
      <c r="T235" s="12">
        <f t="shared" si="49"/>
        <v>0</v>
      </c>
    </row>
    <row r="236" spans="1:20" x14ac:dyDescent="0.2">
      <c r="A236" s="4">
        <v>43374</v>
      </c>
      <c r="B236" s="22">
        <f>Unit*Inputs!B344</f>
        <v>0</v>
      </c>
      <c r="D236" s="12">
        <f t="shared" si="67"/>
        <v>0</v>
      </c>
      <c r="E236" s="18">
        <f>Inputs!D344</f>
        <v>1.0903252651783089</v>
      </c>
      <c r="F236" s="12">
        <f t="shared" si="68"/>
        <v>0</v>
      </c>
      <c r="G236" s="18">
        <f t="shared" si="46"/>
        <v>1</v>
      </c>
      <c r="H236" s="18">
        <f t="shared" si="47"/>
        <v>1.0001341906588057</v>
      </c>
      <c r="I236" s="18">
        <f t="shared" si="69"/>
        <v>1</v>
      </c>
      <c r="J236" s="12"/>
      <c r="K236" s="12"/>
      <c r="L236" s="23">
        <f>Trend!$U20</f>
        <v>0</v>
      </c>
      <c r="M236" s="23">
        <f>Trend!$U40</f>
        <v>0</v>
      </c>
      <c r="N236" s="12"/>
      <c r="O236" s="12"/>
      <c r="P236" s="12">
        <f t="shared" si="64"/>
        <v>22.659141021202167</v>
      </c>
      <c r="Q236" s="12">
        <f t="shared" si="65"/>
        <v>24.705833942654948</v>
      </c>
      <c r="R236" s="12">
        <f t="shared" si="70"/>
        <v>22.659141021202167</v>
      </c>
      <c r="S236" s="12">
        <f t="shared" si="66"/>
        <v>24.705833942654948</v>
      </c>
      <c r="T236" s="12">
        <f t="shared" si="49"/>
        <v>0</v>
      </c>
    </row>
    <row r="237" spans="1:20" x14ac:dyDescent="0.2">
      <c r="A237" s="4">
        <v>43405</v>
      </c>
      <c r="B237" s="22">
        <f>Unit*Inputs!B345</f>
        <v>0</v>
      </c>
      <c r="D237" s="12">
        <f t="shared" si="67"/>
        <v>0</v>
      </c>
      <c r="E237" s="18">
        <f>Inputs!D345</f>
        <v>0.98656833567849</v>
      </c>
      <c r="F237" s="12">
        <f t="shared" si="68"/>
        <v>0</v>
      </c>
      <c r="G237" s="18">
        <f t="shared" si="46"/>
        <v>1</v>
      </c>
      <c r="H237" s="18">
        <f t="shared" si="47"/>
        <v>1.0519864648852775</v>
      </c>
      <c r="I237" s="18">
        <f t="shared" si="69"/>
        <v>1</v>
      </c>
      <c r="J237" s="12"/>
      <c r="K237" s="12"/>
      <c r="L237" s="23">
        <f>Trend!$U21</f>
        <v>0</v>
      </c>
      <c r="M237" s="23">
        <f>Trend!$U41</f>
        <v>0</v>
      </c>
      <c r="N237" s="12"/>
      <c r="O237" s="12"/>
      <c r="P237" s="12">
        <f t="shared" si="64"/>
        <v>22.659141021202167</v>
      </c>
      <c r="Q237" s="12">
        <f t="shared" si="65"/>
        <v>22.354791045191622</v>
      </c>
      <c r="R237" s="12">
        <f t="shared" si="70"/>
        <v>22.659141021202167</v>
      </c>
      <c r="S237" s="12">
        <f t="shared" si="66"/>
        <v>22.354791045191622</v>
      </c>
      <c r="T237" s="12">
        <f t="shared" si="49"/>
        <v>0</v>
      </c>
    </row>
    <row r="238" spans="1:20" x14ac:dyDescent="0.2">
      <c r="A238" s="4">
        <v>43435</v>
      </c>
      <c r="B238" s="22">
        <f>Unit*Inputs!B346</f>
        <v>0</v>
      </c>
      <c r="D238" s="12">
        <f t="shared" si="67"/>
        <v>0</v>
      </c>
      <c r="E238" s="18">
        <f>Inputs!D346</f>
        <v>0.8648356254922287</v>
      </c>
      <c r="F238" s="12">
        <f t="shared" si="68"/>
        <v>0</v>
      </c>
      <c r="G238" s="18">
        <f t="shared" si="46"/>
        <v>1</v>
      </c>
      <c r="H238" s="18">
        <f t="shared" si="47"/>
        <v>1.1545742907833405</v>
      </c>
      <c r="I238" s="18">
        <f t="shared" si="69"/>
        <v>1</v>
      </c>
      <c r="J238" s="12"/>
      <c r="K238" s="12"/>
      <c r="L238" s="23">
        <f>Trend!$U22</f>
        <v>0</v>
      </c>
      <c r="M238" s="23">
        <f>Trend!$U42</f>
        <v>0</v>
      </c>
      <c r="N238" s="12"/>
      <c r="O238" s="12"/>
      <c r="P238" s="12">
        <f t="shared" si="64"/>
        <v>22.659141021202167</v>
      </c>
      <c r="Q238" s="12">
        <f t="shared" si="65"/>
        <v>19.596432398187993</v>
      </c>
      <c r="R238" s="12">
        <f t="shared" si="70"/>
        <v>22.659141021202167</v>
      </c>
      <c r="S238" s="12">
        <f t="shared" si="66"/>
        <v>19.596432398187993</v>
      </c>
      <c r="T238" s="12">
        <f t="shared" si="49"/>
        <v>0</v>
      </c>
    </row>
    <row r="239" spans="1:20" x14ac:dyDescent="0.2">
      <c r="A239" s="4">
        <v>43466</v>
      </c>
      <c r="B239" s="22">
        <f>Unit*Inputs!B347</f>
        <v>0</v>
      </c>
      <c r="D239" s="12">
        <f t="shared" si="67"/>
        <v>0</v>
      </c>
      <c r="E239" s="18">
        <f>Inputs!D347</f>
        <v>1.0263066147156539</v>
      </c>
      <c r="F239" s="12">
        <f t="shared" si="68"/>
        <v>0</v>
      </c>
      <c r="G239" s="18">
        <f t="shared" si="46"/>
        <v>1</v>
      </c>
      <c r="H239" s="18">
        <f t="shared" si="47"/>
        <v>1.058635486168473</v>
      </c>
      <c r="I239" s="18">
        <f t="shared" si="69"/>
        <v>1</v>
      </c>
      <c r="J239" s="12"/>
      <c r="K239" s="12"/>
      <c r="L239" s="23">
        <f>Trend!$V11</f>
        <v>0</v>
      </c>
      <c r="M239" s="23">
        <f>Trend!$V31</f>
        <v>0</v>
      </c>
      <c r="N239" s="12"/>
      <c r="O239" s="12"/>
      <c r="P239" s="12">
        <f t="shared" si="64"/>
        <v>22.659141021202167</v>
      </c>
      <c r="Q239" s="12">
        <f t="shared" si="65"/>
        <v>23.255226313834601</v>
      </c>
      <c r="R239" s="12">
        <f t="shared" si="70"/>
        <v>22.659141021202167</v>
      </c>
      <c r="S239" s="12">
        <f t="shared" si="66"/>
        <v>23.255226313834601</v>
      </c>
      <c r="T239" s="12">
        <f t="shared" si="49"/>
        <v>0</v>
      </c>
    </row>
    <row r="240" spans="1:20" x14ac:dyDescent="0.2">
      <c r="A240" s="4">
        <v>43497</v>
      </c>
      <c r="B240" s="22">
        <f>Unit*Inputs!B348</f>
        <v>0</v>
      </c>
      <c r="D240" s="12">
        <f t="shared" si="67"/>
        <v>0</v>
      </c>
      <c r="E240" s="18">
        <f>Inputs!D348</f>
        <v>0.92006338743058758</v>
      </c>
      <c r="F240" s="12">
        <f t="shared" si="68"/>
        <v>0</v>
      </c>
      <c r="G240" s="18">
        <f t="shared" ref="G240:G262" si="71">G228</f>
        <v>1</v>
      </c>
      <c r="H240" s="18">
        <f t="shared" ref="H240:H262" si="72">H228</f>
        <v>1.0331083284671718</v>
      </c>
      <c r="I240" s="18">
        <f t="shared" si="69"/>
        <v>1</v>
      </c>
      <c r="J240" s="12"/>
      <c r="K240" s="12"/>
      <c r="L240" s="23">
        <f>Trend!$V12</f>
        <v>0</v>
      </c>
      <c r="M240" s="23">
        <f>Trend!$V32</f>
        <v>0</v>
      </c>
      <c r="N240" s="12"/>
      <c r="O240" s="12"/>
      <c r="P240" s="12">
        <f t="shared" si="64"/>
        <v>22.659141021202167</v>
      </c>
      <c r="Q240" s="12">
        <f t="shared" si="65"/>
        <v>20.84784604423465</v>
      </c>
      <c r="R240" s="12">
        <f t="shared" si="70"/>
        <v>22.659141021202167</v>
      </c>
      <c r="S240" s="12">
        <f t="shared" si="66"/>
        <v>20.84784604423465</v>
      </c>
      <c r="T240" s="12">
        <f t="shared" si="49"/>
        <v>0</v>
      </c>
    </row>
    <row r="241" spans="1:20" x14ac:dyDescent="0.2">
      <c r="A241" s="4">
        <v>43525</v>
      </c>
      <c r="B241" s="22">
        <f>Unit*Inputs!B349</f>
        <v>0</v>
      </c>
      <c r="D241" s="12">
        <f t="shared" si="67"/>
        <v>0</v>
      </c>
      <c r="E241" s="18">
        <f>Inputs!D349</f>
        <v>1.0169153188692668</v>
      </c>
      <c r="F241" s="12">
        <f t="shared" si="68"/>
        <v>0</v>
      </c>
      <c r="G241" s="18">
        <f t="shared" si="71"/>
        <v>1</v>
      </c>
      <c r="H241" s="18">
        <f t="shared" si="72"/>
        <v>1.0000376348025648</v>
      </c>
      <c r="I241" s="18">
        <f t="shared" si="69"/>
        <v>1</v>
      </c>
      <c r="J241" s="12"/>
      <c r="K241" s="12"/>
      <c r="L241" s="23">
        <f>Trend!$V13</f>
        <v>0</v>
      </c>
      <c r="M241" s="23">
        <f>Trend!$V33</f>
        <v>0</v>
      </c>
      <c r="N241" s="12"/>
      <c r="O241" s="12"/>
      <c r="P241" s="12">
        <f t="shared" si="64"/>
        <v>22.659141021202167</v>
      </c>
      <c r="Q241" s="12">
        <f t="shared" si="65"/>
        <v>23.042427616879486</v>
      </c>
      <c r="R241" s="12">
        <f t="shared" si="70"/>
        <v>22.659141021202167</v>
      </c>
      <c r="S241" s="12">
        <f t="shared" si="66"/>
        <v>23.042427616879486</v>
      </c>
      <c r="T241" s="12">
        <f t="shared" si="49"/>
        <v>0</v>
      </c>
    </row>
    <row r="242" spans="1:20" x14ac:dyDescent="0.2">
      <c r="A242" s="4">
        <v>43556</v>
      </c>
      <c r="B242" s="22">
        <f>Unit*Inputs!B350</f>
        <v>0</v>
      </c>
      <c r="D242" s="12">
        <f t="shared" si="67"/>
        <v>0</v>
      </c>
      <c r="E242" s="18">
        <f>Inputs!D350</f>
        <v>1.0010687929004494</v>
      </c>
      <c r="F242" s="12">
        <f t="shared" si="68"/>
        <v>0</v>
      </c>
      <c r="G242" s="18">
        <f t="shared" si="71"/>
        <v>1</v>
      </c>
      <c r="H242" s="18">
        <f t="shared" si="72"/>
        <v>0.97612277725203567</v>
      </c>
      <c r="I242" s="18">
        <f t="shared" si="69"/>
        <v>1</v>
      </c>
      <c r="J242" s="12"/>
      <c r="K242" s="12"/>
      <c r="L242" s="23">
        <f>Trend!$V14</f>
        <v>0</v>
      </c>
      <c r="M242" s="23">
        <f>Trend!$V34</f>
        <v>0</v>
      </c>
      <c r="N242" s="12"/>
      <c r="O242" s="12"/>
      <c r="P242" s="12">
        <f t="shared" si="64"/>
        <v>22.659141021202167</v>
      </c>
      <c r="Q242" s="12">
        <f t="shared" si="65"/>
        <v>22.683358950255908</v>
      </c>
      <c r="R242" s="12">
        <f t="shared" si="70"/>
        <v>22.659141021202167</v>
      </c>
      <c r="S242" s="12">
        <f t="shared" si="66"/>
        <v>22.683358950255908</v>
      </c>
      <c r="T242" s="12">
        <f t="shared" si="49"/>
        <v>0</v>
      </c>
    </row>
    <row r="243" spans="1:20" x14ac:dyDescent="0.2">
      <c r="A243" s="4">
        <v>43586</v>
      </c>
      <c r="B243" s="22">
        <f>Unit*Inputs!B351</f>
        <v>0</v>
      </c>
      <c r="D243" s="12">
        <f t="shared" si="67"/>
        <v>0</v>
      </c>
      <c r="E243" s="18">
        <f>Inputs!D351</f>
        <v>1.0558221346174634</v>
      </c>
      <c r="F243" s="12">
        <f t="shared" si="68"/>
        <v>0</v>
      </c>
      <c r="G243" s="18">
        <f t="shared" si="71"/>
        <v>1</v>
      </c>
      <c r="H243" s="18">
        <f t="shared" si="72"/>
        <v>0.96475668456994579</v>
      </c>
      <c r="I243" s="18">
        <f t="shared" si="69"/>
        <v>1</v>
      </c>
      <c r="J243" s="12"/>
      <c r="K243" s="12"/>
      <c r="L243" s="23">
        <f>Trend!$V15</f>
        <v>0</v>
      </c>
      <c r="M243" s="23">
        <f>Trend!$V35</f>
        <v>0</v>
      </c>
      <c r="N243" s="12"/>
      <c r="O243" s="12"/>
      <c r="P243" s="12">
        <f t="shared" si="64"/>
        <v>22.659141021202167</v>
      </c>
      <c r="Q243" s="12">
        <f t="shared" si="65"/>
        <v>23.924022641603802</v>
      </c>
      <c r="R243" s="12">
        <f t="shared" si="70"/>
        <v>22.659141021202167</v>
      </c>
      <c r="S243" s="12">
        <f t="shared" si="66"/>
        <v>23.924022641603802</v>
      </c>
      <c r="T243" s="12">
        <f t="shared" si="49"/>
        <v>0</v>
      </c>
    </row>
    <row r="244" spans="1:20" x14ac:dyDescent="0.2">
      <c r="A244" s="4">
        <v>43617</v>
      </c>
      <c r="B244" s="22">
        <f>Unit*Inputs!B352</f>
        <v>0</v>
      </c>
      <c r="D244" s="12">
        <f t="shared" si="67"/>
        <v>0</v>
      </c>
      <c r="E244" s="18">
        <f>Inputs!D352</f>
        <v>0.96753499754727756</v>
      </c>
      <c r="F244" s="12">
        <f t="shared" si="68"/>
        <v>0</v>
      </c>
      <c r="G244" s="18">
        <f t="shared" si="71"/>
        <v>1</v>
      </c>
      <c r="H244" s="18">
        <f t="shared" si="72"/>
        <v>0.93295607948832149</v>
      </c>
      <c r="I244" s="18">
        <f t="shared" si="69"/>
        <v>1</v>
      </c>
      <c r="J244" s="12"/>
      <c r="K244" s="12"/>
      <c r="L244" s="23">
        <f>Trend!$V16</f>
        <v>0</v>
      </c>
      <c r="M244" s="23">
        <f>Trend!$V36</f>
        <v>0</v>
      </c>
      <c r="N244" s="12"/>
      <c r="O244" s="12"/>
      <c r="P244" s="12">
        <f t="shared" si="64"/>
        <v>22.659141021202167</v>
      </c>
      <c r="Q244" s="12">
        <f t="shared" si="65"/>
        <v>21.923511952372255</v>
      </c>
      <c r="R244" s="12">
        <f t="shared" si="70"/>
        <v>22.659141021202167</v>
      </c>
      <c r="S244" s="12">
        <f t="shared" si="66"/>
        <v>21.923511952372255</v>
      </c>
      <c r="T244" s="12">
        <f t="shared" si="49"/>
        <v>0</v>
      </c>
    </row>
    <row r="245" spans="1:20" x14ac:dyDescent="0.2">
      <c r="A245" s="4">
        <v>43647</v>
      </c>
      <c r="B245" s="22">
        <f>Unit*Inputs!B353</f>
        <v>0</v>
      </c>
      <c r="D245" s="12">
        <f t="shared" si="67"/>
        <v>0</v>
      </c>
      <c r="E245" s="18">
        <f>Inputs!D353</f>
        <v>1.0237859250389647</v>
      </c>
      <c r="F245" s="12">
        <f t="shared" si="68"/>
        <v>0</v>
      </c>
      <c r="G245" s="18">
        <f t="shared" si="71"/>
        <v>1</v>
      </c>
      <c r="H245" s="18">
        <f t="shared" si="72"/>
        <v>0.93392991939460834</v>
      </c>
      <c r="I245" s="18">
        <f t="shared" si="69"/>
        <v>1</v>
      </c>
      <c r="J245" s="12"/>
      <c r="K245" s="12"/>
      <c r="L245" s="23">
        <f>Trend!$V17</f>
        <v>0</v>
      </c>
      <c r="M245" s="23">
        <f>Trend!$V37</f>
        <v>0</v>
      </c>
      <c r="N245" s="12"/>
      <c r="O245" s="12"/>
      <c r="P245" s="12">
        <f t="shared" si="64"/>
        <v>22.659141021202167</v>
      </c>
      <c r="Q245" s="12">
        <f t="shared" si="65"/>
        <v>23.198109650979813</v>
      </c>
      <c r="R245" s="12">
        <f t="shared" si="70"/>
        <v>22.659141021202167</v>
      </c>
      <c r="S245" s="12">
        <f t="shared" si="66"/>
        <v>23.198109650979813</v>
      </c>
      <c r="T245" s="12">
        <f t="shared" si="49"/>
        <v>0</v>
      </c>
    </row>
    <row r="246" spans="1:20" x14ac:dyDescent="0.2">
      <c r="A246" s="4">
        <v>43678</v>
      </c>
      <c r="B246" s="22">
        <f>Unit*Inputs!B354</f>
        <v>0</v>
      </c>
      <c r="D246" s="12">
        <f t="shared" si="67"/>
        <v>0</v>
      </c>
      <c r="E246" s="18">
        <f>Inputs!D354</f>
        <v>1.0614093344378124</v>
      </c>
      <c r="F246" s="12">
        <f t="shared" si="68"/>
        <v>0</v>
      </c>
      <c r="G246" s="18">
        <f t="shared" si="71"/>
        <v>1</v>
      </c>
      <c r="H246" s="18">
        <f t="shared" si="72"/>
        <v>0.92467384866109226</v>
      </c>
      <c r="I246" s="18">
        <f t="shared" si="69"/>
        <v>1</v>
      </c>
      <c r="J246" s="12"/>
      <c r="K246" s="12"/>
      <c r="L246" s="23">
        <f>Trend!$V18</f>
        <v>0</v>
      </c>
      <c r="M246" s="23">
        <f>Trend!$V38</f>
        <v>0</v>
      </c>
      <c r="N246" s="12"/>
      <c r="O246" s="12"/>
      <c r="P246" s="12">
        <f t="shared" si="64"/>
        <v>22.659141021202167</v>
      </c>
      <c r="Q246" s="12">
        <f t="shared" si="65"/>
        <v>24.050623790246725</v>
      </c>
      <c r="R246" s="12">
        <f t="shared" si="70"/>
        <v>22.659141021202167</v>
      </c>
      <c r="S246" s="12">
        <f t="shared" si="66"/>
        <v>24.050623790246725</v>
      </c>
      <c r="T246" s="12">
        <f t="shared" si="49"/>
        <v>0</v>
      </c>
    </row>
    <row r="247" spans="1:20" x14ac:dyDescent="0.2">
      <c r="A247" s="4">
        <v>43709</v>
      </c>
      <c r="B247" s="22">
        <f>Unit*Inputs!B355</f>
        <v>0</v>
      </c>
      <c r="D247" s="12">
        <f t="shared" si="67"/>
        <v>0</v>
      </c>
      <c r="E247" s="18">
        <f>Inputs!D355</f>
        <v>0.96465564383496016</v>
      </c>
      <c r="F247" s="12">
        <f t="shared" si="68"/>
        <v>0</v>
      </c>
      <c r="G247" s="18">
        <f t="shared" si="71"/>
        <v>1</v>
      </c>
      <c r="H247" s="18">
        <f t="shared" si="72"/>
        <v>0.96908429486836234</v>
      </c>
      <c r="I247" s="18">
        <f t="shared" si="69"/>
        <v>1</v>
      </c>
      <c r="J247" s="12"/>
      <c r="K247" s="12"/>
      <c r="L247" s="23">
        <f>Trend!$V19</f>
        <v>0</v>
      </c>
      <c r="M247" s="23">
        <f>Trend!$V39</f>
        <v>0</v>
      </c>
      <c r="N247" s="12"/>
      <c r="O247" s="12"/>
      <c r="P247" s="12">
        <f t="shared" si="64"/>
        <v>22.659141021202167</v>
      </c>
      <c r="Q247" s="12">
        <f t="shared" si="65"/>
        <v>21.858268270554934</v>
      </c>
      <c r="R247" s="12">
        <f t="shared" si="70"/>
        <v>22.659141021202167</v>
      </c>
      <c r="S247" s="12">
        <f t="shared" si="66"/>
        <v>21.858268270554934</v>
      </c>
      <c r="T247" s="12">
        <f t="shared" si="49"/>
        <v>0</v>
      </c>
    </row>
    <row r="248" spans="1:20" x14ac:dyDescent="0.2">
      <c r="A248" s="4">
        <v>43739</v>
      </c>
      <c r="B248" s="22">
        <f>Unit*Inputs!B356</f>
        <v>0</v>
      </c>
      <c r="D248" s="12">
        <f t="shared" si="67"/>
        <v>0</v>
      </c>
      <c r="E248" s="18">
        <f>Inputs!D356</f>
        <v>1.0945377274255874</v>
      </c>
      <c r="F248" s="12">
        <f t="shared" si="68"/>
        <v>0</v>
      </c>
      <c r="G248" s="18">
        <f t="shared" si="71"/>
        <v>1</v>
      </c>
      <c r="H248" s="18">
        <f t="shared" si="72"/>
        <v>1.0001341906588057</v>
      </c>
      <c r="I248" s="18">
        <f t="shared" si="69"/>
        <v>1</v>
      </c>
      <c r="J248" s="12"/>
      <c r="K248" s="12"/>
      <c r="L248" s="23">
        <f>Trend!$V20</f>
        <v>0</v>
      </c>
      <c r="M248" s="23">
        <f>Trend!$V40</f>
        <v>0</v>
      </c>
      <c r="N248" s="12"/>
      <c r="O248" s="12"/>
      <c r="P248" s="12">
        <f t="shared" si="64"/>
        <v>22.659141021202167</v>
      </c>
      <c r="Q248" s="12">
        <f t="shared" si="65"/>
        <v>24.801284718762524</v>
      </c>
      <c r="R248" s="12">
        <f t="shared" si="70"/>
        <v>22.659141021202167</v>
      </c>
      <c r="S248" s="12">
        <f t="shared" si="66"/>
        <v>24.801284718762524</v>
      </c>
      <c r="T248" s="12">
        <f t="shared" si="49"/>
        <v>0</v>
      </c>
    </row>
    <row r="249" spans="1:20" x14ac:dyDescent="0.2">
      <c r="A249" s="4">
        <v>43770</v>
      </c>
      <c r="B249" s="22">
        <f>Unit*Inputs!B357</f>
        <v>0</v>
      </c>
      <c r="D249" s="12">
        <f t="shared" si="67"/>
        <v>0</v>
      </c>
      <c r="E249" s="18">
        <f>Inputs!D357</f>
        <v>0.93233440453992178</v>
      </c>
      <c r="F249" s="12">
        <f t="shared" si="68"/>
        <v>0</v>
      </c>
      <c r="G249" s="18">
        <f t="shared" si="71"/>
        <v>1</v>
      </c>
      <c r="H249" s="18">
        <f t="shared" si="72"/>
        <v>1.0519864648852775</v>
      </c>
      <c r="I249" s="18">
        <f t="shared" si="69"/>
        <v>1</v>
      </c>
      <c r="J249" s="12"/>
      <c r="K249" s="12"/>
      <c r="L249" s="23">
        <f>Trend!$V21</f>
        <v>0</v>
      </c>
      <c r="M249" s="23">
        <f>Trend!$V41</f>
        <v>0</v>
      </c>
      <c r="N249" s="12"/>
      <c r="O249" s="12"/>
      <c r="P249" s="12">
        <f t="shared" si="64"/>
        <v>22.659141021202167</v>
      </c>
      <c r="Q249" s="12">
        <f t="shared" si="65"/>
        <v>21.125896751388638</v>
      </c>
      <c r="R249" s="12">
        <f t="shared" si="70"/>
        <v>22.659141021202167</v>
      </c>
      <c r="S249" s="12">
        <f t="shared" si="66"/>
        <v>21.125896751388638</v>
      </c>
      <c r="T249" s="12">
        <f t="shared" si="49"/>
        <v>0</v>
      </c>
    </row>
    <row r="250" spans="1:20" x14ac:dyDescent="0.2">
      <c r="A250" s="4">
        <v>43800</v>
      </c>
      <c r="B250" s="22">
        <f>Unit*Inputs!B358</f>
        <v>0</v>
      </c>
      <c r="D250" s="12">
        <f t="shared" si="67"/>
        <v>0</v>
      </c>
      <c r="E250" s="18">
        <f>Inputs!D358</f>
        <v>0.89053386333599849</v>
      </c>
      <c r="F250" s="12">
        <f t="shared" si="68"/>
        <v>0</v>
      </c>
      <c r="G250" s="18">
        <f t="shared" si="71"/>
        <v>1</v>
      </c>
      <c r="H250" s="18">
        <f t="shared" si="72"/>
        <v>1.1545742907833405</v>
      </c>
      <c r="I250" s="18">
        <f t="shared" si="69"/>
        <v>1</v>
      </c>
      <c r="J250" s="12"/>
      <c r="K250" s="12"/>
      <c r="L250" s="23">
        <f>Trend!$V22</f>
        <v>0</v>
      </c>
      <c r="M250" s="23">
        <f>Trend!$V42</f>
        <v>0</v>
      </c>
      <c r="N250" s="12"/>
      <c r="O250" s="12"/>
      <c r="P250" s="12">
        <f t="shared" si="64"/>
        <v>22.659141021202167</v>
      </c>
      <c r="Q250" s="12">
        <f t="shared" si="65"/>
        <v>20.178732393486367</v>
      </c>
      <c r="R250" s="12">
        <f t="shared" si="70"/>
        <v>22.659141021202167</v>
      </c>
      <c r="S250" s="12">
        <f t="shared" si="66"/>
        <v>20.178732393486367</v>
      </c>
      <c r="T250" s="12">
        <f t="shared" si="49"/>
        <v>0</v>
      </c>
    </row>
    <row r="251" spans="1:20" x14ac:dyDescent="0.2">
      <c r="A251" s="4">
        <v>43831</v>
      </c>
      <c r="B251" s="22">
        <f>Unit*Inputs!B359</f>
        <v>0</v>
      </c>
      <c r="D251" s="12">
        <f t="shared" si="67"/>
        <v>0</v>
      </c>
      <c r="E251" s="18">
        <f>Inputs!D359</f>
        <v>1.0331872047662729</v>
      </c>
      <c r="F251" s="12">
        <f t="shared" si="68"/>
        <v>0</v>
      </c>
      <c r="G251" s="18">
        <f t="shared" si="71"/>
        <v>1</v>
      </c>
      <c r="H251" s="18">
        <f t="shared" si="72"/>
        <v>1.058635486168473</v>
      </c>
      <c r="I251" s="18">
        <f t="shared" si="69"/>
        <v>1</v>
      </c>
      <c r="J251" s="12"/>
      <c r="K251" s="12"/>
      <c r="L251" s="23">
        <f>Trend!$W11</f>
        <v>0</v>
      </c>
      <c r="M251" s="23">
        <f>Trend!$W31</f>
        <v>0</v>
      </c>
      <c r="N251" s="12"/>
      <c r="O251" s="12"/>
      <c r="P251" s="12">
        <f t="shared" si="64"/>
        <v>22.659141021202167</v>
      </c>
      <c r="Q251" s="12">
        <f t="shared" si="65"/>
        <v>23.411134574100657</v>
      </c>
      <c r="R251" s="12">
        <f t="shared" si="70"/>
        <v>22.659141021202167</v>
      </c>
      <c r="S251" s="12">
        <f t="shared" si="66"/>
        <v>23.411134574100657</v>
      </c>
      <c r="T251" s="12">
        <f t="shared" si="49"/>
        <v>0</v>
      </c>
    </row>
    <row r="252" spans="1:20" x14ac:dyDescent="0.2">
      <c r="A252" s="4">
        <v>43862</v>
      </c>
      <c r="B252" s="22">
        <f>Unit*Inputs!B360</f>
        <v>0</v>
      </c>
      <c r="D252" s="12">
        <f t="shared" si="67"/>
        <v>0</v>
      </c>
      <c r="E252" s="18">
        <f>Inputs!D360</f>
        <v>0.92006338743058758</v>
      </c>
      <c r="F252" s="12">
        <f t="shared" si="68"/>
        <v>0</v>
      </c>
      <c r="G252" s="18">
        <f t="shared" si="71"/>
        <v>1</v>
      </c>
      <c r="H252" s="18">
        <f t="shared" si="72"/>
        <v>1.0331083284671718</v>
      </c>
      <c r="I252" s="18">
        <f t="shared" si="69"/>
        <v>1</v>
      </c>
      <c r="J252" s="12"/>
      <c r="K252" s="12"/>
      <c r="L252" s="23">
        <f>Trend!$W12</f>
        <v>0</v>
      </c>
      <c r="M252" s="23">
        <f>Trend!$W32</f>
        <v>0</v>
      </c>
      <c r="N252" s="12"/>
      <c r="O252" s="12"/>
      <c r="P252" s="12">
        <f t="shared" si="64"/>
        <v>22.659141021202167</v>
      </c>
      <c r="Q252" s="12">
        <f t="shared" si="65"/>
        <v>20.84784604423465</v>
      </c>
      <c r="R252" s="12">
        <f t="shared" si="70"/>
        <v>22.659141021202167</v>
      </c>
      <c r="S252" s="12">
        <f t="shared" si="66"/>
        <v>20.84784604423465</v>
      </c>
      <c r="T252" s="12">
        <f t="shared" si="49"/>
        <v>0</v>
      </c>
    </row>
    <row r="253" spans="1:20" x14ac:dyDescent="0.2">
      <c r="A253" s="4">
        <v>43891</v>
      </c>
      <c r="B253" s="22">
        <f>Unit*Inputs!B361</f>
        <v>0</v>
      </c>
      <c r="D253" s="12">
        <f t="shared" si="67"/>
        <v>0</v>
      </c>
      <c r="E253" s="18">
        <f>Inputs!D361</f>
        <v>1.0613450248965339</v>
      </c>
      <c r="F253" s="12">
        <f t="shared" si="68"/>
        <v>0</v>
      </c>
      <c r="G253" s="18">
        <f t="shared" si="71"/>
        <v>1</v>
      </c>
      <c r="H253" s="18">
        <f t="shared" si="72"/>
        <v>1.0000376348025648</v>
      </c>
      <c r="I253" s="18">
        <f t="shared" si="69"/>
        <v>1</v>
      </c>
      <c r="J253" s="12"/>
      <c r="K253" s="12"/>
      <c r="L253" s="23">
        <f>Trend!$W13</f>
        <v>0</v>
      </c>
      <c r="M253" s="23">
        <f>Trend!$W33</f>
        <v>0</v>
      </c>
      <c r="N253" s="12"/>
      <c r="O253" s="12"/>
      <c r="P253" s="12">
        <f t="shared" si="64"/>
        <v>22.659141021202167</v>
      </c>
      <c r="Q253" s="12">
        <f t="shared" si="65"/>
        <v>24.049166591281889</v>
      </c>
      <c r="R253" s="12">
        <f t="shared" si="70"/>
        <v>22.659141021202167</v>
      </c>
      <c r="S253" s="12">
        <f t="shared" si="66"/>
        <v>24.049166591281889</v>
      </c>
      <c r="T253" s="12">
        <f t="shared" si="49"/>
        <v>0</v>
      </c>
    </row>
    <row r="254" spans="1:20" x14ac:dyDescent="0.2">
      <c r="A254" s="4">
        <v>43922</v>
      </c>
      <c r="B254" s="22">
        <f>Unit*Inputs!B362</f>
        <v>0</v>
      </c>
      <c r="D254" s="12">
        <f t="shared" si="67"/>
        <v>0</v>
      </c>
      <c r="E254" s="18">
        <f>Inputs!D362</f>
        <v>1.0059521662667672</v>
      </c>
      <c r="F254" s="12">
        <f t="shared" si="68"/>
        <v>0</v>
      </c>
      <c r="G254" s="18">
        <f t="shared" si="71"/>
        <v>1</v>
      </c>
      <c r="H254" s="18">
        <f t="shared" si="72"/>
        <v>0.97612277725203567</v>
      </c>
      <c r="I254" s="18">
        <f t="shared" si="69"/>
        <v>1</v>
      </c>
      <c r="J254" s="12"/>
      <c r="K254" s="12"/>
      <c r="L254" s="23">
        <f>Trend!$W14</f>
        <v>0</v>
      </c>
      <c r="M254" s="23">
        <f>Trend!$W34</f>
        <v>0</v>
      </c>
      <c r="N254" s="12"/>
      <c r="O254" s="12"/>
      <c r="P254" s="12">
        <f t="shared" si="64"/>
        <v>22.659141021202167</v>
      </c>
      <c r="Q254" s="12">
        <f t="shared" si="65"/>
        <v>22.794011996022487</v>
      </c>
      <c r="R254" s="12">
        <f t="shared" si="70"/>
        <v>22.659141021202167</v>
      </c>
      <c r="S254" s="12">
        <f t="shared" si="66"/>
        <v>22.794011996022487</v>
      </c>
      <c r="T254" s="12">
        <f t="shared" si="49"/>
        <v>0</v>
      </c>
    </row>
    <row r="255" spans="1:20" x14ac:dyDescent="0.2">
      <c r="A255" s="4">
        <v>43952</v>
      </c>
      <c r="B255" s="22">
        <f>Unit*Inputs!B363</f>
        <v>0</v>
      </c>
      <c r="D255" s="12">
        <f t="shared" si="67"/>
        <v>0</v>
      </c>
      <c r="E255" s="18">
        <f>Inputs!D363</f>
        <v>0.95712873390188957</v>
      </c>
      <c r="F255" s="12">
        <f t="shared" si="68"/>
        <v>0</v>
      </c>
      <c r="G255" s="18">
        <f t="shared" si="71"/>
        <v>1</v>
      </c>
      <c r="H255" s="18">
        <f t="shared" si="72"/>
        <v>0.96475668456994579</v>
      </c>
      <c r="I255" s="18">
        <f t="shared" si="69"/>
        <v>1</v>
      </c>
      <c r="J255" s="12"/>
      <c r="K255" s="12"/>
      <c r="L255" s="23">
        <f>Trend!$W15</f>
        <v>0</v>
      </c>
      <c r="M255" s="23">
        <f>Trend!$W35</f>
        <v>0</v>
      </c>
      <c r="N255" s="12"/>
      <c r="O255" s="12"/>
      <c r="P255" s="12">
        <f t="shared" si="64"/>
        <v>22.659141021202167</v>
      </c>
      <c r="Q255" s="12">
        <f t="shared" si="65"/>
        <v>21.6877149569276</v>
      </c>
      <c r="R255" s="12">
        <f t="shared" si="70"/>
        <v>22.659141021202167</v>
      </c>
      <c r="S255" s="12">
        <f t="shared" si="66"/>
        <v>21.6877149569276</v>
      </c>
      <c r="T255" s="12">
        <f t="shared" si="49"/>
        <v>0</v>
      </c>
    </row>
    <row r="256" spans="1:20" x14ac:dyDescent="0.2">
      <c r="A256" s="4">
        <v>43983</v>
      </c>
      <c r="B256" s="22">
        <f>Unit*Inputs!B364</f>
        <v>0</v>
      </c>
      <c r="D256" s="12">
        <f t="shared" si="67"/>
        <v>0</v>
      </c>
      <c r="E256" s="18">
        <f>Inputs!D364</f>
        <v>1.0613450248965339</v>
      </c>
      <c r="F256" s="12">
        <f t="shared" si="68"/>
        <v>0</v>
      </c>
      <c r="G256" s="18">
        <f t="shared" si="71"/>
        <v>1</v>
      </c>
      <c r="H256" s="18">
        <f t="shared" si="72"/>
        <v>0.93295607948832149</v>
      </c>
      <c r="I256" s="18">
        <f t="shared" si="69"/>
        <v>1</v>
      </c>
      <c r="J256" s="12"/>
      <c r="K256" s="12"/>
      <c r="L256" s="23">
        <f>Trend!$W16</f>
        <v>0</v>
      </c>
      <c r="M256" s="23">
        <f>Trend!$W36</f>
        <v>0</v>
      </c>
      <c r="N256" s="12"/>
      <c r="O256" s="12"/>
      <c r="P256" s="12">
        <f t="shared" si="64"/>
        <v>22.659141021202167</v>
      </c>
      <c r="Q256" s="12">
        <f t="shared" si="65"/>
        <v>24.049166591281889</v>
      </c>
      <c r="R256" s="12">
        <f t="shared" si="70"/>
        <v>22.659141021202167</v>
      </c>
      <c r="S256" s="12">
        <f t="shared" si="66"/>
        <v>24.049166591281889</v>
      </c>
      <c r="T256" s="12">
        <f t="shared" si="49"/>
        <v>0</v>
      </c>
    </row>
    <row r="257" spans="1:20" x14ac:dyDescent="0.2">
      <c r="A257" s="4">
        <v>44013</v>
      </c>
      <c r="B257" s="22">
        <f>Unit*Inputs!B365</f>
        <v>0</v>
      </c>
      <c r="D257" s="12">
        <f t="shared" si="67"/>
        <v>0</v>
      </c>
      <c r="E257" s="18">
        <f>Inputs!D365</f>
        <v>1.065025795641783</v>
      </c>
      <c r="F257" s="12">
        <f t="shared" si="68"/>
        <v>0</v>
      </c>
      <c r="G257" s="18">
        <f t="shared" si="71"/>
        <v>1</v>
      </c>
      <c r="H257" s="18">
        <f t="shared" si="72"/>
        <v>0.93392991939460834</v>
      </c>
      <c r="I257" s="18">
        <f t="shared" si="69"/>
        <v>1</v>
      </c>
      <c r="J257" s="12"/>
      <c r="K257" s="12"/>
      <c r="L257" s="23">
        <f>Trend!$W17</f>
        <v>0</v>
      </c>
      <c r="M257" s="23">
        <f>Trend!$W37</f>
        <v>0</v>
      </c>
      <c r="N257" s="12"/>
      <c r="O257" s="12"/>
      <c r="P257" s="12">
        <f t="shared" si="64"/>
        <v>22.659141021202167</v>
      </c>
      <c r="Q257" s="12">
        <f t="shared" si="65"/>
        <v>24.1325696946652</v>
      </c>
      <c r="R257" s="12">
        <f t="shared" si="70"/>
        <v>22.659141021202167</v>
      </c>
      <c r="S257" s="12">
        <f t="shared" si="66"/>
        <v>24.1325696946652</v>
      </c>
      <c r="T257" s="12">
        <f t="shared" si="49"/>
        <v>0</v>
      </c>
    </row>
    <row r="258" spans="1:20" x14ac:dyDescent="0.2">
      <c r="A258" s="4">
        <v>44044</v>
      </c>
      <c r="B258" s="22">
        <f>Unit*Inputs!B366</f>
        <v>0</v>
      </c>
      <c r="D258" s="12">
        <f t="shared" si="67"/>
        <v>0</v>
      </c>
      <c r="E258" s="18">
        <f>Inputs!D366</f>
        <v>1.0127473317396405</v>
      </c>
      <c r="F258" s="12">
        <f t="shared" si="68"/>
        <v>0</v>
      </c>
      <c r="G258" s="18">
        <f t="shared" si="71"/>
        <v>1</v>
      </c>
      <c r="H258" s="18">
        <f t="shared" si="72"/>
        <v>0.92467384866109226</v>
      </c>
      <c r="I258" s="18">
        <f t="shared" si="69"/>
        <v>1</v>
      </c>
      <c r="J258" s="12"/>
      <c r="K258" s="12"/>
      <c r="L258" s="23">
        <f>Trend!$W18</f>
        <v>0</v>
      </c>
      <c r="M258" s="23">
        <f>Trend!$W38</f>
        <v>0</v>
      </c>
      <c r="N258" s="12"/>
      <c r="O258" s="12"/>
      <c r="P258" s="12">
        <f t="shared" si="64"/>
        <v>22.659141021202167</v>
      </c>
      <c r="Q258" s="12">
        <f t="shared" si="65"/>
        <v>22.947984608734728</v>
      </c>
      <c r="R258" s="12">
        <f t="shared" si="70"/>
        <v>22.659141021202167</v>
      </c>
      <c r="S258" s="12">
        <f t="shared" si="66"/>
        <v>22.947984608734728</v>
      </c>
      <c r="T258" s="12">
        <f t="shared" si="49"/>
        <v>0</v>
      </c>
    </row>
    <row r="259" spans="1:20" x14ac:dyDescent="0.2">
      <c r="A259" s="4">
        <v>44075</v>
      </c>
      <c r="B259" s="22">
        <f>Unit*Inputs!B367</f>
        <v>0</v>
      </c>
      <c r="D259" s="12">
        <f t="shared" si="67"/>
        <v>0</v>
      </c>
      <c r="E259" s="18">
        <f>Inputs!D367</f>
        <v>1.0123788262043265</v>
      </c>
      <c r="F259" s="12">
        <f t="shared" si="68"/>
        <v>0</v>
      </c>
      <c r="G259" s="18">
        <f t="shared" si="71"/>
        <v>1</v>
      </c>
      <c r="H259" s="18">
        <f t="shared" si="72"/>
        <v>0.96908429486836234</v>
      </c>
      <c r="I259" s="18">
        <f t="shared" si="69"/>
        <v>1</v>
      </c>
      <c r="J259" s="12"/>
      <c r="K259" s="12"/>
      <c r="L259" s="23">
        <f>Trend!$W19</f>
        <v>0</v>
      </c>
      <c r="M259" s="23">
        <f>Trend!$W39</f>
        <v>0</v>
      </c>
      <c r="N259" s="12"/>
      <c r="O259" s="12"/>
      <c r="P259" s="12">
        <f t="shared" si="64"/>
        <v>22.659141021202167</v>
      </c>
      <c r="Q259" s="12">
        <f t="shared" si="65"/>
        <v>22.939634589842953</v>
      </c>
      <c r="R259" s="12">
        <f t="shared" si="70"/>
        <v>22.659141021202167</v>
      </c>
      <c r="S259" s="12">
        <f t="shared" si="66"/>
        <v>22.939634589842953</v>
      </c>
      <c r="T259" s="12">
        <f t="shared" si="49"/>
        <v>0</v>
      </c>
    </row>
    <row r="260" spans="1:20" x14ac:dyDescent="0.2">
      <c r="A260" s="4">
        <v>44105</v>
      </c>
      <c r="B260" s="22">
        <f>Unit*Inputs!B368</f>
        <v>0</v>
      </c>
      <c r="D260" s="12">
        <f t="shared" si="67"/>
        <v>0</v>
      </c>
      <c r="E260" s="18">
        <f>Inputs!D368</f>
        <v>1.0460517513147514</v>
      </c>
      <c r="F260" s="12">
        <f t="shared" si="68"/>
        <v>0</v>
      </c>
      <c r="G260" s="18">
        <f t="shared" si="71"/>
        <v>1</v>
      </c>
      <c r="H260" s="18">
        <f t="shared" si="72"/>
        <v>1.0001341906588057</v>
      </c>
      <c r="I260" s="18">
        <f t="shared" si="69"/>
        <v>1</v>
      </c>
      <c r="J260" s="12"/>
      <c r="K260" s="12"/>
      <c r="L260" s="23">
        <f>Trend!$W20</f>
        <v>0</v>
      </c>
      <c r="M260" s="23">
        <f>Trend!$W40</f>
        <v>0</v>
      </c>
      <c r="N260" s="12"/>
      <c r="O260" s="12"/>
      <c r="P260" s="12">
        <f t="shared" si="64"/>
        <v>22.659141021202167</v>
      </c>
      <c r="Q260" s="12">
        <f t="shared" si="65"/>
        <v>23.702634148516452</v>
      </c>
      <c r="R260" s="12">
        <f t="shared" si="70"/>
        <v>22.659141021202167</v>
      </c>
      <c r="S260" s="12">
        <f t="shared" si="66"/>
        <v>23.702634148516452</v>
      </c>
      <c r="T260" s="12">
        <f t="shared" si="49"/>
        <v>0</v>
      </c>
    </row>
    <row r="261" spans="1:20" x14ac:dyDescent="0.2">
      <c r="A261" s="4">
        <v>44136</v>
      </c>
      <c r="B261" s="22">
        <f>Unit*Inputs!B369</f>
        <v>0</v>
      </c>
      <c r="D261" s="12">
        <f t="shared" si="67"/>
        <v>0</v>
      </c>
      <c r="E261" s="18">
        <f>Inputs!D369</f>
        <v>0.93297555210922178</v>
      </c>
      <c r="F261" s="12">
        <f t="shared" si="68"/>
        <v>0</v>
      </c>
      <c r="G261" s="18">
        <f t="shared" si="71"/>
        <v>1</v>
      </c>
      <c r="H261" s="18">
        <f t="shared" si="72"/>
        <v>1.0519864648852775</v>
      </c>
      <c r="I261" s="18">
        <f t="shared" si="69"/>
        <v>1</v>
      </c>
      <c r="J261" s="12"/>
      <c r="K261" s="12"/>
      <c r="L261" s="23">
        <f>Trend!$W21</f>
        <v>0</v>
      </c>
      <c r="M261" s="23">
        <f>Trend!$W41</f>
        <v>0</v>
      </c>
      <c r="N261" s="12"/>
      <c r="O261" s="12"/>
      <c r="P261" s="12">
        <f t="shared" si="64"/>
        <v>22.659141021202167</v>
      </c>
      <c r="Q261" s="12">
        <f t="shared" si="65"/>
        <v>21.140424604576808</v>
      </c>
      <c r="R261" s="12">
        <f t="shared" si="70"/>
        <v>22.659141021202167</v>
      </c>
      <c r="S261" s="12">
        <f t="shared" si="66"/>
        <v>21.140424604576808</v>
      </c>
      <c r="T261" s="12">
        <f t="shared" si="49"/>
        <v>0</v>
      </c>
    </row>
    <row r="262" spans="1:20" x14ac:dyDescent="0.2">
      <c r="A262" s="4">
        <v>44166</v>
      </c>
      <c r="B262" s="22">
        <f>Unit*Inputs!B370</f>
        <v>0</v>
      </c>
      <c r="D262" s="12">
        <f t="shared" si="67"/>
        <v>0</v>
      </c>
      <c r="E262" s="18">
        <f>Inputs!D370</f>
        <v>0.93455221969979096</v>
      </c>
      <c r="F262" s="12">
        <f t="shared" si="68"/>
        <v>0</v>
      </c>
      <c r="G262" s="18">
        <f t="shared" si="71"/>
        <v>1</v>
      </c>
      <c r="H262" s="18">
        <f t="shared" si="72"/>
        <v>1.1545742907833405</v>
      </c>
      <c r="I262" s="18">
        <f t="shared" si="69"/>
        <v>1</v>
      </c>
      <c r="J262" s="12"/>
      <c r="K262" s="12"/>
      <c r="L262" s="23">
        <f>Trend!$W22</f>
        <v>0</v>
      </c>
      <c r="M262" s="23">
        <f>Trend!$W42</f>
        <v>0</v>
      </c>
      <c r="N262" s="12"/>
      <c r="O262" s="12"/>
      <c r="P262" s="12">
        <f t="shared" si="64"/>
        <v>22.659141021202167</v>
      </c>
      <c r="Q262" s="12">
        <f t="shared" si="65"/>
        <v>21.176150537855072</v>
      </c>
      <c r="R262" s="12">
        <f t="shared" si="70"/>
        <v>22.659141021202167</v>
      </c>
      <c r="S262" s="12">
        <f t="shared" si="66"/>
        <v>21.176150537855072</v>
      </c>
      <c r="T262" s="12">
        <f t="shared" si="49"/>
        <v>0</v>
      </c>
    </row>
    <row r="263" spans="1:20" x14ac:dyDescent="0.2">
      <c r="A263" s="4">
        <v>44197</v>
      </c>
      <c r="B263" s="22"/>
      <c r="D263" s="12"/>
      <c r="E263" s="18"/>
      <c r="F263" s="12"/>
      <c r="G263" s="18"/>
      <c r="H263" s="18"/>
      <c r="I263" s="18"/>
      <c r="J263" s="12"/>
      <c r="K263" s="12"/>
      <c r="L263" s="23"/>
      <c r="M263" s="23"/>
      <c r="N263" s="12"/>
      <c r="O263" s="12"/>
      <c r="P263" s="12"/>
      <c r="Q263" s="12"/>
      <c r="R263" s="12"/>
      <c r="S263" s="12"/>
      <c r="T263" s="12"/>
    </row>
    <row r="264" spans="1:20" x14ac:dyDescent="0.2">
      <c r="A264" s="2"/>
      <c r="N264" s="12"/>
      <c r="O264" s="12"/>
      <c r="P264" s="12"/>
      <c r="Q264" s="12"/>
      <c r="R264" s="12"/>
      <c r="S264" s="12"/>
      <c r="T264" s="12"/>
    </row>
    <row r="265" spans="1:20" hidden="1" x14ac:dyDescent="0.2">
      <c r="A265" s="2"/>
      <c r="N265" s="12"/>
      <c r="O265" s="12"/>
      <c r="P265" s="12"/>
      <c r="Q265" s="12"/>
      <c r="R265" s="12"/>
      <c r="S265" s="12"/>
      <c r="T265" s="12"/>
    </row>
    <row r="266" spans="1:20" hidden="1" x14ac:dyDescent="0.2">
      <c r="A266" s="2"/>
      <c r="N266" s="12"/>
      <c r="O266" s="12"/>
      <c r="P266" s="12"/>
      <c r="Q266" s="12"/>
      <c r="R266" s="12"/>
      <c r="S266" s="12"/>
      <c r="T266" s="12"/>
    </row>
    <row r="267" spans="1:20" hidden="1" x14ac:dyDescent="0.2">
      <c r="A267" s="2"/>
      <c r="N267" s="12"/>
      <c r="O267" s="12"/>
      <c r="P267" s="12"/>
      <c r="Q267" s="12"/>
      <c r="R267" s="12"/>
      <c r="S267" s="12"/>
      <c r="T267" s="12"/>
    </row>
    <row r="268" spans="1:20" hidden="1" x14ac:dyDescent="0.2">
      <c r="A268" s="2"/>
      <c r="N268" s="12"/>
      <c r="O268" s="12"/>
      <c r="P268" s="12"/>
      <c r="Q268" s="12"/>
      <c r="R268" s="12"/>
      <c r="S268" s="12"/>
      <c r="T268" s="12"/>
    </row>
    <row r="269" spans="1:20" hidden="1" x14ac:dyDescent="0.2">
      <c r="A269" s="2"/>
      <c r="N269" s="12"/>
      <c r="O269" s="12"/>
      <c r="P269" s="12"/>
      <c r="Q269" s="12"/>
      <c r="R269" s="12"/>
      <c r="S269" s="12"/>
      <c r="T269" s="12"/>
    </row>
    <row r="270" spans="1:20" hidden="1" x14ac:dyDescent="0.2">
      <c r="A270" s="2"/>
      <c r="N270" s="12"/>
      <c r="O270" s="12"/>
      <c r="P270" s="12"/>
      <c r="Q270" s="12"/>
      <c r="R270" s="12"/>
      <c r="S270" s="12"/>
      <c r="T270" s="12"/>
    </row>
    <row r="271" spans="1:20" hidden="1" x14ac:dyDescent="0.2">
      <c r="A271" s="2"/>
      <c r="N271" s="12"/>
      <c r="O271" s="12"/>
      <c r="P271" s="12"/>
      <c r="Q271" s="12"/>
      <c r="R271" s="12"/>
      <c r="S271" s="12"/>
      <c r="T271" s="12"/>
    </row>
    <row r="272" spans="1:20" hidden="1" x14ac:dyDescent="0.2">
      <c r="A272" s="2"/>
      <c r="N272" s="12"/>
      <c r="O272" s="12"/>
      <c r="P272" s="12"/>
      <c r="Q272" s="12"/>
      <c r="R272" s="12"/>
      <c r="S272" s="12"/>
      <c r="T272" s="12"/>
    </row>
    <row r="273" spans="1:20" hidden="1" x14ac:dyDescent="0.2">
      <c r="A273" s="2"/>
      <c r="N273" s="12"/>
      <c r="O273" s="12"/>
      <c r="P273" s="12"/>
      <c r="Q273" s="12"/>
      <c r="R273" s="12"/>
      <c r="S273" s="12"/>
      <c r="T273" s="12"/>
    </row>
    <row r="274" spans="1:20" hidden="1" x14ac:dyDescent="0.2">
      <c r="A274" s="2"/>
      <c r="N274" s="12"/>
      <c r="O274" s="12"/>
      <c r="P274" s="12"/>
      <c r="Q274" s="12"/>
      <c r="R274" s="12"/>
      <c r="S274" s="12"/>
      <c r="T274" s="12"/>
    </row>
    <row r="275" spans="1:20" hidden="1" x14ac:dyDescent="0.2">
      <c r="A275" s="2"/>
      <c r="N275" s="12"/>
      <c r="O275" s="12"/>
      <c r="P275" s="12"/>
      <c r="Q275" s="12"/>
      <c r="R275" s="12"/>
      <c r="S275" s="12"/>
      <c r="T275" s="12"/>
    </row>
    <row r="276" spans="1:20" hidden="1" x14ac:dyDescent="0.2">
      <c r="A276" s="2"/>
      <c r="N276" s="12"/>
      <c r="O276" s="12"/>
      <c r="P276" s="12"/>
      <c r="Q276" s="12"/>
      <c r="R276" s="12"/>
      <c r="S276" s="12"/>
      <c r="T276" s="12"/>
    </row>
    <row r="277" spans="1:20" hidden="1" x14ac:dyDescent="0.2">
      <c r="A277" s="2"/>
      <c r="N277" s="12"/>
      <c r="O277" s="12"/>
      <c r="P277" s="12"/>
      <c r="Q277" s="12"/>
      <c r="R277" s="12"/>
      <c r="S277" s="12"/>
      <c r="T277" s="12"/>
    </row>
    <row r="278" spans="1:20" hidden="1" x14ac:dyDescent="0.2">
      <c r="A278" s="2"/>
      <c r="N278" s="12"/>
      <c r="O278" s="12"/>
      <c r="P278" s="12"/>
      <c r="Q278" s="12"/>
      <c r="R278" s="12"/>
      <c r="S278" s="12"/>
      <c r="T278" s="12"/>
    </row>
    <row r="279" spans="1:20" hidden="1" x14ac:dyDescent="0.2">
      <c r="A279" s="2"/>
      <c r="N279" s="12"/>
      <c r="O279" s="12"/>
      <c r="P279" s="12"/>
      <c r="Q279" s="12"/>
      <c r="R279" s="12"/>
      <c r="S279" s="12"/>
      <c r="T279" s="12"/>
    </row>
    <row r="280" spans="1:20" hidden="1" x14ac:dyDescent="0.2">
      <c r="A280" s="2"/>
      <c r="N280" s="12"/>
      <c r="O280" s="12"/>
      <c r="P280" s="12"/>
      <c r="Q280" s="12"/>
      <c r="R280" s="12"/>
      <c r="S280" s="12"/>
      <c r="T280" s="12"/>
    </row>
    <row r="281" spans="1:20" hidden="1" x14ac:dyDescent="0.2">
      <c r="A281" s="2"/>
      <c r="N281" s="12"/>
      <c r="O281" s="12"/>
      <c r="P281" s="12"/>
      <c r="Q281" s="12"/>
      <c r="R281" s="12"/>
      <c r="S281" s="12"/>
      <c r="T281" s="12"/>
    </row>
    <row r="282" spans="1:20" hidden="1" x14ac:dyDescent="0.2">
      <c r="A282" s="2"/>
      <c r="N282" s="12"/>
      <c r="O282" s="12"/>
      <c r="P282" s="12"/>
      <c r="Q282" s="12"/>
      <c r="R282" s="12"/>
      <c r="S282" s="12"/>
      <c r="T282" s="12"/>
    </row>
    <row r="283" spans="1:20" hidden="1" x14ac:dyDescent="0.2">
      <c r="A283" s="2"/>
      <c r="N283" s="12"/>
      <c r="O283" s="12"/>
      <c r="P283" s="12"/>
      <c r="Q283" s="12"/>
      <c r="R283" s="12"/>
      <c r="S283" s="12"/>
      <c r="T283" s="12"/>
    </row>
    <row r="284" spans="1:20" hidden="1" x14ac:dyDescent="0.2">
      <c r="A284" s="2"/>
      <c r="N284" s="12"/>
      <c r="O284" s="12"/>
      <c r="P284" s="12"/>
      <c r="Q284" s="12"/>
      <c r="R284" s="12"/>
      <c r="S284" s="12"/>
      <c r="T284" s="12"/>
    </row>
    <row r="285" spans="1:20" hidden="1" x14ac:dyDescent="0.2">
      <c r="A285" s="2"/>
      <c r="N285" s="12"/>
      <c r="O285" s="12"/>
      <c r="P285" s="12"/>
      <c r="Q285" s="12"/>
      <c r="R285" s="12"/>
      <c r="S285" s="12"/>
      <c r="T285" s="12"/>
    </row>
    <row r="286" spans="1:20" hidden="1" x14ac:dyDescent="0.2">
      <c r="A286" s="2"/>
      <c r="N286" s="12"/>
      <c r="O286" s="12"/>
      <c r="P286" s="12"/>
      <c r="Q286" s="12"/>
      <c r="R286" s="12"/>
      <c r="S286" s="12"/>
      <c r="T286" s="12"/>
    </row>
    <row r="287" spans="1:20" hidden="1" x14ac:dyDescent="0.2">
      <c r="A287" s="2"/>
      <c r="N287" s="12"/>
      <c r="O287" s="12"/>
      <c r="P287" s="12"/>
      <c r="Q287" s="12"/>
      <c r="R287" s="12"/>
      <c r="S287" s="12"/>
      <c r="T287" s="12"/>
    </row>
    <row r="288" spans="1:20" hidden="1" x14ac:dyDescent="0.2">
      <c r="A288" s="2"/>
      <c r="N288" s="12"/>
      <c r="O288" s="12"/>
      <c r="P288" s="12"/>
      <c r="Q288" s="12"/>
      <c r="R288" s="12"/>
      <c r="S288" s="12"/>
      <c r="T288" s="12"/>
    </row>
    <row r="289" spans="1:20" hidden="1" x14ac:dyDescent="0.2">
      <c r="A289" s="2"/>
      <c r="N289" s="12"/>
      <c r="O289" s="12"/>
      <c r="P289" s="12"/>
      <c r="Q289" s="12"/>
      <c r="R289" s="12"/>
      <c r="S289" s="12"/>
      <c r="T289" s="12"/>
    </row>
    <row r="290" spans="1:20" hidden="1" x14ac:dyDescent="0.2">
      <c r="A290" s="2"/>
      <c r="N290" s="12"/>
      <c r="O290" s="12"/>
      <c r="P290" s="12"/>
      <c r="Q290" s="12"/>
      <c r="R290" s="12"/>
      <c r="S290" s="12"/>
      <c r="T290" s="12"/>
    </row>
    <row r="291" spans="1:20" hidden="1" x14ac:dyDescent="0.2">
      <c r="A291" s="2"/>
      <c r="N291" s="12"/>
      <c r="O291" s="12"/>
      <c r="P291" s="12"/>
      <c r="Q291" s="12"/>
      <c r="R291" s="12"/>
      <c r="S291" s="12"/>
      <c r="T291" s="12"/>
    </row>
    <row r="292" spans="1:20" hidden="1" x14ac:dyDescent="0.2">
      <c r="A292" s="2"/>
      <c r="N292" s="12"/>
      <c r="O292" s="12"/>
      <c r="P292" s="12"/>
      <c r="Q292" s="12"/>
      <c r="R292" s="12"/>
      <c r="S292" s="12"/>
      <c r="T292" s="12"/>
    </row>
    <row r="293" spans="1:20" hidden="1" x14ac:dyDescent="0.2">
      <c r="A293" s="2"/>
      <c r="N293" s="12"/>
      <c r="O293" s="12"/>
      <c r="P293" s="12"/>
      <c r="Q293" s="12"/>
      <c r="R293" s="12"/>
      <c r="S293" s="12"/>
      <c r="T293" s="12"/>
    </row>
    <row r="294" spans="1:20" hidden="1" x14ac:dyDescent="0.2">
      <c r="A294" s="2"/>
      <c r="N294" s="12"/>
      <c r="O294" s="12"/>
      <c r="P294" s="12"/>
      <c r="Q294" s="12"/>
      <c r="R294" s="12"/>
      <c r="S294" s="12"/>
      <c r="T294" s="12"/>
    </row>
    <row r="295" spans="1:20" hidden="1" x14ac:dyDescent="0.2">
      <c r="A295" s="2"/>
      <c r="N295" s="12"/>
      <c r="O295" s="12"/>
      <c r="P295" s="12"/>
      <c r="Q295" s="12"/>
      <c r="R295" s="12"/>
      <c r="S295" s="12"/>
      <c r="T295" s="12"/>
    </row>
    <row r="296" spans="1:20" hidden="1" x14ac:dyDescent="0.2">
      <c r="A296" s="2"/>
      <c r="N296" s="12"/>
      <c r="O296" s="12"/>
      <c r="P296" s="12"/>
      <c r="Q296" s="12"/>
      <c r="R296" s="12"/>
      <c r="S296" s="12"/>
      <c r="T296" s="12"/>
    </row>
    <row r="297" spans="1:20" hidden="1" x14ac:dyDescent="0.2">
      <c r="A297" s="2"/>
      <c r="N297" s="12"/>
      <c r="O297" s="12"/>
      <c r="P297" s="12"/>
      <c r="Q297" s="12"/>
      <c r="R297" s="12"/>
      <c r="S297" s="12"/>
      <c r="T297" s="12"/>
    </row>
    <row r="298" spans="1:20" x14ac:dyDescent="0.2">
      <c r="A298" s="2"/>
      <c r="N298" s="12"/>
      <c r="O298" s="12"/>
      <c r="P298" s="12"/>
      <c r="Q298" s="12"/>
      <c r="R298" s="12"/>
      <c r="S298" s="12"/>
      <c r="T298" s="12"/>
    </row>
    <row r="299" spans="1:20" x14ac:dyDescent="0.2">
      <c r="A299" s="2" t="s">
        <v>4</v>
      </c>
      <c r="N299" s="12"/>
      <c r="O299" s="12"/>
      <c r="P299" s="12"/>
      <c r="Q299" s="12"/>
      <c r="R299" s="12"/>
      <c r="S299" s="12"/>
      <c r="T299" s="12"/>
    </row>
    <row r="300" spans="1:20" x14ac:dyDescent="0.2">
      <c r="A300" s="8">
        <v>2000</v>
      </c>
      <c r="B300" s="55">
        <f>SUM(B11:B22)</f>
        <v>0</v>
      </c>
      <c r="C300" s="55">
        <f>SUM(C11:C22)</f>
        <v>0</v>
      </c>
      <c r="D300" s="55">
        <f>SUM(D11:D22)</f>
        <v>0</v>
      </c>
      <c r="E300" s="25">
        <f>AVERAGE(E11:E22)</f>
        <v>0</v>
      </c>
      <c r="F300" s="55" t="e">
        <f>SUM(F11:F22)</f>
        <v>#DIV/0!</v>
      </c>
      <c r="G300" s="25">
        <f>AVERAGE(G11:G22)</f>
        <v>1</v>
      </c>
      <c r="H300" s="25">
        <f>AVERAGE(H11:H22)</f>
        <v>1</v>
      </c>
      <c r="I300" s="25">
        <f>AVERAGE(I11:I22)</f>
        <v>1</v>
      </c>
      <c r="J300" s="55" t="e">
        <f>SUM(J11:J22)</f>
        <v>#DIV/0!</v>
      </c>
      <c r="K300" s="55" t="e">
        <f>SUM(K11:K22)</f>
        <v>#DIV/0!</v>
      </c>
      <c r="L300" s="26">
        <f>AVERAGE(L11:L22)</f>
        <v>0.19999999999999998</v>
      </c>
      <c r="M300" s="23">
        <f t="shared" ref="M300:T300" si="73">SUM(M11:M22)</f>
        <v>-3.9999999999999994E-2</v>
      </c>
      <c r="N300" s="55">
        <f t="shared" si="73"/>
        <v>261.44905165072356</v>
      </c>
      <c r="O300" s="55">
        <f t="shared" si="73"/>
        <v>0</v>
      </c>
      <c r="P300" s="55">
        <f t="shared" si="73"/>
        <v>0</v>
      </c>
      <c r="Q300" s="55">
        <f t="shared" si="73"/>
        <v>0</v>
      </c>
      <c r="R300" s="55">
        <f t="shared" si="73"/>
        <v>261.44905165072356</v>
      </c>
      <c r="S300" s="55">
        <f t="shared" si="73"/>
        <v>0</v>
      </c>
      <c r="T300" s="55">
        <f t="shared" si="73"/>
        <v>0</v>
      </c>
    </row>
    <row r="301" spans="1:20" x14ac:dyDescent="0.2">
      <c r="A301" s="8">
        <v>2001</v>
      </c>
      <c r="B301" s="55">
        <f>SUM(B23:B34)</f>
        <v>0</v>
      </c>
      <c r="C301" s="55">
        <f>SUM(C23:C34)</f>
        <v>0</v>
      </c>
      <c r="D301" s="58">
        <f>SUM(D23:D34)</f>
        <v>0</v>
      </c>
      <c r="E301" s="25">
        <f>AVERAGE(E23:E34)</f>
        <v>0</v>
      </c>
      <c r="F301" s="55" t="e">
        <f>SUM(F23:F34)</f>
        <v>#DIV/0!</v>
      </c>
      <c r="G301" s="25">
        <f>AVERAGE(G23:G34)</f>
        <v>1</v>
      </c>
      <c r="H301" s="25">
        <f>AVERAGE(H23:H34)</f>
        <v>1</v>
      </c>
      <c r="I301" s="25">
        <f>AVERAGE(I23:I34)</f>
        <v>1</v>
      </c>
      <c r="J301" s="55" t="e">
        <f>SUM(J23:J34)</f>
        <v>#DIV/0!</v>
      </c>
      <c r="K301" s="55" t="e">
        <f>SUM(K23:K34)</f>
        <v>#DIV/0!</v>
      </c>
      <c r="L301" s="26">
        <f>AVERAGE(L23:L34)</f>
        <v>0.19999999999999998</v>
      </c>
      <c r="M301" s="23">
        <f t="shared" ref="M301:T301" si="74">SUM(M23:M34)</f>
        <v>1.4285714285714346E-2</v>
      </c>
      <c r="N301" s="55">
        <f t="shared" si="74"/>
        <v>315.64597735349446</v>
      </c>
      <c r="O301" s="55">
        <f t="shared" si="74"/>
        <v>0</v>
      </c>
      <c r="P301" s="55">
        <f t="shared" si="74"/>
        <v>0</v>
      </c>
      <c r="Q301" s="55">
        <f t="shared" si="74"/>
        <v>0</v>
      </c>
      <c r="R301" s="55">
        <f t="shared" si="74"/>
        <v>315.64597735349446</v>
      </c>
      <c r="S301" s="55">
        <f t="shared" si="74"/>
        <v>0</v>
      </c>
      <c r="T301" s="55">
        <f t="shared" si="74"/>
        <v>0</v>
      </c>
    </row>
    <row r="302" spans="1:20" x14ac:dyDescent="0.2">
      <c r="A302" s="8">
        <v>2002</v>
      </c>
      <c r="B302" s="55">
        <f>SUM(B35:B46)</f>
        <v>0</v>
      </c>
      <c r="C302" s="55">
        <f>SUM(C35:C46)</f>
        <v>0</v>
      </c>
      <c r="D302" s="55">
        <f>SUM(D35:D46)</f>
        <v>0</v>
      </c>
      <c r="E302" s="25">
        <f>AVERAGE(E35:E46)</f>
        <v>0</v>
      </c>
      <c r="F302" s="55" t="e">
        <f>SUM(F35:F46)</f>
        <v>#DIV/0!</v>
      </c>
      <c r="G302" s="25">
        <f>AVERAGE(G35:G46)</f>
        <v>1</v>
      </c>
      <c r="H302" s="25">
        <f>AVERAGE(H35:H46)</f>
        <v>1</v>
      </c>
      <c r="I302" s="25">
        <f>AVERAGE(I35:I46)</f>
        <v>1</v>
      </c>
      <c r="J302" s="55" t="e">
        <f>SUM(J35:J46)</f>
        <v>#DIV/0!</v>
      </c>
      <c r="K302" s="55" t="e">
        <f>SUM(K35:K46)</f>
        <v>#DIV/0!</v>
      </c>
      <c r="L302" s="26">
        <f>AVERAGE(L35:L46)</f>
        <v>0.13833333333333328</v>
      </c>
      <c r="M302" s="23">
        <f t="shared" ref="M302:T302" si="75">SUM(M35:M46)</f>
        <v>4.4637681159420406E-2</v>
      </c>
      <c r="N302" s="55">
        <f t="shared" si="75"/>
        <v>364.756158563253</v>
      </c>
      <c r="O302" s="55">
        <f t="shared" si="75"/>
        <v>0</v>
      </c>
      <c r="P302" s="55">
        <f t="shared" si="75"/>
        <v>0</v>
      </c>
      <c r="Q302" s="55">
        <f t="shared" si="75"/>
        <v>0</v>
      </c>
      <c r="R302" s="55">
        <f t="shared" si="75"/>
        <v>364.756158563253</v>
      </c>
      <c r="S302" s="55">
        <f t="shared" si="75"/>
        <v>0</v>
      </c>
      <c r="T302" s="55">
        <f t="shared" si="75"/>
        <v>0</v>
      </c>
    </row>
    <row r="303" spans="1:20" x14ac:dyDescent="0.2">
      <c r="A303" s="8">
        <v>2003</v>
      </c>
      <c r="B303" s="55">
        <f>SUM(B47:B58)</f>
        <v>0</v>
      </c>
      <c r="C303" s="55">
        <f>SUM(C47:C58)</f>
        <v>0</v>
      </c>
      <c r="D303" s="55">
        <f>SUM(D47:D58)</f>
        <v>0</v>
      </c>
      <c r="E303" s="25">
        <f>AVERAGE(E47:E58)</f>
        <v>0</v>
      </c>
      <c r="F303" s="55" t="e">
        <f>SUM(F47:F58)</f>
        <v>#DIV/0!</v>
      </c>
      <c r="G303" s="25">
        <f>AVERAGE(G47:G58)</f>
        <v>1</v>
      </c>
      <c r="H303" s="25">
        <f>AVERAGE(H47:H58)</f>
        <v>1</v>
      </c>
      <c r="I303" s="25">
        <f>AVERAGE(I47:I58)</f>
        <v>1</v>
      </c>
      <c r="J303" s="55" t="e">
        <f>SUM(J47:J58)</f>
        <v>#DIV/0!</v>
      </c>
      <c r="K303" s="55" t="e">
        <f>SUM(K47:K58)</f>
        <v>#DIV/0!</v>
      </c>
      <c r="L303" s="26">
        <f>AVERAGE(L47:L58)</f>
        <v>1.5000000000000005E-2</v>
      </c>
      <c r="M303" s="23">
        <f t="shared" ref="M303:T303" si="76">SUM(M47:M58)</f>
        <v>0</v>
      </c>
      <c r="N303" s="55">
        <f t="shared" si="76"/>
        <v>350.85947866355463</v>
      </c>
      <c r="O303" s="55">
        <f t="shared" si="76"/>
        <v>0</v>
      </c>
      <c r="P303" s="55">
        <f t="shared" si="76"/>
        <v>0</v>
      </c>
      <c r="Q303" s="55">
        <f t="shared" si="76"/>
        <v>0</v>
      </c>
      <c r="R303" s="55">
        <f t="shared" si="76"/>
        <v>350.85947866355463</v>
      </c>
      <c r="S303" s="55">
        <f t="shared" si="76"/>
        <v>0</v>
      </c>
      <c r="T303" s="55">
        <f t="shared" si="76"/>
        <v>0</v>
      </c>
    </row>
    <row r="304" spans="1:20" x14ac:dyDescent="0.2">
      <c r="A304" s="8">
        <v>2004</v>
      </c>
      <c r="B304" s="55">
        <f>SUM(B59:B70)</f>
        <v>0</v>
      </c>
      <c r="C304" s="55">
        <f t="shared" ref="C304:K304" si="77">SUM(C59:C70)</f>
        <v>0</v>
      </c>
      <c r="D304" s="55">
        <f t="shared" si="77"/>
        <v>0</v>
      </c>
      <c r="E304" s="25">
        <f>AVERAGE(E59:E70)</f>
        <v>0</v>
      </c>
      <c r="F304" s="55" t="e">
        <f t="shared" si="77"/>
        <v>#DIV/0!</v>
      </c>
      <c r="G304" s="25">
        <f t="shared" ref="G304:I304" si="78">AVERAGE(G59:G70)</f>
        <v>1</v>
      </c>
      <c r="H304" s="25">
        <f t="shared" si="78"/>
        <v>1</v>
      </c>
      <c r="I304" s="25">
        <f t="shared" si="78"/>
        <v>1</v>
      </c>
      <c r="J304" s="55" t="e">
        <f t="shared" si="77"/>
        <v>#DIV/0!</v>
      </c>
      <c r="K304" s="55" t="e">
        <f t="shared" si="77"/>
        <v>#DIV/0!</v>
      </c>
      <c r="L304" s="26">
        <f t="shared" ref="L304" si="79">AVERAGE(L59:L70)</f>
        <v>4.3750000000000004E-2</v>
      </c>
      <c r="M304" s="23">
        <f t="shared" ref="M304:N304" si="80">SUM(M59:M70)</f>
        <v>5.4579439252336451E-2</v>
      </c>
      <c r="N304" s="55">
        <f t="shared" si="80"/>
        <v>371.28559062480866</v>
      </c>
      <c r="O304" s="55">
        <f t="shared" ref="O304:S304" si="81">SUM(O59:O70)</f>
        <v>0</v>
      </c>
      <c r="P304" s="55">
        <f t="shared" si="81"/>
        <v>0</v>
      </c>
      <c r="Q304" s="55">
        <f t="shared" si="81"/>
        <v>0</v>
      </c>
      <c r="R304" s="55">
        <f t="shared" si="81"/>
        <v>371.28559062480866</v>
      </c>
      <c r="S304" s="55">
        <f t="shared" si="81"/>
        <v>0</v>
      </c>
      <c r="T304" s="55">
        <f t="shared" ref="T304" si="82">SUM(T59:T70)</f>
        <v>0</v>
      </c>
    </row>
    <row r="305" spans="1:20" x14ac:dyDescent="0.2">
      <c r="A305" s="8">
        <v>2005</v>
      </c>
      <c r="B305" s="55">
        <f>SUM(B71:B82)</f>
        <v>0</v>
      </c>
      <c r="C305" s="55">
        <f t="shared" ref="C305:K305" si="83">SUM(C71:C82)</f>
        <v>0</v>
      </c>
      <c r="D305" s="55">
        <f t="shared" si="83"/>
        <v>0</v>
      </c>
      <c r="E305" s="25">
        <f>AVERAGE(E71:E82)</f>
        <v>0</v>
      </c>
      <c r="F305" s="55" t="e">
        <f t="shared" si="83"/>
        <v>#DIV/0!</v>
      </c>
      <c r="G305" s="25">
        <f t="shared" ref="G305:I305" si="84">AVERAGE(G71:G82)</f>
        <v>1</v>
      </c>
      <c r="H305" s="25">
        <f t="shared" si="84"/>
        <v>1</v>
      </c>
      <c r="I305" s="25">
        <f t="shared" si="84"/>
        <v>1</v>
      </c>
      <c r="J305" s="55" t="e">
        <f t="shared" si="83"/>
        <v>#DIV/0!</v>
      </c>
      <c r="K305" s="55" t="e">
        <f t="shared" si="83"/>
        <v>#DIV/0!</v>
      </c>
      <c r="L305" s="26">
        <f t="shared" ref="L305" si="85">AVERAGE(L71:L82)</f>
        <v>0.12999999999999998</v>
      </c>
      <c r="M305" s="23">
        <f t="shared" ref="M305:N305" si="86">SUM(M71:M82)</f>
        <v>0</v>
      </c>
      <c r="N305" s="55">
        <f t="shared" si="86"/>
        <v>415.8544081231679</v>
      </c>
      <c r="O305" s="55">
        <f t="shared" ref="O305:S305" si="87">SUM(O71:O82)</f>
        <v>0</v>
      </c>
      <c r="P305" s="55">
        <f t="shared" si="87"/>
        <v>0</v>
      </c>
      <c r="Q305" s="55">
        <f t="shared" si="87"/>
        <v>0</v>
      </c>
      <c r="R305" s="55">
        <f t="shared" si="87"/>
        <v>415.8544081231679</v>
      </c>
      <c r="S305" s="55">
        <f t="shared" si="87"/>
        <v>0</v>
      </c>
      <c r="T305" s="55">
        <f t="shared" ref="T305" si="88">SUM(T71:T82)</f>
        <v>0</v>
      </c>
    </row>
    <row r="306" spans="1:20" x14ac:dyDescent="0.2">
      <c r="A306" s="8">
        <v>2006</v>
      </c>
      <c r="B306" s="55">
        <f>SUM(B83:B94)</f>
        <v>0</v>
      </c>
      <c r="C306" s="55">
        <f t="shared" ref="C306:K306" si="89">SUM(C83:C94)</f>
        <v>0</v>
      </c>
      <c r="D306" s="55">
        <f t="shared" si="89"/>
        <v>0</v>
      </c>
      <c r="E306" s="25">
        <f>AVERAGE(E83:E94)</f>
        <v>0</v>
      </c>
      <c r="F306" s="55" t="e">
        <f t="shared" si="89"/>
        <v>#DIV/0!</v>
      </c>
      <c r="G306" s="25">
        <f t="shared" ref="G306:I306" si="90">AVERAGE(G83:G94)</f>
        <v>1</v>
      </c>
      <c r="H306" s="25">
        <f t="shared" si="90"/>
        <v>1</v>
      </c>
      <c r="I306" s="25">
        <f t="shared" si="90"/>
        <v>1</v>
      </c>
      <c r="J306" s="55" t="e">
        <f t="shared" si="89"/>
        <v>#DIV/0!</v>
      </c>
      <c r="K306" s="55" t="e">
        <f t="shared" si="89"/>
        <v>#DIV/0!</v>
      </c>
      <c r="L306" s="26">
        <f t="shared" ref="L306" si="91">AVERAGE(L83:L94)</f>
        <v>5.5000000000000021E-2</v>
      </c>
      <c r="M306" s="23">
        <f t="shared" ref="M306:N306" si="92">SUM(M83:M94)</f>
        <v>0</v>
      </c>
      <c r="N306" s="55">
        <f t="shared" si="92"/>
        <v>458.50761490243013</v>
      </c>
      <c r="O306" s="55">
        <f t="shared" ref="O306:S306" si="93">SUM(O83:O94)</f>
        <v>0</v>
      </c>
      <c r="P306" s="55">
        <f t="shared" si="93"/>
        <v>0</v>
      </c>
      <c r="Q306" s="55">
        <f t="shared" si="93"/>
        <v>0</v>
      </c>
      <c r="R306" s="55">
        <f t="shared" si="93"/>
        <v>458.50761490243013</v>
      </c>
      <c r="S306" s="55">
        <f t="shared" si="93"/>
        <v>0</v>
      </c>
      <c r="T306" s="55">
        <f t="shared" ref="T306" si="94">SUM(T83:T94)</f>
        <v>0</v>
      </c>
    </row>
    <row r="307" spans="1:20" x14ac:dyDescent="0.2">
      <c r="A307" s="8">
        <v>2007</v>
      </c>
      <c r="B307" s="55">
        <f>SUM(B95:B106)</f>
        <v>14372</v>
      </c>
      <c r="C307" s="55">
        <f t="shared" ref="C307:K307" si="95">SUM(C95:C106)</f>
        <v>0</v>
      </c>
      <c r="D307" s="55">
        <f t="shared" si="95"/>
        <v>14372</v>
      </c>
      <c r="E307" s="25">
        <f>AVERAGE(E95:E106)</f>
        <v>0.99922854123356597</v>
      </c>
      <c r="F307" s="55">
        <f t="shared" si="95"/>
        <v>14335.785564101572</v>
      </c>
      <c r="G307" s="25">
        <f t="shared" ref="G307:I307" si="96">AVERAGE(G95:G106)</f>
        <v>1</v>
      </c>
      <c r="H307" s="25">
        <f t="shared" si="96"/>
        <v>1</v>
      </c>
      <c r="I307" s="25">
        <f t="shared" si="96"/>
        <v>1</v>
      </c>
      <c r="J307" s="55">
        <f t="shared" si="95"/>
        <v>14335.785564101572</v>
      </c>
      <c r="K307" s="55" t="e">
        <f t="shared" si="95"/>
        <v>#DIV/0!</v>
      </c>
      <c r="L307" s="26">
        <f t="shared" ref="L307" si="97">AVERAGE(L95:L106)</f>
        <v>3.0000000000000009E-2</v>
      </c>
      <c r="M307" s="23">
        <f t="shared" ref="M307:N307" si="98">SUM(M95:M106)</f>
        <v>0.18000000000000005</v>
      </c>
      <c r="N307" s="55">
        <f t="shared" si="98"/>
        <v>531.33090959550486</v>
      </c>
      <c r="O307" s="55">
        <f t="shared" ref="O307:S307" si="99">SUM(O95:O106)</f>
        <v>531.86309691462293</v>
      </c>
      <c r="P307" s="55">
        <f t="shared" si="99"/>
        <v>0</v>
      </c>
      <c r="Q307" s="55">
        <f t="shared" si="99"/>
        <v>0</v>
      </c>
      <c r="R307" s="55">
        <f t="shared" si="99"/>
        <v>531.33090959550486</v>
      </c>
      <c r="S307" s="55">
        <f t="shared" si="99"/>
        <v>14372</v>
      </c>
      <c r="T307" s="55">
        <f t="shared" ref="T307" si="100">SUM(T95:T106)</f>
        <v>-13840.669090404494</v>
      </c>
    </row>
    <row r="308" spans="1:20" x14ac:dyDescent="0.2">
      <c r="A308" s="8">
        <v>2008</v>
      </c>
      <c r="B308" s="55">
        <f>SUM(B107:B118)</f>
        <v>11012</v>
      </c>
      <c r="C308" s="55">
        <f t="shared" ref="C308:K308" si="101">SUM(C107:C118)</f>
        <v>0</v>
      </c>
      <c r="D308" s="55">
        <f t="shared" si="101"/>
        <v>11012</v>
      </c>
      <c r="E308" s="25">
        <f>AVERAGE(E107:E118)</f>
        <v>1.0033702987446251</v>
      </c>
      <c r="F308" s="55">
        <f t="shared" si="101"/>
        <v>10919.255141070853</v>
      </c>
      <c r="G308" s="25">
        <f t="shared" ref="G308:I308" si="102">AVERAGE(G107:G118)</f>
        <v>1</v>
      </c>
      <c r="H308" s="25">
        <f t="shared" si="102"/>
        <v>1</v>
      </c>
      <c r="I308" s="25">
        <f t="shared" si="102"/>
        <v>1</v>
      </c>
      <c r="J308" s="55">
        <f t="shared" si="101"/>
        <v>10919.255141070853</v>
      </c>
      <c r="K308" s="55">
        <f t="shared" si="101"/>
        <v>10930.323651332499</v>
      </c>
      <c r="L308" s="26">
        <f t="shared" ref="L308" si="103">AVERAGE(L107:L118)</f>
        <v>1.5000000000000001E-2</v>
      </c>
      <c r="M308" s="23">
        <f t="shared" ref="M308:N308" si="104">SUM(M107:M118)</f>
        <v>0.26</v>
      </c>
      <c r="N308" s="55">
        <f t="shared" si="104"/>
        <v>658.85713536810886</v>
      </c>
      <c r="O308" s="55">
        <f t="shared" ref="O308:S308" si="105">SUM(O107:O118)</f>
        <v>662.74866090448302</v>
      </c>
      <c r="P308" s="55">
        <f t="shared" si="105"/>
        <v>0</v>
      </c>
      <c r="Q308" s="55">
        <f t="shared" si="105"/>
        <v>0</v>
      </c>
      <c r="R308" s="55">
        <f t="shared" si="105"/>
        <v>658.85713536810886</v>
      </c>
      <c r="S308" s="55">
        <f t="shared" si="105"/>
        <v>11012</v>
      </c>
      <c r="T308" s="55">
        <f t="shared" ref="T308" si="106">SUM(T107:T118)</f>
        <v>-10353.142864631891</v>
      </c>
    </row>
    <row r="309" spans="1:20" x14ac:dyDescent="0.2">
      <c r="A309" s="8">
        <v>2009</v>
      </c>
      <c r="B309" s="55">
        <f>SUM(B119:B130)</f>
        <v>11219</v>
      </c>
      <c r="C309" s="55">
        <f t="shared" ref="C309:K309" si="107">SUM(C119:C130)</f>
        <v>0</v>
      </c>
      <c r="D309" s="55">
        <f t="shared" si="107"/>
        <v>11219</v>
      </c>
      <c r="E309" s="25">
        <f>AVERAGE(E119:E130)</f>
        <v>0.99887649141701618</v>
      </c>
      <c r="F309" s="55">
        <f t="shared" si="107"/>
        <v>11160.932367171219</v>
      </c>
      <c r="G309" s="25">
        <f t="shared" ref="G309:I309" si="108">AVERAGE(G119:G130)</f>
        <v>1</v>
      </c>
      <c r="H309" s="25">
        <f t="shared" si="108"/>
        <v>1</v>
      </c>
      <c r="I309" s="25">
        <f t="shared" si="108"/>
        <v>1</v>
      </c>
      <c r="J309" s="55">
        <f t="shared" si="107"/>
        <v>11160.932367171219</v>
      </c>
      <c r="K309" s="55">
        <f t="shared" si="107"/>
        <v>11201.23082530079</v>
      </c>
      <c r="L309" s="26">
        <f t="shared" ref="L309" si="109">AVERAGE(L119:L130)</f>
        <v>-3.0000000000000009E-2</v>
      </c>
      <c r="M309" s="23">
        <f t="shared" ref="M309:N309" si="110">SUM(M119:M130)</f>
        <v>-0.35</v>
      </c>
      <c r="N309" s="55">
        <f t="shared" si="110"/>
        <v>544.96670612180685</v>
      </c>
      <c r="O309" s="55">
        <f t="shared" ref="O309:S309" si="111">SUM(O119:O130)</f>
        <v>544.30101913460521</v>
      </c>
      <c r="P309" s="55">
        <f t="shared" si="111"/>
        <v>0</v>
      </c>
      <c r="Q309" s="55">
        <f t="shared" si="111"/>
        <v>0</v>
      </c>
      <c r="R309" s="55">
        <f t="shared" si="111"/>
        <v>544.96670612180685</v>
      </c>
      <c r="S309" s="55">
        <f t="shared" si="111"/>
        <v>11219</v>
      </c>
      <c r="T309" s="55">
        <f t="shared" ref="T309" si="112">SUM(T119:T130)</f>
        <v>-10674.033293878194</v>
      </c>
    </row>
    <row r="310" spans="1:20" x14ac:dyDescent="0.2">
      <c r="A310" s="8">
        <v>2010</v>
      </c>
      <c r="B310" s="55">
        <f>SUM(B131:B142)</f>
        <v>10321</v>
      </c>
      <c r="C310" s="55">
        <f t="shared" ref="C310:K310" si="113">SUM(C131:C142)</f>
        <v>0</v>
      </c>
      <c r="D310" s="55">
        <f t="shared" si="113"/>
        <v>10321</v>
      </c>
      <c r="E310" s="25">
        <f>AVERAGE(E131:E142)</f>
        <v>0.99939890992544178</v>
      </c>
      <c r="F310" s="55">
        <f t="shared" si="113"/>
        <v>10273.019911027644</v>
      </c>
      <c r="G310" s="25">
        <f t="shared" ref="G310:I310" si="114">AVERAGE(G131:G142)</f>
        <v>1</v>
      </c>
      <c r="H310" s="25">
        <f t="shared" si="114"/>
        <v>1</v>
      </c>
      <c r="I310" s="25">
        <f t="shared" si="114"/>
        <v>1</v>
      </c>
      <c r="J310" s="55">
        <f t="shared" si="113"/>
        <v>10273.019911027644</v>
      </c>
      <c r="K310" s="55">
        <f t="shared" si="113"/>
        <v>10286.954793005923</v>
      </c>
      <c r="L310" s="26">
        <f t="shared" ref="L310" si="115">AVERAGE(L131:L142)</f>
        <v>-3.0000000000000009E-2</v>
      </c>
      <c r="M310" s="23">
        <f t="shared" ref="M310:N310" si="116">SUM(M131:M142)</f>
        <v>3.999999999999998E-2</v>
      </c>
      <c r="N310" s="55">
        <f t="shared" si="116"/>
        <v>441.01541668114305</v>
      </c>
      <c r="O310" s="55">
        <f t="shared" ref="O310:S310" si="117">SUM(O131:O142)</f>
        <v>441.09514840913886</v>
      </c>
      <c r="P310" s="55">
        <f t="shared" si="117"/>
        <v>0</v>
      </c>
      <c r="Q310" s="55">
        <f t="shared" si="117"/>
        <v>0</v>
      </c>
      <c r="R310" s="55">
        <f t="shared" si="117"/>
        <v>441.01541668114305</v>
      </c>
      <c r="S310" s="55">
        <f t="shared" si="117"/>
        <v>10321</v>
      </c>
      <c r="T310" s="55">
        <f t="shared" ref="T310" si="118">SUM(T131:T142)</f>
        <v>-9879.9845833188574</v>
      </c>
    </row>
    <row r="311" spans="1:20" x14ac:dyDescent="0.2">
      <c r="A311" s="8">
        <v>2011</v>
      </c>
      <c r="B311" s="55">
        <f>SUM(B143:B154)</f>
        <v>10235</v>
      </c>
      <c r="C311" s="55">
        <f t="shared" ref="C311:K311" si="119">SUM(C143:C154)</f>
        <v>0</v>
      </c>
      <c r="D311" s="55">
        <f t="shared" si="119"/>
        <v>10235</v>
      </c>
      <c r="E311" s="25">
        <f>AVERAGE(E143:E154)</f>
        <v>1.0019149348712435</v>
      </c>
      <c r="F311" s="55">
        <f t="shared" si="119"/>
        <v>10187.939982771084</v>
      </c>
      <c r="G311" s="25">
        <f t="shared" ref="G311:I311" si="120">AVERAGE(G143:G154)</f>
        <v>1</v>
      </c>
      <c r="H311" s="25">
        <f t="shared" si="120"/>
        <v>1</v>
      </c>
      <c r="I311" s="25">
        <f t="shared" si="120"/>
        <v>1</v>
      </c>
      <c r="J311" s="55">
        <f t="shared" si="119"/>
        <v>10187.939982771084</v>
      </c>
      <c r="K311" s="55">
        <f t="shared" si="119"/>
        <v>10180.75043822712</v>
      </c>
      <c r="L311" s="26">
        <f t="shared" ref="L311" si="121">AVERAGE(L143:L154)</f>
        <v>-3.0000000000000009E-2</v>
      </c>
      <c r="M311" s="23">
        <f t="shared" ref="M311:N311" si="122">SUM(M143:M154)</f>
        <v>-5.4999999999999938E-2</v>
      </c>
      <c r="N311" s="55">
        <f t="shared" si="122"/>
        <v>380.73478211832634</v>
      </c>
      <c r="O311" s="55">
        <f t="shared" ref="O311:S311" si="123">SUM(O143:O154)</f>
        <v>383.49886315741486</v>
      </c>
      <c r="P311" s="55">
        <f t="shared" si="123"/>
        <v>0</v>
      </c>
      <c r="Q311" s="55">
        <f t="shared" si="123"/>
        <v>0</v>
      </c>
      <c r="R311" s="55">
        <f t="shared" si="123"/>
        <v>380.73478211832634</v>
      </c>
      <c r="S311" s="55">
        <f t="shared" si="123"/>
        <v>10235</v>
      </c>
      <c r="T311" s="55">
        <f t="shared" ref="T311" si="124">SUM(T143:T154)</f>
        <v>-9854.2652178816734</v>
      </c>
    </row>
    <row r="312" spans="1:20" x14ac:dyDescent="0.2">
      <c r="A312" s="8">
        <v>2012</v>
      </c>
      <c r="B312" s="55">
        <f>SUM(B155:B166)</f>
        <v>12509</v>
      </c>
      <c r="C312" s="55">
        <f t="shared" ref="C312:K312" si="125">SUM(C155:C166)</f>
        <v>0</v>
      </c>
      <c r="D312" s="55">
        <f t="shared" si="125"/>
        <v>12509</v>
      </c>
      <c r="E312" s="25">
        <f>AVERAGE(E155:E166)</f>
        <v>0.99872044198483023</v>
      </c>
      <c r="F312" s="55">
        <f t="shared" si="125"/>
        <v>12494.232567762552</v>
      </c>
      <c r="G312" s="25">
        <f t="shared" ref="G312:I312" si="126">AVERAGE(G155:G166)</f>
        <v>1</v>
      </c>
      <c r="H312" s="25">
        <f t="shared" si="126"/>
        <v>1</v>
      </c>
      <c r="I312" s="25">
        <f t="shared" si="126"/>
        <v>1</v>
      </c>
      <c r="J312" s="55">
        <f t="shared" si="125"/>
        <v>12494.232567762552</v>
      </c>
      <c r="K312" s="55">
        <f t="shared" si="125"/>
        <v>12472.963326566807</v>
      </c>
      <c r="L312" s="26">
        <f t="shared" ref="L312" si="127">AVERAGE(L155:L166)</f>
        <v>-3.0000000000000009E-2</v>
      </c>
      <c r="M312" s="23">
        <f t="shared" ref="M312:N312" si="128">SUM(M155:M166)</f>
        <v>-0.08</v>
      </c>
      <c r="N312" s="55">
        <f t="shared" si="128"/>
        <v>288.83937916234163</v>
      </c>
      <c r="O312" s="55">
        <f t="shared" ref="O312:S312" si="129">SUM(O155:O166)</f>
        <v>288.54510381805306</v>
      </c>
      <c r="P312" s="55">
        <f t="shared" si="129"/>
        <v>0</v>
      </c>
      <c r="Q312" s="55">
        <f t="shared" si="129"/>
        <v>0</v>
      </c>
      <c r="R312" s="55">
        <f t="shared" si="129"/>
        <v>288.83937916234163</v>
      </c>
      <c r="S312" s="55">
        <f t="shared" si="129"/>
        <v>12509</v>
      </c>
      <c r="T312" s="55">
        <f t="shared" ref="T312" si="130">SUM(T155:T166)</f>
        <v>-12220.160620837656</v>
      </c>
    </row>
    <row r="313" spans="1:20" x14ac:dyDescent="0.2">
      <c r="A313" s="8">
        <v>2013</v>
      </c>
      <c r="B313" s="55">
        <f>SUM(B167:B178)</f>
        <v>14466</v>
      </c>
      <c r="C313" s="55">
        <f t="shared" ref="C313:K313" si="131">SUM(C167:C178)</f>
        <v>0</v>
      </c>
      <c r="D313" s="55">
        <f t="shared" si="131"/>
        <v>14466</v>
      </c>
      <c r="E313" s="25">
        <f>AVERAGE(E167:E178)</f>
        <v>0.99624734539116189</v>
      </c>
      <c r="F313" s="55">
        <f t="shared" si="131"/>
        <v>14439.650042028421</v>
      </c>
      <c r="G313" s="25">
        <f t="shared" ref="G313:I313" si="132">AVERAGE(G167:G178)</f>
        <v>1</v>
      </c>
      <c r="H313" s="25">
        <f t="shared" si="132"/>
        <v>1</v>
      </c>
      <c r="I313" s="25">
        <f t="shared" si="132"/>
        <v>1</v>
      </c>
      <c r="J313" s="55">
        <f t="shared" si="131"/>
        <v>14439.650042028421</v>
      </c>
      <c r="K313" s="55">
        <f t="shared" si="131"/>
        <v>14392.884227880599</v>
      </c>
      <c r="L313" s="26">
        <f t="shared" ref="L313" si="133">AVERAGE(L167:L178)</f>
        <v>-2.5833333333333333E-2</v>
      </c>
      <c r="M313" s="23">
        <f t="shared" ref="M313:N313" si="134">SUM(M167:M178)</f>
        <v>-3.9999999999999994E-2</v>
      </c>
      <c r="N313" s="55">
        <f t="shared" si="134"/>
        <v>261.91120383774387</v>
      </c>
      <c r="O313" s="55">
        <f t="shared" ref="O313:S313" si="135">SUM(O167:O178)</f>
        <v>260.8839895760633</v>
      </c>
      <c r="P313" s="55">
        <f t="shared" si="135"/>
        <v>0</v>
      </c>
      <c r="Q313" s="55">
        <f t="shared" si="135"/>
        <v>0</v>
      </c>
      <c r="R313" s="55">
        <f t="shared" si="135"/>
        <v>261.91120383774387</v>
      </c>
      <c r="S313" s="55">
        <f t="shared" si="135"/>
        <v>14466</v>
      </c>
      <c r="T313" s="55">
        <f t="shared" ref="T313" si="136">SUM(T167:T178)</f>
        <v>-14204.088796162256</v>
      </c>
    </row>
    <row r="314" spans="1:20" x14ac:dyDescent="0.2">
      <c r="A314" s="8">
        <v>2014</v>
      </c>
      <c r="B314" s="55">
        <f>SUM(B179:B190)</f>
        <v>14166</v>
      </c>
      <c r="C314" s="55">
        <f t="shared" ref="C314:K314" si="137">SUM(C179:C190)</f>
        <v>0</v>
      </c>
      <c r="D314" s="55">
        <f t="shared" si="137"/>
        <v>14166</v>
      </c>
      <c r="E314" s="25">
        <f>AVERAGE(E179:E190)</f>
        <v>0.99971196790087313</v>
      </c>
      <c r="F314" s="55">
        <f t="shared" si="137"/>
        <v>14106.709804570952</v>
      </c>
      <c r="G314" s="25">
        <f t="shared" ref="G314:I314" si="138">AVERAGE(G179:G190)</f>
        <v>1</v>
      </c>
      <c r="H314" s="25">
        <f t="shared" si="138"/>
        <v>1</v>
      </c>
      <c r="I314" s="25">
        <f t="shared" si="138"/>
        <v>1</v>
      </c>
      <c r="J314" s="55">
        <f t="shared" si="137"/>
        <v>14106.709804570952</v>
      </c>
      <c r="K314" s="55">
        <f t="shared" si="137"/>
        <v>14128.234390387466</v>
      </c>
      <c r="L314" s="26">
        <f t="shared" ref="L314" si="139">AVERAGE(L179:L190)</f>
        <v>-1.9999999999999997E-2</v>
      </c>
      <c r="M314" s="23">
        <f t="shared" ref="M314:N314" si="140">SUM(M179:M190)</f>
        <v>0.25</v>
      </c>
      <c r="N314" s="55">
        <f t="shared" si="140"/>
        <v>261.290673293949</v>
      </c>
      <c r="O314" s="55">
        <f t="shared" ref="O314:S314" si="141">SUM(O179:O190)</f>
        <v>260.72020255053508</v>
      </c>
      <c r="P314" s="55">
        <f t="shared" si="141"/>
        <v>0</v>
      </c>
      <c r="Q314" s="55">
        <f t="shared" si="141"/>
        <v>0</v>
      </c>
      <c r="R314" s="55">
        <f t="shared" si="141"/>
        <v>261.290673293949</v>
      </c>
      <c r="S314" s="55">
        <f t="shared" si="141"/>
        <v>14166</v>
      </c>
      <c r="T314" s="55">
        <f t="shared" ref="T314" si="142">SUM(T179:T190)</f>
        <v>-13904.70932670605</v>
      </c>
    </row>
    <row r="315" spans="1:20" x14ac:dyDescent="0.2">
      <c r="A315" s="8">
        <v>2015</v>
      </c>
      <c r="B315" s="55">
        <f>SUM(B191:B202)</f>
        <v>15912</v>
      </c>
      <c r="C315" s="55">
        <f t="shared" ref="C315:K315" si="143">SUM(C191:C202)</f>
        <v>0</v>
      </c>
      <c r="D315" s="55">
        <f t="shared" si="143"/>
        <v>15912</v>
      </c>
      <c r="E315" s="25">
        <f>AVERAGE(E191:E202)</f>
        <v>0.99887649141701618</v>
      </c>
      <c r="F315" s="55">
        <f t="shared" si="143"/>
        <v>15805.642088672566</v>
      </c>
      <c r="G315" s="25">
        <f t="shared" ref="G315:I315" si="144">AVERAGE(G191:G202)</f>
        <v>1</v>
      </c>
      <c r="H315" s="25">
        <f t="shared" si="144"/>
        <v>1</v>
      </c>
      <c r="I315" s="25">
        <f t="shared" si="144"/>
        <v>1</v>
      </c>
      <c r="J315" s="55">
        <f t="shared" si="143"/>
        <v>15805.642088672566</v>
      </c>
      <c r="K315" s="55">
        <f t="shared" si="143"/>
        <v>15800.517505222862</v>
      </c>
      <c r="L315" s="26">
        <f t="shared" ref="L315" si="145">AVERAGE(L191:L202)</f>
        <v>-2.6666666666666668E-2</v>
      </c>
      <c r="M315" s="23">
        <f t="shared" ref="M315:N315" si="146">SUM(M191:M202)</f>
        <v>0.12</v>
      </c>
      <c r="N315" s="55">
        <f t="shared" si="146"/>
        <v>300.09749263476721</v>
      </c>
      <c r="O315" s="55">
        <f t="shared" ref="O315:S315" si="147">SUM(O191:O202)</f>
        <v>299.50127134609272</v>
      </c>
      <c r="P315" s="55">
        <f t="shared" si="147"/>
        <v>0</v>
      </c>
      <c r="Q315" s="55">
        <f t="shared" si="147"/>
        <v>0</v>
      </c>
      <c r="R315" s="55">
        <f t="shared" si="147"/>
        <v>300.09749263476721</v>
      </c>
      <c r="S315" s="55">
        <f t="shared" si="147"/>
        <v>15912</v>
      </c>
      <c r="T315" s="55">
        <f t="shared" ref="T315" si="148">SUM(T191:T202)</f>
        <v>-15612.498728653907</v>
      </c>
    </row>
    <row r="316" spans="1:20" x14ac:dyDescent="0.2">
      <c r="A316" s="8">
        <v>2016</v>
      </c>
      <c r="B316" s="55">
        <f>SUM(B203:B214)</f>
        <v>15235</v>
      </c>
      <c r="C316" s="55">
        <f t="shared" ref="C316:K316" si="149">SUM(C203:C214)</f>
        <v>0</v>
      </c>
      <c r="D316" s="55">
        <f t="shared" si="149"/>
        <v>15235</v>
      </c>
      <c r="E316" s="25">
        <f>AVERAGE(E203:E214)</f>
        <v>1.0014883642616645</v>
      </c>
      <c r="F316" s="55">
        <f t="shared" si="149"/>
        <v>15068.512858311327</v>
      </c>
      <c r="G316" s="25">
        <f t="shared" ref="G316:I316" si="150">AVERAGE(G203:G214)</f>
        <v>1</v>
      </c>
      <c r="H316" s="25">
        <f t="shared" si="150"/>
        <v>1</v>
      </c>
      <c r="I316" s="25">
        <f t="shared" si="150"/>
        <v>1</v>
      </c>
      <c r="J316" s="55">
        <f t="shared" si="149"/>
        <v>13968.81251686593</v>
      </c>
      <c r="K316" s="55">
        <f t="shared" si="149"/>
        <v>14107.504814138569</v>
      </c>
      <c r="L316" s="26">
        <f t="shared" ref="L316" si="151">AVERAGE(L203:L214)</f>
        <v>-3.9999999999999994E-2</v>
      </c>
      <c r="M316" s="23">
        <f t="shared" ref="M316:N316" si="152">SUM(M203:M214)</f>
        <v>-9.0434782608695571E-2</v>
      </c>
      <c r="N316" s="55">
        <f t="shared" si="152"/>
        <v>261.96284762168966</v>
      </c>
      <c r="O316" s="55">
        <f t="shared" ref="O316:S316" si="153">SUM(O203:O214)</f>
        <v>264.57863309359067</v>
      </c>
      <c r="P316" s="55">
        <f t="shared" si="153"/>
        <v>46.311858784051097</v>
      </c>
      <c r="Q316" s="55">
        <f t="shared" si="153"/>
        <v>43.882697759871192</v>
      </c>
      <c r="R316" s="55">
        <f t="shared" si="153"/>
        <v>308.2747064057408</v>
      </c>
      <c r="S316" s="55">
        <f t="shared" si="153"/>
        <v>15257.8612695801</v>
      </c>
      <c r="T316" s="55">
        <f t="shared" ref="T316" si="154">SUM(T203:T214)</f>
        <v>-14970.42136690641</v>
      </c>
    </row>
    <row r="317" spans="1:20" x14ac:dyDescent="0.2">
      <c r="A317" s="8">
        <v>2017</v>
      </c>
      <c r="B317" s="55">
        <f>SUM(B215:B226)</f>
        <v>0</v>
      </c>
      <c r="C317" s="55">
        <f t="shared" ref="C317:K317" si="155">SUM(C215:C226)</f>
        <v>0</v>
      </c>
      <c r="D317" s="55">
        <f t="shared" si="155"/>
        <v>0</v>
      </c>
      <c r="E317" s="25">
        <f>AVERAGE(E215:E226)</f>
        <v>0.99757399441263195</v>
      </c>
      <c r="F317" s="55">
        <f t="shared" si="155"/>
        <v>0</v>
      </c>
      <c r="G317" s="25">
        <f t="shared" ref="G317:I317" si="156">AVERAGE(G215:G226)</f>
        <v>1</v>
      </c>
      <c r="H317" s="25">
        <f t="shared" si="156"/>
        <v>1</v>
      </c>
      <c r="I317" s="25">
        <f t="shared" si="156"/>
        <v>1</v>
      </c>
      <c r="J317" s="55">
        <f t="shared" si="155"/>
        <v>0</v>
      </c>
      <c r="K317" s="55">
        <f t="shared" si="155"/>
        <v>0</v>
      </c>
      <c r="L317" s="26">
        <f t="shared" ref="L317" si="157">AVERAGE(L215:L226)</f>
        <v>-1.9999999999999997E-2</v>
      </c>
      <c r="M317" s="23">
        <f t="shared" ref="M317:N317" si="158">SUM(M215:M226)</f>
        <v>0</v>
      </c>
      <c r="N317" s="55">
        <f t="shared" si="158"/>
        <v>0</v>
      </c>
      <c r="O317" s="55">
        <f t="shared" ref="O317:S317" si="159">SUM(O215:O226)</f>
        <v>0</v>
      </c>
      <c r="P317" s="55">
        <f t="shared" si="159"/>
        <v>274.42030473117723</v>
      </c>
      <c r="Q317" s="55">
        <f t="shared" si="159"/>
        <v>273.76902704406655</v>
      </c>
      <c r="R317" s="55">
        <f t="shared" si="159"/>
        <v>274.42030473117723</v>
      </c>
      <c r="S317" s="55">
        <f t="shared" si="159"/>
        <v>273.76902704406655</v>
      </c>
      <c r="T317" s="55">
        <f t="shared" ref="T317" si="160">SUM(T215:T226)</f>
        <v>0</v>
      </c>
    </row>
    <row r="318" spans="1:20" x14ac:dyDescent="0.2">
      <c r="A318" s="8">
        <v>2018</v>
      </c>
      <c r="B318" s="55">
        <f>SUM(B227:B238)</f>
        <v>0</v>
      </c>
      <c r="C318" s="55">
        <f t="shared" ref="C318:K318" si="161">SUM(C227:C238)</f>
        <v>0</v>
      </c>
      <c r="D318" s="55">
        <f t="shared" si="161"/>
        <v>0</v>
      </c>
      <c r="E318" s="25">
        <f>AVERAGE(E227:E238)</f>
        <v>0.99922854123356597</v>
      </c>
      <c r="F318" s="55">
        <f t="shared" si="161"/>
        <v>0</v>
      </c>
      <c r="G318" s="25">
        <f t="shared" ref="G318:I318" si="162">AVERAGE(G227:G238)</f>
        <v>1</v>
      </c>
      <c r="H318" s="25">
        <f t="shared" si="162"/>
        <v>1</v>
      </c>
      <c r="I318" s="25">
        <f t="shared" si="162"/>
        <v>1</v>
      </c>
      <c r="J318" s="55">
        <f t="shared" si="161"/>
        <v>0</v>
      </c>
      <c r="K318" s="55">
        <f t="shared" si="161"/>
        <v>0</v>
      </c>
      <c r="L318" s="26">
        <f t="shared" ref="L318" si="163">AVERAGE(L227:L238)</f>
        <v>0</v>
      </c>
      <c r="M318" s="23">
        <f t="shared" ref="M318:N318" si="164">SUM(M227:M238)</f>
        <v>0</v>
      </c>
      <c r="N318" s="55">
        <f t="shared" si="164"/>
        <v>0</v>
      </c>
      <c r="O318" s="55">
        <f t="shared" ref="O318:S318" si="165">SUM(O227:O238)</f>
        <v>0</v>
      </c>
      <c r="P318" s="55">
        <f t="shared" si="165"/>
        <v>271.90969225442603</v>
      </c>
      <c r="Q318" s="55">
        <f t="shared" si="165"/>
        <v>271.69992513865799</v>
      </c>
      <c r="R318" s="55">
        <f t="shared" si="165"/>
        <v>271.90969225442603</v>
      </c>
      <c r="S318" s="55">
        <f t="shared" si="165"/>
        <v>271.69992513865799</v>
      </c>
      <c r="T318" s="55">
        <f t="shared" ref="T318" si="166">SUM(T227:T238)</f>
        <v>0</v>
      </c>
    </row>
    <row r="319" spans="1:20" x14ac:dyDescent="0.2">
      <c r="A319" s="8">
        <v>2019</v>
      </c>
      <c r="B319" s="55">
        <f>SUM(B239:B250)</f>
        <v>0</v>
      </c>
      <c r="C319" s="55">
        <f t="shared" ref="C319:K319" si="167">SUM(C239:C250)</f>
        <v>0</v>
      </c>
      <c r="D319" s="55">
        <f t="shared" si="167"/>
        <v>0</v>
      </c>
      <c r="E319" s="25">
        <f>AVERAGE(E239:E250)</f>
        <v>0.99624734539116189</v>
      </c>
      <c r="F319" s="55">
        <f t="shared" si="167"/>
        <v>0</v>
      </c>
      <c r="G319" s="25">
        <f t="shared" ref="G319:I319" si="168">AVERAGE(G239:G250)</f>
        <v>1</v>
      </c>
      <c r="H319" s="25">
        <f t="shared" si="168"/>
        <v>1</v>
      </c>
      <c r="I319" s="25">
        <f t="shared" si="168"/>
        <v>1</v>
      </c>
      <c r="J319" s="55">
        <f t="shared" si="167"/>
        <v>0</v>
      </c>
      <c r="K319" s="55">
        <f t="shared" si="167"/>
        <v>0</v>
      </c>
      <c r="L319" s="26">
        <f t="shared" ref="L319" si="169">AVERAGE(L239:L250)</f>
        <v>0</v>
      </c>
      <c r="M319" s="23">
        <f t="shared" ref="M319:N319" si="170">SUM(M239:M250)</f>
        <v>0</v>
      </c>
      <c r="N319" s="55">
        <f t="shared" si="170"/>
        <v>0</v>
      </c>
      <c r="O319" s="55">
        <f t="shared" ref="O319:S319" si="171">SUM(O239:O250)</f>
        <v>0</v>
      </c>
      <c r="P319" s="55">
        <f t="shared" si="171"/>
        <v>271.90969225442603</v>
      </c>
      <c r="Q319" s="55">
        <f t="shared" si="171"/>
        <v>270.8893090945997</v>
      </c>
      <c r="R319" s="55">
        <f t="shared" si="171"/>
        <v>271.90969225442603</v>
      </c>
      <c r="S319" s="55">
        <f t="shared" si="171"/>
        <v>270.8893090945997</v>
      </c>
      <c r="T319" s="55">
        <f t="shared" ref="T319" si="172">SUM(T239:T250)</f>
        <v>0</v>
      </c>
    </row>
    <row r="320" spans="1:20" x14ac:dyDescent="0.2">
      <c r="A320" s="8">
        <v>2020</v>
      </c>
      <c r="B320" s="55">
        <f>SUM(B251:B262)</f>
        <v>0</v>
      </c>
      <c r="C320" s="55">
        <f t="shared" ref="C320:K320" si="173">SUM(C251:C262)</f>
        <v>0</v>
      </c>
      <c r="D320" s="55">
        <f t="shared" si="173"/>
        <v>0</v>
      </c>
      <c r="E320" s="25">
        <f>AVERAGE(E251:E262)</f>
        <v>1.0035627515723415</v>
      </c>
      <c r="F320" s="55">
        <f t="shared" si="173"/>
        <v>0</v>
      </c>
      <c r="G320" s="25">
        <f t="shared" ref="G320:I320" si="174">AVERAGE(G251:G262)</f>
        <v>1</v>
      </c>
      <c r="H320" s="25">
        <f t="shared" si="174"/>
        <v>1</v>
      </c>
      <c r="I320" s="25">
        <f t="shared" si="174"/>
        <v>1</v>
      </c>
      <c r="J320" s="55">
        <f t="shared" si="173"/>
        <v>0</v>
      </c>
      <c r="K320" s="55">
        <f t="shared" si="173"/>
        <v>0</v>
      </c>
      <c r="L320" s="26">
        <f t="shared" ref="L320" si="175">AVERAGE(L251:L262)</f>
        <v>0</v>
      </c>
      <c r="M320" s="23">
        <f t="shared" ref="M320:N320" si="176">SUM(M251:M262)</f>
        <v>0</v>
      </c>
      <c r="N320" s="55">
        <f t="shared" si="176"/>
        <v>0</v>
      </c>
      <c r="O320" s="55">
        <f t="shared" ref="O320:S320" si="177">SUM(O251:O262)</f>
        <v>0</v>
      </c>
      <c r="P320" s="55">
        <f t="shared" si="177"/>
        <v>271.90969225442603</v>
      </c>
      <c r="Q320" s="55">
        <f t="shared" si="177"/>
        <v>272.8784389380404</v>
      </c>
      <c r="R320" s="55">
        <f t="shared" si="177"/>
        <v>271.90969225442603</v>
      </c>
      <c r="S320" s="55">
        <f t="shared" si="177"/>
        <v>272.8784389380404</v>
      </c>
      <c r="T320" s="55">
        <f t="shared" ref="T320" si="178">SUM(T251:T262)</f>
        <v>0</v>
      </c>
    </row>
  </sheetData>
  <mergeCells count="6">
    <mergeCell ref="R7:U7"/>
    <mergeCell ref="G9:I9"/>
    <mergeCell ref="B7:F7"/>
    <mergeCell ref="G7:K7"/>
    <mergeCell ref="L7:O7"/>
    <mergeCell ref="P7:Q7"/>
  </mergeCells>
  <conditionalFormatting sqref="A8:G9 A7:B7 G7 L7 V7:X7 J9:X9 A2:G2 J2:O2 A1:X1 H8:X8 V2:X2 A3:X6 V10:X320 Y1:XFD320 A321:XFD1048576 A10:T320">
    <cfRule type="cellIs" dxfId="65" priority="79" operator="lessThan">
      <formula>0</formula>
    </cfRule>
    <cfRule type="cellIs" dxfId="64" priority="80" operator="equal">
      <formula>0</formula>
    </cfRule>
  </conditionalFormatting>
  <conditionalFormatting sqref="L300:M320 L11:M261">
    <cfRule type="cellIs" dxfId="63" priority="78" operator="equal">
      <formula>0</formula>
    </cfRule>
  </conditionalFormatting>
  <conditionalFormatting sqref="L262:M262">
    <cfRule type="cellIs" dxfId="62" priority="77" operator="equal">
      <formula>0</formula>
    </cfRule>
  </conditionalFormatting>
  <conditionalFormatting sqref="L23:L262 M11:M262">
    <cfRule type="cellIs" dxfId="61" priority="76" operator="equal">
      <formula>0</formula>
    </cfRule>
  </conditionalFormatting>
  <conditionalFormatting sqref="R7:S7">
    <cfRule type="cellIs" dxfId="60" priority="70" operator="lessThan">
      <formula>0</formula>
    </cfRule>
    <cfRule type="cellIs" dxfId="59" priority="71" operator="equal">
      <formula>0</formula>
    </cfRule>
  </conditionalFormatting>
  <conditionalFormatting sqref="P7">
    <cfRule type="cellIs" dxfId="58" priority="68" operator="lessThan">
      <formula>0</formula>
    </cfRule>
    <cfRule type="cellIs" dxfId="57" priority="69" operator="equal">
      <formula>0</formula>
    </cfRule>
  </conditionalFormatting>
  <conditionalFormatting sqref="P2:U2">
    <cfRule type="cellIs" dxfId="56" priority="66" operator="lessThan">
      <formula>0</formula>
    </cfRule>
    <cfRule type="cellIs" dxfId="55" priority="67" operator="equal">
      <formula>0</formula>
    </cfRule>
  </conditionalFormatting>
  <conditionalFormatting sqref="L263:M263">
    <cfRule type="cellIs" dxfId="54" priority="65" operator="equal">
      <formula>0</formula>
    </cfRule>
  </conditionalFormatting>
  <conditionalFormatting sqref="L263:M263">
    <cfRule type="cellIs" dxfId="53" priority="64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236"/>
  <sheetViews>
    <sheetView zoomScale="75" zoomScaleNormal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Q29" sqref="Q29"/>
    </sheetView>
  </sheetViews>
  <sheetFormatPr defaultRowHeight="11.25" x14ac:dyDescent="0.2"/>
  <cols>
    <col min="1" max="1" width="7.33203125" style="1" customWidth="1"/>
    <col min="2" max="2" width="0.1640625" style="1" customWidth="1"/>
    <col min="3" max="21" width="6.83203125" style="1" customWidth="1"/>
    <col min="22" max="23" width="6.83203125" style="1" hidden="1" customWidth="1"/>
    <col min="24" max="24" width="1.83203125" style="1" customWidth="1"/>
    <col min="25" max="29" width="7.83203125" style="1" customWidth="1"/>
    <col min="30" max="36" width="9.33203125" style="1"/>
    <col min="37" max="42" width="0.1640625" style="1" customWidth="1"/>
    <col min="43" max="43" width="1.83203125" style="1" customWidth="1"/>
    <col min="44" max="52" width="0" style="1" hidden="1" customWidth="1"/>
    <col min="53" max="53" width="5.5" style="1" bestFit="1" customWidth="1"/>
    <col min="54" max="54" width="6.83203125" style="1" hidden="1" customWidth="1"/>
    <col min="55" max="74" width="6.83203125" style="1" customWidth="1"/>
    <col min="75" max="16384" width="9.33203125" style="1"/>
  </cols>
  <sheetData>
    <row r="1" spans="1:49" ht="23.25" x14ac:dyDescent="0.35">
      <c r="A1" s="34" t="s">
        <v>28</v>
      </c>
      <c r="M1" s="8"/>
      <c r="Y1" s="14"/>
      <c r="AE1" s="14" t="s">
        <v>65</v>
      </c>
    </row>
    <row r="2" spans="1:49" hidden="1" x14ac:dyDescent="0.2"/>
    <row r="3" spans="1:49" hidden="1" x14ac:dyDescent="0.2"/>
    <row r="4" spans="1:49" hidden="1" x14ac:dyDescent="0.2"/>
    <row r="5" spans="1:49" hidden="1" x14ac:dyDescent="0.2"/>
    <row r="6" spans="1:49" hidden="1" x14ac:dyDescent="0.2"/>
    <row r="7" spans="1:49" hidden="1" x14ac:dyDescent="0.2">
      <c r="C7" s="1" t="s">
        <v>75</v>
      </c>
    </row>
    <row r="9" spans="1:49" ht="12.75" x14ac:dyDescent="0.2">
      <c r="B9" s="24" t="s">
        <v>13</v>
      </c>
      <c r="C9" s="24"/>
    </row>
    <row r="10" spans="1:49" x14ac:dyDescent="0.2">
      <c r="C10" s="15">
        <v>2000</v>
      </c>
      <c r="D10" s="15">
        <v>2001</v>
      </c>
      <c r="E10" s="15">
        <v>2002</v>
      </c>
      <c r="F10" s="15">
        <v>2003</v>
      </c>
      <c r="G10" s="15">
        <v>2004</v>
      </c>
      <c r="H10" s="15">
        <v>2005</v>
      </c>
      <c r="I10" s="15">
        <v>2006</v>
      </c>
      <c r="J10" s="15">
        <v>2007</v>
      </c>
      <c r="K10" s="15">
        <v>2008</v>
      </c>
      <c r="L10" s="15">
        <v>2009</v>
      </c>
      <c r="M10" s="15">
        <v>2010</v>
      </c>
      <c r="N10" s="15">
        <v>2011</v>
      </c>
      <c r="O10" s="15">
        <v>2012</v>
      </c>
      <c r="P10" s="15">
        <v>2013</v>
      </c>
      <c r="Q10" s="15">
        <v>2014</v>
      </c>
      <c r="R10" s="15">
        <v>2015</v>
      </c>
      <c r="S10" s="15">
        <v>2016</v>
      </c>
      <c r="T10" s="15">
        <v>2017</v>
      </c>
      <c r="U10" s="15">
        <v>2018</v>
      </c>
      <c r="V10" s="15">
        <v>2019</v>
      </c>
      <c r="W10" s="15">
        <v>2020</v>
      </c>
    </row>
    <row r="11" spans="1:49" x14ac:dyDescent="0.2">
      <c r="A11" s="1" t="s">
        <v>29</v>
      </c>
      <c r="C11" s="20">
        <v>0.2</v>
      </c>
      <c r="D11" s="20">
        <f t="shared" ref="D11:W11" si="0">C22</f>
        <v>0.2</v>
      </c>
      <c r="E11" s="20">
        <f t="shared" si="0"/>
        <v>0.2</v>
      </c>
      <c r="F11" s="20">
        <f t="shared" si="0"/>
        <v>1.4999999999999999E-2</v>
      </c>
      <c r="G11" s="20">
        <f t="shared" si="0"/>
        <v>1.4999999999999999E-2</v>
      </c>
      <c r="H11" s="20">
        <f t="shared" si="0"/>
        <v>0.13</v>
      </c>
      <c r="I11" s="20">
        <f t="shared" si="0"/>
        <v>0.13</v>
      </c>
      <c r="J11" s="20">
        <f t="shared" si="0"/>
        <v>0.03</v>
      </c>
      <c r="K11" s="20">
        <f t="shared" si="0"/>
        <v>0.03</v>
      </c>
      <c r="L11" s="20">
        <f t="shared" si="0"/>
        <v>-0.03</v>
      </c>
      <c r="M11" s="20">
        <f t="shared" si="0"/>
        <v>-0.03</v>
      </c>
      <c r="N11" s="20">
        <f t="shared" si="0"/>
        <v>-0.03</v>
      </c>
      <c r="O11" s="20">
        <f t="shared" si="0"/>
        <v>-0.03</v>
      </c>
      <c r="P11" s="20">
        <f t="shared" si="0"/>
        <v>-0.03</v>
      </c>
      <c r="Q11" s="20">
        <f t="shared" si="0"/>
        <v>-0.02</v>
      </c>
      <c r="R11" s="20">
        <f t="shared" si="0"/>
        <v>-0.02</v>
      </c>
      <c r="S11" s="20">
        <f t="shared" si="0"/>
        <v>-0.04</v>
      </c>
      <c r="T11" s="20">
        <v>-0.02</v>
      </c>
      <c r="U11" s="20">
        <v>0</v>
      </c>
      <c r="V11" s="20">
        <f t="shared" si="0"/>
        <v>0</v>
      </c>
      <c r="W11" s="20">
        <f t="shared" si="0"/>
        <v>0</v>
      </c>
      <c r="Y11" s="1" t="s">
        <v>63</v>
      </c>
      <c r="AW11" s="20"/>
    </row>
    <row r="12" spans="1:49" x14ac:dyDescent="0.2">
      <c r="A12" s="1" t="s">
        <v>30</v>
      </c>
      <c r="C12" s="20">
        <f>C11</f>
        <v>0.2</v>
      </c>
      <c r="D12" s="20">
        <f t="shared" ref="D12:D22" si="1">D11</f>
        <v>0.2</v>
      </c>
      <c r="E12" s="20">
        <f t="shared" ref="E12:E22" si="2">E11</f>
        <v>0.2</v>
      </c>
      <c r="F12" s="20">
        <f t="shared" ref="F12:G22" si="3">F11</f>
        <v>1.4999999999999999E-2</v>
      </c>
      <c r="G12" s="20">
        <f t="shared" ref="G12:H22" si="4">G11</f>
        <v>1.4999999999999999E-2</v>
      </c>
      <c r="H12" s="20">
        <f t="shared" ref="H12:H22" si="5">H11</f>
        <v>0.13</v>
      </c>
      <c r="I12" s="20">
        <f t="shared" ref="I12:I22" si="6">I11</f>
        <v>0.13</v>
      </c>
      <c r="J12" s="20">
        <f t="shared" ref="J12:J22" si="7">J11</f>
        <v>0.03</v>
      </c>
      <c r="K12" s="20">
        <f t="shared" ref="K12:K22" si="8">K11</f>
        <v>0.03</v>
      </c>
      <c r="L12" s="20">
        <f t="shared" ref="L12:N22" si="9">L11</f>
        <v>-0.03</v>
      </c>
      <c r="M12" s="20">
        <f t="shared" ref="M12:M17" si="10">M11</f>
        <v>-0.03</v>
      </c>
      <c r="N12" s="20">
        <f t="shared" ref="N12:N17" si="11">N11</f>
        <v>-0.03</v>
      </c>
      <c r="O12" s="20">
        <f t="shared" ref="O12:O22" si="12">O11</f>
        <v>-0.03</v>
      </c>
      <c r="P12" s="20">
        <f t="shared" ref="P12:P22" si="13">P11</f>
        <v>-0.03</v>
      </c>
      <c r="Q12" s="20">
        <f t="shared" ref="Q12:Q22" si="14">Q11</f>
        <v>-0.02</v>
      </c>
      <c r="R12" s="20">
        <f t="shared" ref="R12:R22" si="15">R11</f>
        <v>-0.02</v>
      </c>
      <c r="S12" s="20">
        <f t="shared" ref="S12:S22" si="16">S11</f>
        <v>-0.04</v>
      </c>
      <c r="T12" s="20">
        <f t="shared" ref="T12:T22" si="17">T11</f>
        <v>-0.02</v>
      </c>
      <c r="U12" s="20">
        <f t="shared" ref="U12:U22" si="18">U11</f>
        <v>0</v>
      </c>
      <c r="V12" s="20">
        <f t="shared" ref="V12:V22" si="19">V11</f>
        <v>0</v>
      </c>
      <c r="W12" s="20">
        <f t="shared" ref="W12:W22" si="20">W11</f>
        <v>0</v>
      </c>
    </row>
    <row r="13" spans="1:49" x14ac:dyDescent="0.2">
      <c r="A13" s="1" t="s">
        <v>31</v>
      </c>
      <c r="C13" s="20">
        <f t="shared" ref="C13:C22" si="21">C12</f>
        <v>0.2</v>
      </c>
      <c r="D13" s="20">
        <f t="shared" si="1"/>
        <v>0.2</v>
      </c>
      <c r="E13" s="20">
        <f t="shared" si="2"/>
        <v>0.2</v>
      </c>
      <c r="F13" s="20">
        <f t="shared" si="3"/>
        <v>1.4999999999999999E-2</v>
      </c>
      <c r="G13" s="20">
        <f t="shared" si="4"/>
        <v>1.4999999999999999E-2</v>
      </c>
      <c r="H13" s="20">
        <f t="shared" si="5"/>
        <v>0.13</v>
      </c>
      <c r="I13" s="20">
        <f t="shared" si="6"/>
        <v>0.13</v>
      </c>
      <c r="J13" s="20">
        <f t="shared" si="7"/>
        <v>0.03</v>
      </c>
      <c r="K13" s="20">
        <f t="shared" si="8"/>
        <v>0.03</v>
      </c>
      <c r="L13" s="20">
        <f t="shared" si="9"/>
        <v>-0.03</v>
      </c>
      <c r="M13" s="20">
        <f t="shared" si="10"/>
        <v>-0.03</v>
      </c>
      <c r="N13" s="20">
        <f t="shared" si="11"/>
        <v>-0.03</v>
      </c>
      <c r="O13" s="20">
        <f t="shared" si="12"/>
        <v>-0.03</v>
      </c>
      <c r="P13" s="20">
        <f t="shared" si="13"/>
        <v>-0.03</v>
      </c>
      <c r="Q13" s="20">
        <f t="shared" si="14"/>
        <v>-0.02</v>
      </c>
      <c r="R13" s="20">
        <f t="shared" si="15"/>
        <v>-0.02</v>
      </c>
      <c r="S13" s="20">
        <f t="shared" si="16"/>
        <v>-0.04</v>
      </c>
      <c r="T13" s="20">
        <f t="shared" si="17"/>
        <v>-0.02</v>
      </c>
      <c r="U13" s="20">
        <f t="shared" si="18"/>
        <v>0</v>
      </c>
      <c r="V13" s="20">
        <f t="shared" si="19"/>
        <v>0</v>
      </c>
      <c r="W13" s="20">
        <f t="shared" si="20"/>
        <v>0</v>
      </c>
    </row>
    <row r="14" spans="1:49" x14ac:dyDescent="0.2">
      <c r="A14" s="1" t="s">
        <v>32</v>
      </c>
      <c r="C14" s="20">
        <f t="shared" si="21"/>
        <v>0.2</v>
      </c>
      <c r="D14" s="20">
        <f t="shared" si="1"/>
        <v>0.2</v>
      </c>
      <c r="E14" s="20">
        <f t="shared" si="2"/>
        <v>0.2</v>
      </c>
      <c r="F14" s="20">
        <f t="shared" si="3"/>
        <v>1.4999999999999999E-2</v>
      </c>
      <c r="G14" s="20">
        <f t="shared" si="4"/>
        <v>1.4999999999999999E-2</v>
      </c>
      <c r="H14" s="20">
        <f t="shared" si="5"/>
        <v>0.13</v>
      </c>
      <c r="I14" s="20">
        <v>0.03</v>
      </c>
      <c r="J14" s="20">
        <f t="shared" si="7"/>
        <v>0.03</v>
      </c>
      <c r="K14" s="20">
        <f t="shared" si="8"/>
        <v>0.03</v>
      </c>
      <c r="L14" s="20">
        <f t="shared" si="9"/>
        <v>-0.03</v>
      </c>
      <c r="M14" s="20">
        <f t="shared" si="10"/>
        <v>-0.03</v>
      </c>
      <c r="N14" s="20">
        <f t="shared" si="11"/>
        <v>-0.03</v>
      </c>
      <c r="O14" s="20">
        <f t="shared" si="12"/>
        <v>-0.03</v>
      </c>
      <c r="P14" s="20">
        <f t="shared" si="13"/>
        <v>-0.03</v>
      </c>
      <c r="Q14" s="20">
        <f t="shared" si="14"/>
        <v>-0.02</v>
      </c>
      <c r="R14" s="20">
        <f t="shared" si="15"/>
        <v>-0.02</v>
      </c>
      <c r="S14" s="20">
        <f t="shared" si="16"/>
        <v>-0.04</v>
      </c>
      <c r="T14" s="20">
        <f t="shared" si="17"/>
        <v>-0.02</v>
      </c>
      <c r="U14" s="20">
        <f t="shared" si="18"/>
        <v>0</v>
      </c>
      <c r="V14" s="20">
        <f t="shared" si="19"/>
        <v>0</v>
      </c>
      <c r="W14" s="20">
        <f t="shared" si="20"/>
        <v>0</v>
      </c>
    </row>
    <row r="15" spans="1:49" x14ac:dyDescent="0.2">
      <c r="A15" s="1" t="s">
        <v>33</v>
      </c>
      <c r="C15" s="20">
        <f t="shared" si="21"/>
        <v>0.2</v>
      </c>
      <c r="D15" s="20">
        <f t="shared" si="1"/>
        <v>0.2</v>
      </c>
      <c r="E15" s="20">
        <f t="shared" si="2"/>
        <v>0.2</v>
      </c>
      <c r="F15" s="20">
        <f t="shared" si="3"/>
        <v>1.4999999999999999E-2</v>
      </c>
      <c r="G15" s="20">
        <f t="shared" si="4"/>
        <v>1.4999999999999999E-2</v>
      </c>
      <c r="H15" s="20">
        <f t="shared" si="5"/>
        <v>0.13</v>
      </c>
      <c r="I15" s="20">
        <f t="shared" si="6"/>
        <v>0.03</v>
      </c>
      <c r="J15" s="20">
        <f t="shared" si="7"/>
        <v>0.03</v>
      </c>
      <c r="K15" s="20">
        <f t="shared" si="8"/>
        <v>0.03</v>
      </c>
      <c r="L15" s="20">
        <f t="shared" si="9"/>
        <v>-0.03</v>
      </c>
      <c r="M15" s="20">
        <f t="shared" si="10"/>
        <v>-0.03</v>
      </c>
      <c r="N15" s="20">
        <f t="shared" si="11"/>
        <v>-0.03</v>
      </c>
      <c r="O15" s="20">
        <f t="shared" si="12"/>
        <v>-0.03</v>
      </c>
      <c r="P15" s="20">
        <f t="shared" si="13"/>
        <v>-0.03</v>
      </c>
      <c r="Q15" s="20">
        <f t="shared" si="14"/>
        <v>-0.02</v>
      </c>
      <c r="R15" s="20">
        <f t="shared" si="15"/>
        <v>-0.02</v>
      </c>
      <c r="S15" s="20">
        <f t="shared" si="16"/>
        <v>-0.04</v>
      </c>
      <c r="T15" s="20">
        <f t="shared" si="17"/>
        <v>-0.02</v>
      </c>
      <c r="U15" s="20">
        <f t="shared" si="18"/>
        <v>0</v>
      </c>
      <c r="V15" s="20">
        <f t="shared" si="19"/>
        <v>0</v>
      </c>
      <c r="W15" s="20">
        <f t="shared" si="20"/>
        <v>0</v>
      </c>
    </row>
    <row r="16" spans="1:49" x14ac:dyDescent="0.2">
      <c r="A16" s="1" t="s">
        <v>34</v>
      </c>
      <c r="C16" s="20">
        <f t="shared" si="21"/>
        <v>0.2</v>
      </c>
      <c r="D16" s="20">
        <f t="shared" si="1"/>
        <v>0.2</v>
      </c>
      <c r="E16" s="20">
        <f t="shared" si="2"/>
        <v>0.2</v>
      </c>
      <c r="F16" s="20">
        <f t="shared" si="3"/>
        <v>1.4999999999999999E-2</v>
      </c>
      <c r="G16" s="20">
        <f t="shared" si="4"/>
        <v>1.4999999999999999E-2</v>
      </c>
      <c r="H16" s="20">
        <f t="shared" si="5"/>
        <v>0.13</v>
      </c>
      <c r="I16" s="20">
        <f t="shared" si="6"/>
        <v>0.03</v>
      </c>
      <c r="J16" s="20">
        <f>J15</f>
        <v>0.03</v>
      </c>
      <c r="K16" s="20">
        <f t="shared" si="8"/>
        <v>0.03</v>
      </c>
      <c r="L16" s="20">
        <f t="shared" si="9"/>
        <v>-0.03</v>
      </c>
      <c r="M16" s="20">
        <f t="shared" si="10"/>
        <v>-0.03</v>
      </c>
      <c r="N16" s="20">
        <f t="shared" si="11"/>
        <v>-0.03</v>
      </c>
      <c r="O16" s="20">
        <f t="shared" si="12"/>
        <v>-0.03</v>
      </c>
      <c r="P16" s="20">
        <f t="shared" si="13"/>
        <v>-0.03</v>
      </c>
      <c r="Q16" s="20">
        <f t="shared" si="14"/>
        <v>-0.02</v>
      </c>
      <c r="R16" s="20">
        <f t="shared" si="15"/>
        <v>-0.02</v>
      </c>
      <c r="S16" s="20">
        <f t="shared" si="16"/>
        <v>-0.04</v>
      </c>
      <c r="T16" s="20">
        <f t="shared" si="17"/>
        <v>-0.02</v>
      </c>
      <c r="U16" s="20">
        <f t="shared" si="18"/>
        <v>0</v>
      </c>
      <c r="V16" s="20">
        <f t="shared" si="19"/>
        <v>0</v>
      </c>
      <c r="W16" s="20">
        <f t="shared" si="20"/>
        <v>0</v>
      </c>
    </row>
    <row r="17" spans="1:23" x14ac:dyDescent="0.2">
      <c r="A17" s="1" t="s">
        <v>35</v>
      </c>
      <c r="C17" s="20">
        <f t="shared" si="21"/>
        <v>0.2</v>
      </c>
      <c r="D17" s="20">
        <f t="shared" si="1"/>
        <v>0.2</v>
      </c>
      <c r="E17" s="20">
        <f t="shared" si="2"/>
        <v>0.2</v>
      </c>
      <c r="F17" s="20">
        <f t="shared" si="3"/>
        <v>1.4999999999999999E-2</v>
      </c>
      <c r="G17" s="20">
        <f t="shared" si="4"/>
        <v>1.4999999999999999E-2</v>
      </c>
      <c r="H17" s="20">
        <f t="shared" si="5"/>
        <v>0.13</v>
      </c>
      <c r="I17" s="20">
        <f t="shared" si="6"/>
        <v>0.03</v>
      </c>
      <c r="J17" s="20">
        <f>J16</f>
        <v>0.03</v>
      </c>
      <c r="K17" s="20">
        <f t="shared" si="8"/>
        <v>0.03</v>
      </c>
      <c r="L17" s="20">
        <f t="shared" si="9"/>
        <v>-0.03</v>
      </c>
      <c r="M17" s="20">
        <f t="shared" si="10"/>
        <v>-0.03</v>
      </c>
      <c r="N17" s="20">
        <f t="shared" si="11"/>
        <v>-0.03</v>
      </c>
      <c r="O17" s="20">
        <f t="shared" si="12"/>
        <v>-0.03</v>
      </c>
      <c r="P17" s="20">
        <f t="shared" si="13"/>
        <v>-0.03</v>
      </c>
      <c r="Q17" s="20">
        <f t="shared" si="14"/>
        <v>-0.02</v>
      </c>
      <c r="R17" s="20">
        <f t="shared" si="15"/>
        <v>-0.02</v>
      </c>
      <c r="S17" s="20">
        <f t="shared" si="16"/>
        <v>-0.04</v>
      </c>
      <c r="T17" s="20">
        <f t="shared" si="17"/>
        <v>-0.02</v>
      </c>
      <c r="U17" s="20">
        <f t="shared" si="18"/>
        <v>0</v>
      </c>
      <c r="V17" s="20">
        <f t="shared" si="19"/>
        <v>0</v>
      </c>
      <c r="W17" s="20">
        <f t="shared" si="20"/>
        <v>0</v>
      </c>
    </row>
    <row r="18" spans="1:23" x14ac:dyDescent="0.2">
      <c r="A18" s="1" t="s">
        <v>36</v>
      </c>
      <c r="C18" s="20">
        <f t="shared" si="21"/>
        <v>0.2</v>
      </c>
      <c r="D18" s="20">
        <f t="shared" si="1"/>
        <v>0.2</v>
      </c>
      <c r="E18" s="20">
        <f t="shared" si="2"/>
        <v>0.2</v>
      </c>
      <c r="F18" s="20">
        <f t="shared" si="3"/>
        <v>1.4999999999999999E-2</v>
      </c>
      <c r="G18" s="20">
        <f t="shared" si="4"/>
        <v>1.4999999999999999E-2</v>
      </c>
      <c r="H18" s="20">
        <f t="shared" si="5"/>
        <v>0.13</v>
      </c>
      <c r="I18" s="20">
        <f t="shared" si="6"/>
        <v>0.03</v>
      </c>
      <c r="J18" s="20">
        <f>J17</f>
        <v>0.03</v>
      </c>
      <c r="K18" s="20">
        <f t="shared" si="8"/>
        <v>0.03</v>
      </c>
      <c r="L18" s="20">
        <f t="shared" si="9"/>
        <v>-0.03</v>
      </c>
      <c r="M18" s="20">
        <f t="shared" si="9"/>
        <v>-0.03</v>
      </c>
      <c r="N18" s="20">
        <f t="shared" si="9"/>
        <v>-0.03</v>
      </c>
      <c r="O18" s="20">
        <f t="shared" si="12"/>
        <v>-0.03</v>
      </c>
      <c r="P18" s="20">
        <v>-0.02</v>
      </c>
      <c r="Q18" s="20">
        <f t="shared" si="14"/>
        <v>-0.02</v>
      </c>
      <c r="R18" s="20">
        <f t="shared" si="15"/>
        <v>-0.02</v>
      </c>
      <c r="S18" s="20">
        <f t="shared" si="16"/>
        <v>-0.04</v>
      </c>
      <c r="T18" s="20">
        <f t="shared" si="17"/>
        <v>-0.02</v>
      </c>
      <c r="U18" s="20">
        <f t="shared" si="18"/>
        <v>0</v>
      </c>
      <c r="V18" s="20">
        <f t="shared" si="19"/>
        <v>0</v>
      </c>
      <c r="W18" s="20">
        <f t="shared" si="20"/>
        <v>0</v>
      </c>
    </row>
    <row r="19" spans="1:23" x14ac:dyDescent="0.2">
      <c r="A19" s="1" t="s">
        <v>37</v>
      </c>
      <c r="C19" s="20">
        <f t="shared" si="21"/>
        <v>0.2</v>
      </c>
      <c r="D19" s="20">
        <f t="shared" si="1"/>
        <v>0.2</v>
      </c>
      <c r="E19" s="20">
        <v>1.4999999999999999E-2</v>
      </c>
      <c r="F19" s="20">
        <f t="shared" si="3"/>
        <v>1.4999999999999999E-2</v>
      </c>
      <c r="G19" s="20">
        <f t="shared" si="4"/>
        <v>1.4999999999999999E-2</v>
      </c>
      <c r="H19" s="20">
        <f t="shared" si="4"/>
        <v>0.13</v>
      </c>
      <c r="I19" s="20">
        <f t="shared" si="6"/>
        <v>0.03</v>
      </c>
      <c r="J19" s="20">
        <f t="shared" si="7"/>
        <v>0.03</v>
      </c>
      <c r="K19" s="20">
        <f t="shared" si="8"/>
        <v>0.03</v>
      </c>
      <c r="L19" s="20">
        <f t="shared" si="9"/>
        <v>-0.03</v>
      </c>
      <c r="M19" s="20">
        <f t="shared" si="9"/>
        <v>-0.03</v>
      </c>
      <c r="N19" s="20">
        <f t="shared" si="9"/>
        <v>-0.03</v>
      </c>
      <c r="O19" s="20">
        <f t="shared" si="12"/>
        <v>-0.03</v>
      </c>
      <c r="P19" s="20">
        <f t="shared" si="13"/>
        <v>-0.02</v>
      </c>
      <c r="Q19" s="20">
        <f t="shared" si="14"/>
        <v>-0.02</v>
      </c>
      <c r="R19" s="20">
        <v>-0.04</v>
      </c>
      <c r="S19" s="20">
        <f t="shared" si="16"/>
        <v>-0.04</v>
      </c>
      <c r="T19" s="20">
        <f t="shared" si="17"/>
        <v>-0.02</v>
      </c>
      <c r="U19" s="20">
        <f t="shared" si="18"/>
        <v>0</v>
      </c>
      <c r="V19" s="20">
        <f t="shared" si="19"/>
        <v>0</v>
      </c>
      <c r="W19" s="20">
        <f t="shared" si="20"/>
        <v>0</v>
      </c>
    </row>
    <row r="20" spans="1:23" x14ac:dyDescent="0.2">
      <c r="A20" s="1" t="s">
        <v>38</v>
      </c>
      <c r="C20" s="20">
        <f t="shared" si="21"/>
        <v>0.2</v>
      </c>
      <c r="D20" s="20">
        <f t="shared" si="1"/>
        <v>0.2</v>
      </c>
      <c r="E20" s="20">
        <f t="shared" si="2"/>
        <v>1.4999999999999999E-2</v>
      </c>
      <c r="F20" s="20">
        <f t="shared" si="3"/>
        <v>1.4999999999999999E-2</v>
      </c>
      <c r="G20" s="20">
        <v>0.13</v>
      </c>
      <c r="H20" s="20">
        <f t="shared" si="4"/>
        <v>0.13</v>
      </c>
      <c r="I20" s="20">
        <f t="shared" si="6"/>
        <v>0.03</v>
      </c>
      <c r="J20" s="20">
        <f t="shared" si="7"/>
        <v>0.03</v>
      </c>
      <c r="K20" s="20">
        <v>-0.03</v>
      </c>
      <c r="L20" s="20">
        <f t="shared" si="9"/>
        <v>-0.03</v>
      </c>
      <c r="M20" s="20">
        <f t="shared" si="9"/>
        <v>-0.03</v>
      </c>
      <c r="N20" s="20">
        <f t="shared" si="9"/>
        <v>-0.03</v>
      </c>
      <c r="O20" s="20">
        <f t="shared" si="12"/>
        <v>-0.03</v>
      </c>
      <c r="P20" s="20">
        <f t="shared" si="13"/>
        <v>-0.02</v>
      </c>
      <c r="Q20" s="20">
        <f t="shared" si="14"/>
        <v>-0.02</v>
      </c>
      <c r="R20" s="20">
        <f t="shared" si="15"/>
        <v>-0.04</v>
      </c>
      <c r="S20" s="20">
        <f t="shared" si="16"/>
        <v>-0.04</v>
      </c>
      <c r="T20" s="20">
        <f t="shared" si="17"/>
        <v>-0.02</v>
      </c>
      <c r="U20" s="20">
        <f t="shared" si="18"/>
        <v>0</v>
      </c>
      <c r="V20" s="20">
        <f t="shared" si="19"/>
        <v>0</v>
      </c>
      <c r="W20" s="20">
        <f t="shared" si="20"/>
        <v>0</v>
      </c>
    </row>
    <row r="21" spans="1:23" x14ac:dyDescent="0.2">
      <c r="A21" s="1" t="s">
        <v>39</v>
      </c>
      <c r="C21" s="20">
        <f t="shared" si="21"/>
        <v>0.2</v>
      </c>
      <c r="D21" s="20">
        <f t="shared" si="1"/>
        <v>0.2</v>
      </c>
      <c r="E21" s="20">
        <f t="shared" si="2"/>
        <v>1.4999999999999999E-2</v>
      </c>
      <c r="F21" s="20">
        <f t="shared" si="3"/>
        <v>1.4999999999999999E-2</v>
      </c>
      <c r="G21" s="20">
        <f t="shared" si="3"/>
        <v>0.13</v>
      </c>
      <c r="H21" s="20">
        <f t="shared" si="5"/>
        <v>0.13</v>
      </c>
      <c r="I21" s="20">
        <f t="shared" si="6"/>
        <v>0.03</v>
      </c>
      <c r="J21" s="20">
        <f t="shared" si="7"/>
        <v>0.03</v>
      </c>
      <c r="K21" s="20">
        <f t="shared" si="8"/>
        <v>-0.03</v>
      </c>
      <c r="L21" s="20">
        <f t="shared" si="9"/>
        <v>-0.03</v>
      </c>
      <c r="M21" s="20">
        <f t="shared" si="9"/>
        <v>-0.03</v>
      </c>
      <c r="N21" s="20">
        <f t="shared" si="9"/>
        <v>-0.03</v>
      </c>
      <c r="O21" s="20">
        <f t="shared" si="12"/>
        <v>-0.03</v>
      </c>
      <c r="P21" s="20">
        <f t="shared" si="13"/>
        <v>-0.02</v>
      </c>
      <c r="Q21" s="20">
        <f t="shared" si="14"/>
        <v>-0.02</v>
      </c>
      <c r="R21" s="20">
        <f t="shared" si="15"/>
        <v>-0.04</v>
      </c>
      <c r="S21" s="20">
        <f t="shared" si="16"/>
        <v>-0.04</v>
      </c>
      <c r="T21" s="20">
        <f t="shared" si="17"/>
        <v>-0.02</v>
      </c>
      <c r="U21" s="20">
        <f t="shared" si="18"/>
        <v>0</v>
      </c>
      <c r="V21" s="20">
        <f t="shared" si="19"/>
        <v>0</v>
      </c>
      <c r="W21" s="20">
        <f t="shared" si="20"/>
        <v>0</v>
      </c>
    </row>
    <row r="22" spans="1:23" x14ac:dyDescent="0.2">
      <c r="A22" s="1" t="s">
        <v>40</v>
      </c>
      <c r="C22" s="20">
        <f t="shared" si="21"/>
        <v>0.2</v>
      </c>
      <c r="D22" s="20">
        <f t="shared" si="1"/>
        <v>0.2</v>
      </c>
      <c r="E22" s="20">
        <f t="shared" si="2"/>
        <v>1.4999999999999999E-2</v>
      </c>
      <c r="F22" s="20">
        <f t="shared" si="3"/>
        <v>1.4999999999999999E-2</v>
      </c>
      <c r="G22" s="20">
        <f t="shared" si="4"/>
        <v>0.13</v>
      </c>
      <c r="H22" s="20">
        <f t="shared" si="5"/>
        <v>0.13</v>
      </c>
      <c r="I22" s="20">
        <f t="shared" si="6"/>
        <v>0.03</v>
      </c>
      <c r="J22" s="20">
        <f t="shared" si="7"/>
        <v>0.03</v>
      </c>
      <c r="K22" s="20">
        <f t="shared" si="8"/>
        <v>-0.03</v>
      </c>
      <c r="L22" s="20">
        <f t="shared" si="9"/>
        <v>-0.03</v>
      </c>
      <c r="M22" s="20">
        <f t="shared" si="9"/>
        <v>-0.03</v>
      </c>
      <c r="N22" s="20">
        <f t="shared" si="9"/>
        <v>-0.03</v>
      </c>
      <c r="O22" s="20">
        <f t="shared" si="12"/>
        <v>-0.03</v>
      </c>
      <c r="P22" s="20">
        <f t="shared" si="13"/>
        <v>-0.02</v>
      </c>
      <c r="Q22" s="20">
        <f t="shared" si="14"/>
        <v>-0.02</v>
      </c>
      <c r="R22" s="20">
        <f t="shared" si="15"/>
        <v>-0.04</v>
      </c>
      <c r="S22" s="20">
        <f t="shared" si="16"/>
        <v>-0.04</v>
      </c>
      <c r="T22" s="20">
        <f t="shared" si="17"/>
        <v>-0.02</v>
      </c>
      <c r="U22" s="20">
        <f t="shared" si="18"/>
        <v>0</v>
      </c>
      <c r="V22" s="20">
        <f t="shared" si="19"/>
        <v>0</v>
      </c>
      <c r="W22" s="20">
        <f t="shared" si="20"/>
        <v>0</v>
      </c>
    </row>
    <row r="24" spans="1:23" x14ac:dyDescent="0.2">
      <c r="A24" s="15" t="s">
        <v>41</v>
      </c>
    </row>
    <row r="25" spans="1:23" x14ac:dyDescent="0.2">
      <c r="A25" s="47">
        <v>21.5</v>
      </c>
    </row>
    <row r="29" spans="1:23" ht="12.75" x14ac:dyDescent="0.2">
      <c r="B29" s="24" t="s">
        <v>74</v>
      </c>
      <c r="C29" s="24"/>
    </row>
    <row r="30" spans="1:23" x14ac:dyDescent="0.2">
      <c r="C30" s="15">
        <f>C$10</f>
        <v>2000</v>
      </c>
      <c r="D30" s="15">
        <f t="shared" ref="D30:W30" si="22">D$10</f>
        <v>2001</v>
      </c>
      <c r="E30" s="15">
        <f t="shared" si="22"/>
        <v>2002</v>
      </c>
      <c r="F30" s="15">
        <f t="shared" si="22"/>
        <v>2003</v>
      </c>
      <c r="G30" s="15">
        <f t="shared" si="22"/>
        <v>2004</v>
      </c>
      <c r="H30" s="15">
        <f t="shared" si="22"/>
        <v>2005</v>
      </c>
      <c r="I30" s="15">
        <f t="shared" si="22"/>
        <v>2006</v>
      </c>
      <c r="J30" s="15">
        <f t="shared" si="22"/>
        <v>2007</v>
      </c>
      <c r="K30" s="15">
        <f t="shared" si="22"/>
        <v>2008</v>
      </c>
      <c r="L30" s="15">
        <f t="shared" si="22"/>
        <v>2009</v>
      </c>
      <c r="M30" s="15">
        <f t="shared" si="22"/>
        <v>2010</v>
      </c>
      <c r="N30" s="15">
        <f t="shared" si="22"/>
        <v>2011</v>
      </c>
      <c r="O30" s="15">
        <f t="shared" si="22"/>
        <v>2012</v>
      </c>
      <c r="P30" s="15">
        <f t="shared" si="22"/>
        <v>2013</v>
      </c>
      <c r="Q30" s="15">
        <f t="shared" si="22"/>
        <v>2014</v>
      </c>
      <c r="R30" s="15">
        <f t="shared" si="22"/>
        <v>2015</v>
      </c>
      <c r="S30" s="15">
        <f t="shared" si="22"/>
        <v>2016</v>
      </c>
      <c r="T30" s="15">
        <f t="shared" si="22"/>
        <v>2017</v>
      </c>
      <c r="U30" s="15">
        <f t="shared" si="22"/>
        <v>2018</v>
      </c>
      <c r="V30" s="15">
        <f t="shared" si="22"/>
        <v>2019</v>
      </c>
      <c r="W30" s="15">
        <f t="shared" si="22"/>
        <v>2020</v>
      </c>
    </row>
    <row r="31" spans="1:23" x14ac:dyDescent="0.2">
      <c r="A31" s="1" t="s">
        <v>29</v>
      </c>
      <c r="C31" s="28"/>
      <c r="D31" s="28"/>
      <c r="E31" s="28"/>
      <c r="F31" s="28"/>
      <c r="G31" s="28">
        <v>7.0000000000000007E-2</v>
      </c>
      <c r="H31" s="28"/>
      <c r="I31" s="28"/>
      <c r="J31" s="28"/>
      <c r="K31" s="28">
        <v>0.11</v>
      </c>
      <c r="L31" s="28"/>
      <c r="M31" s="28"/>
      <c r="N31" s="28"/>
      <c r="O31" s="28"/>
      <c r="P31" s="28"/>
      <c r="Q31" s="28"/>
      <c r="R31" s="28"/>
      <c r="S31" s="28">
        <v>0.15</v>
      </c>
      <c r="T31" s="28"/>
      <c r="U31" s="28"/>
      <c r="V31" s="28"/>
      <c r="W31" s="28"/>
    </row>
    <row r="32" spans="1:23" x14ac:dyDescent="0.2">
      <c r="A32" s="1" t="s">
        <v>30</v>
      </c>
      <c r="C32" s="28"/>
      <c r="D32" s="28"/>
      <c r="E32" s="28"/>
      <c r="F32" s="28"/>
      <c r="G32" s="28"/>
      <c r="H32" s="28"/>
      <c r="I32" s="28"/>
      <c r="J32" s="28">
        <v>0.06</v>
      </c>
      <c r="K32" s="28"/>
      <c r="L32" s="28"/>
      <c r="M32" s="28"/>
      <c r="N32" s="28"/>
      <c r="O32" s="28"/>
      <c r="P32" s="28"/>
      <c r="Q32" s="28">
        <v>7.0000000000000007E-2</v>
      </c>
      <c r="R32" s="28">
        <v>-7.0000000000000007E-2</v>
      </c>
      <c r="S32" s="28"/>
      <c r="T32" s="28"/>
      <c r="U32" s="28"/>
      <c r="V32" s="28"/>
      <c r="W32" s="28"/>
    </row>
    <row r="33" spans="1:23" x14ac:dyDescent="0.2">
      <c r="A33" s="1" t="s">
        <v>31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>
        <f>1/(1+S31)-1</f>
        <v>-0.13043478260869557</v>
      </c>
      <c r="T33" s="28"/>
      <c r="U33" s="28"/>
      <c r="V33" s="28"/>
      <c r="W33" s="28"/>
    </row>
    <row r="34" spans="1:23" x14ac:dyDescent="0.2">
      <c r="A34" s="1" t="s">
        <v>32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>
        <v>0.32</v>
      </c>
      <c r="N34" s="28">
        <v>-0.11</v>
      </c>
      <c r="O34" s="28"/>
      <c r="P34" s="28"/>
      <c r="Q34" s="28"/>
      <c r="R34" s="28"/>
      <c r="S34" s="28"/>
      <c r="T34" s="28"/>
      <c r="U34" s="28"/>
      <c r="V34" s="28"/>
      <c r="W34" s="28"/>
    </row>
    <row r="35" spans="1:23" x14ac:dyDescent="0.2">
      <c r="A35" s="1" t="s">
        <v>33</v>
      </c>
      <c r="C35" s="28">
        <v>-0.12</v>
      </c>
      <c r="D35" s="28">
        <v>-0.1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>
        <v>-0.1</v>
      </c>
      <c r="R35" s="28"/>
      <c r="S35" s="28"/>
      <c r="T35" s="28"/>
      <c r="U35" s="28"/>
      <c r="V35" s="28"/>
      <c r="W35" s="28"/>
    </row>
    <row r="36" spans="1:23" x14ac:dyDescent="0.2">
      <c r="A36" s="1" t="s">
        <v>34</v>
      </c>
      <c r="C36" s="28"/>
      <c r="D36" s="28"/>
      <c r="E36" s="28"/>
      <c r="F36" s="28"/>
      <c r="G36" s="28">
        <f>1/(1+G31)-1</f>
        <v>-6.5420560747663559E-2</v>
      </c>
      <c r="H36" s="28"/>
      <c r="I36" s="28"/>
      <c r="J36" s="28">
        <v>7.0000000000000007E-2</v>
      </c>
      <c r="K36" s="28"/>
      <c r="L36" s="28">
        <v>-0.21</v>
      </c>
      <c r="M36" s="28"/>
      <c r="N36" s="28"/>
      <c r="O36" s="28"/>
      <c r="P36" s="28">
        <v>0.11</v>
      </c>
      <c r="Q36" s="28"/>
      <c r="R36" s="28"/>
      <c r="S36" s="28"/>
      <c r="T36" s="28"/>
      <c r="U36" s="28"/>
      <c r="V36" s="28"/>
      <c r="W36" s="28"/>
    </row>
    <row r="37" spans="1:23" x14ac:dyDescent="0.2">
      <c r="A37" s="1" t="s">
        <v>35</v>
      </c>
      <c r="C37" s="28"/>
      <c r="D37" s="28"/>
      <c r="E37" s="28">
        <v>0.38</v>
      </c>
      <c r="F37" s="28"/>
      <c r="G37" s="28"/>
      <c r="H37" s="28"/>
      <c r="I37" s="28"/>
      <c r="J37" s="28"/>
      <c r="K37" s="28"/>
      <c r="L37" s="28"/>
      <c r="M37" s="28">
        <v>-0.28000000000000003</v>
      </c>
      <c r="N37" s="28"/>
      <c r="O37" s="28"/>
      <c r="P37" s="28">
        <v>-0.15</v>
      </c>
      <c r="Q37" s="28"/>
      <c r="R37" s="28"/>
      <c r="S37" s="28">
        <v>-0.11</v>
      </c>
      <c r="T37" s="28"/>
      <c r="U37" s="28"/>
      <c r="V37" s="28"/>
      <c r="W37" s="28"/>
    </row>
    <row r="38" spans="1:23" x14ac:dyDescent="0.2">
      <c r="A38" s="1" t="s">
        <v>36</v>
      </c>
      <c r="C38" s="28"/>
      <c r="D38" s="28"/>
      <c r="E38" s="28">
        <f>1/(1+E37)-1</f>
        <v>-0.2753623188405796</v>
      </c>
      <c r="F38" s="28"/>
      <c r="G38" s="28"/>
      <c r="H38" s="28"/>
      <c r="I38" s="28"/>
      <c r="J38" s="28">
        <v>0.25</v>
      </c>
      <c r="K38" s="28"/>
      <c r="L38" s="28"/>
      <c r="M38" s="28"/>
      <c r="N38" s="28">
        <v>0.55000000000000004</v>
      </c>
      <c r="O38" s="28">
        <v>-0.08</v>
      </c>
      <c r="P38" s="28"/>
      <c r="Q38" s="28"/>
      <c r="R38" s="28">
        <v>0.19</v>
      </c>
      <c r="S38" s="28"/>
      <c r="T38" s="28"/>
      <c r="U38" s="28"/>
      <c r="V38" s="28"/>
      <c r="W38" s="28"/>
    </row>
    <row r="39" spans="1:23" x14ac:dyDescent="0.2">
      <c r="A39" s="1" t="s">
        <v>37</v>
      </c>
      <c r="C39" s="28"/>
      <c r="D39" s="28">
        <v>0.4</v>
      </c>
      <c r="E39" s="28"/>
      <c r="F39" s="28"/>
      <c r="G39" s="28"/>
      <c r="H39" s="28"/>
      <c r="I39" s="28"/>
      <c r="J39" s="28">
        <f>1/(1+J38)-1</f>
        <v>-0.19999999999999996</v>
      </c>
      <c r="K39" s="28">
        <v>0.4</v>
      </c>
      <c r="L39" s="28"/>
      <c r="M39" s="28"/>
      <c r="N39" s="28">
        <v>-0.22</v>
      </c>
      <c r="O39" s="28"/>
      <c r="P39" s="28"/>
      <c r="Q39" s="28"/>
      <c r="R39" s="28"/>
      <c r="S39" s="28"/>
      <c r="T39" s="28"/>
      <c r="U39" s="28"/>
      <c r="V39" s="28"/>
      <c r="W39" s="28"/>
    </row>
    <row r="40" spans="1:23" x14ac:dyDescent="0.2">
      <c r="A40" s="1" t="s">
        <v>38</v>
      </c>
      <c r="C40" s="28"/>
      <c r="D40" s="28">
        <f>1/(1+D39)-1</f>
        <v>-0.2857142857142857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>
        <v>0.28000000000000003</v>
      </c>
      <c r="R40" s="28"/>
      <c r="S40" s="28"/>
      <c r="T40" s="28"/>
      <c r="U40" s="28"/>
      <c r="V40" s="28"/>
      <c r="W40" s="28"/>
    </row>
    <row r="41" spans="1:23" x14ac:dyDescent="0.2">
      <c r="A41" s="1" t="s">
        <v>39</v>
      </c>
      <c r="C41" s="28"/>
      <c r="D41" s="28"/>
      <c r="E41" s="28"/>
      <c r="F41" s="28"/>
      <c r="G41" s="28">
        <v>0.05</v>
      </c>
      <c r="H41" s="28"/>
      <c r="I41" s="28"/>
      <c r="J41" s="28"/>
      <c r="K41" s="28">
        <v>-0.25</v>
      </c>
      <c r="L41" s="28">
        <v>-0.14000000000000001</v>
      </c>
      <c r="M41" s="28"/>
      <c r="N41" s="28">
        <v>-0.1</v>
      </c>
      <c r="O41" s="28"/>
      <c r="P41" s="28"/>
      <c r="Q41" s="28"/>
      <c r="R41" s="28"/>
      <c r="S41" s="28"/>
      <c r="T41" s="28"/>
      <c r="U41" s="28"/>
      <c r="V41" s="28"/>
      <c r="W41" s="28"/>
    </row>
    <row r="42" spans="1:23" x14ac:dyDescent="0.2">
      <c r="A42" s="1" t="s">
        <v>40</v>
      </c>
      <c r="C42" s="28">
        <v>0.08</v>
      </c>
      <c r="D42" s="28"/>
      <c r="E42" s="28">
        <v>-0.06</v>
      </c>
      <c r="F42" s="28"/>
      <c r="G42" s="28"/>
      <c r="H42" s="28"/>
      <c r="I42" s="28"/>
      <c r="J42" s="28"/>
      <c r="K42" s="28"/>
      <c r="L42" s="28"/>
      <c r="M42" s="28"/>
      <c r="N42" s="28">
        <v>-0.17499999999999999</v>
      </c>
      <c r="O42" s="28"/>
      <c r="P42" s="28"/>
      <c r="Q42" s="28"/>
      <c r="R42" s="28"/>
      <c r="S42" s="28"/>
      <c r="T42" s="28"/>
      <c r="U42" s="28"/>
      <c r="V42" s="28"/>
      <c r="W42" s="28"/>
    </row>
    <row r="44" spans="1:23" x14ac:dyDescent="0.2">
      <c r="L44" s="79"/>
    </row>
    <row r="49" spans="1:44" ht="12.75" x14ac:dyDescent="0.2">
      <c r="B49" s="24" t="s">
        <v>42</v>
      </c>
      <c r="C49" s="24"/>
    </row>
    <row r="50" spans="1:44" x14ac:dyDescent="0.2">
      <c r="C50" s="15">
        <f>C$10</f>
        <v>2000</v>
      </c>
      <c r="D50" s="15">
        <f t="shared" ref="D50:W50" si="23">D$10</f>
        <v>2001</v>
      </c>
      <c r="E50" s="15">
        <f t="shared" si="23"/>
        <v>2002</v>
      </c>
      <c r="F50" s="15">
        <f t="shared" si="23"/>
        <v>2003</v>
      </c>
      <c r="G50" s="15">
        <f t="shared" si="23"/>
        <v>2004</v>
      </c>
      <c r="H50" s="15">
        <f t="shared" si="23"/>
        <v>2005</v>
      </c>
      <c r="I50" s="15">
        <f t="shared" si="23"/>
        <v>2006</v>
      </c>
      <c r="J50" s="15">
        <f t="shared" si="23"/>
        <v>2007</v>
      </c>
      <c r="K50" s="15">
        <f t="shared" si="23"/>
        <v>2008</v>
      </c>
      <c r="L50" s="15">
        <f t="shared" si="23"/>
        <v>2009</v>
      </c>
      <c r="M50" s="15">
        <f t="shared" si="23"/>
        <v>2010</v>
      </c>
      <c r="N50" s="15">
        <f t="shared" si="23"/>
        <v>2011</v>
      </c>
      <c r="O50" s="15">
        <f t="shared" si="23"/>
        <v>2012</v>
      </c>
      <c r="P50" s="15">
        <f t="shared" si="23"/>
        <v>2013</v>
      </c>
      <c r="Q50" s="15">
        <f t="shared" si="23"/>
        <v>2014</v>
      </c>
      <c r="R50" s="15">
        <f t="shared" si="23"/>
        <v>2015</v>
      </c>
      <c r="S50" s="15">
        <f t="shared" si="23"/>
        <v>2016</v>
      </c>
      <c r="T50" s="15">
        <f t="shared" si="23"/>
        <v>2017</v>
      </c>
      <c r="U50" s="15">
        <f t="shared" si="23"/>
        <v>2018</v>
      </c>
      <c r="V50" s="15">
        <f t="shared" si="23"/>
        <v>2019</v>
      </c>
      <c r="W50" s="15">
        <f t="shared" si="23"/>
        <v>2020</v>
      </c>
    </row>
    <row r="51" spans="1:44" x14ac:dyDescent="0.2">
      <c r="A51" s="1" t="s">
        <v>43</v>
      </c>
      <c r="C51" s="27">
        <f>Calc!$D300</f>
        <v>0</v>
      </c>
      <c r="D51" s="27">
        <f>Calc!$D301</f>
        <v>0</v>
      </c>
      <c r="E51" s="27">
        <f>Calc!$D302</f>
        <v>0</v>
      </c>
      <c r="F51" s="27">
        <f>Calc!$D303</f>
        <v>0</v>
      </c>
      <c r="G51" s="27">
        <f>Calc!$D304</f>
        <v>0</v>
      </c>
      <c r="H51" s="27">
        <f>Calc!$D305</f>
        <v>0</v>
      </c>
      <c r="I51" s="27">
        <f>Calc!$D306</f>
        <v>0</v>
      </c>
      <c r="J51" s="27">
        <f>Calc!$D307</f>
        <v>14372</v>
      </c>
      <c r="K51" s="27">
        <f>Calc!$D308</f>
        <v>11012</v>
      </c>
      <c r="L51" s="27">
        <f>Calc!$D309</f>
        <v>11219</v>
      </c>
      <c r="M51" s="27">
        <f>Calc!$D310</f>
        <v>10321</v>
      </c>
      <c r="N51" s="27">
        <f>Calc!$D311</f>
        <v>10235</v>
      </c>
      <c r="O51" s="27">
        <f>Calc!$D312</f>
        <v>12509</v>
      </c>
      <c r="P51" s="27">
        <f>Calc!$D313</f>
        <v>14466</v>
      </c>
      <c r="Q51" s="27">
        <f>Calc!$D314</f>
        <v>14166</v>
      </c>
      <c r="R51" s="27">
        <f>Calc!$D315</f>
        <v>15912</v>
      </c>
      <c r="S51" s="27">
        <f>Calc!$D316</f>
        <v>15235</v>
      </c>
      <c r="T51" s="27">
        <f>Calc!$D317</f>
        <v>0</v>
      </c>
      <c r="U51" s="27">
        <f>Calc!$D318</f>
        <v>0</v>
      </c>
      <c r="V51" s="27">
        <f>Calc!$D319</f>
        <v>0</v>
      </c>
      <c r="W51" s="27">
        <f>Calc!$D320</f>
        <v>0</v>
      </c>
    </row>
    <row r="52" spans="1:44" x14ac:dyDescent="0.2">
      <c r="A52" s="1" t="s">
        <v>44</v>
      </c>
      <c r="C52" s="27">
        <f>Calc!$O300</f>
        <v>0</v>
      </c>
      <c r="D52" s="27">
        <f>Calc!$O301</f>
        <v>0</v>
      </c>
      <c r="E52" s="27">
        <f>Calc!$O302</f>
        <v>0</v>
      </c>
      <c r="F52" s="27">
        <f>Calc!$O303</f>
        <v>0</v>
      </c>
      <c r="G52" s="27">
        <f>Calc!$O304</f>
        <v>0</v>
      </c>
      <c r="H52" s="27">
        <f>Calc!$O305</f>
        <v>0</v>
      </c>
      <c r="I52" s="27">
        <f>Calc!$O306</f>
        <v>0</v>
      </c>
      <c r="J52" s="27">
        <f>Calc!$O307</f>
        <v>531.86309691462293</v>
      </c>
      <c r="K52" s="27">
        <f>Calc!$O308</f>
        <v>662.74866090448302</v>
      </c>
      <c r="L52" s="27">
        <f>Calc!$O309</f>
        <v>544.30101913460521</v>
      </c>
      <c r="M52" s="27">
        <f>Calc!$O310</f>
        <v>441.09514840913886</v>
      </c>
      <c r="N52" s="27">
        <f>Calc!$O311</f>
        <v>383.49886315741486</v>
      </c>
      <c r="O52" s="27">
        <f>Calc!$O312</f>
        <v>288.54510381805306</v>
      </c>
      <c r="P52" s="27">
        <f>Calc!$O313</f>
        <v>260.8839895760633</v>
      </c>
      <c r="Q52" s="27">
        <f>Calc!$O314</f>
        <v>260.72020255053508</v>
      </c>
      <c r="R52" s="27">
        <f>Calc!$O315+Calc!$Q315</f>
        <v>299.50127134609272</v>
      </c>
      <c r="S52" s="27">
        <f>Calc!$O316+Calc!$Q316</f>
        <v>308.46133085346185</v>
      </c>
      <c r="T52" s="27">
        <f>Calc!$O317+Calc!$Q317</f>
        <v>273.76902704406655</v>
      </c>
      <c r="U52" s="27">
        <f>Calc!$O318+Calc!$Q318</f>
        <v>271.69992513865799</v>
      </c>
      <c r="V52" s="27">
        <f>Calc!$O319+Calc!$Q319</f>
        <v>270.8893090945997</v>
      </c>
      <c r="W52" s="27">
        <f>Calc!$O320+Calc!$Q320</f>
        <v>272.8784389380404</v>
      </c>
    </row>
    <row r="53" spans="1:44" x14ac:dyDescent="0.2">
      <c r="A53" s="1" t="s">
        <v>45</v>
      </c>
      <c r="C53" s="27">
        <f>C52-C51</f>
        <v>0</v>
      </c>
      <c r="D53" s="27">
        <f t="shared" ref="D53:W53" si="24">D52-D51</f>
        <v>0</v>
      </c>
      <c r="E53" s="27">
        <f t="shared" si="24"/>
        <v>0</v>
      </c>
      <c r="F53" s="27">
        <f t="shared" si="24"/>
        <v>0</v>
      </c>
      <c r="G53" s="27">
        <f t="shared" si="24"/>
        <v>0</v>
      </c>
      <c r="H53" s="27">
        <f t="shared" si="24"/>
        <v>0</v>
      </c>
      <c r="I53" s="27">
        <f t="shared" si="24"/>
        <v>0</v>
      </c>
      <c r="J53" s="27">
        <f t="shared" si="24"/>
        <v>-13840.136903085377</v>
      </c>
      <c r="K53" s="27">
        <f t="shared" si="24"/>
        <v>-10349.251339095517</v>
      </c>
      <c r="L53" s="27">
        <f t="shared" si="24"/>
        <v>-10674.698980865394</v>
      </c>
      <c r="M53" s="27">
        <f t="shared" si="24"/>
        <v>-9879.9048515908617</v>
      </c>
      <c r="N53" s="27">
        <f t="shared" si="24"/>
        <v>-9851.5011368425858</v>
      </c>
      <c r="O53" s="27">
        <f t="shared" si="24"/>
        <v>-12220.454896181947</v>
      </c>
      <c r="P53" s="27">
        <f t="shared" si="24"/>
        <v>-14205.116010423937</v>
      </c>
      <c r="Q53" s="27">
        <f t="shared" si="24"/>
        <v>-13905.279797449464</v>
      </c>
      <c r="R53" s="27">
        <f t="shared" si="24"/>
        <v>-15612.498728653907</v>
      </c>
      <c r="S53" s="27"/>
      <c r="T53" s="27"/>
      <c r="U53" s="27"/>
      <c r="V53" s="27"/>
      <c r="W53" s="27">
        <f t="shared" si="24"/>
        <v>272.8784389380404</v>
      </c>
      <c r="AR53" s="27"/>
    </row>
    <row r="54" spans="1:44" x14ac:dyDescent="0.2">
      <c r="A54" s="1" t="s">
        <v>46</v>
      </c>
      <c r="C54" s="21">
        <f>IF(C51=0,0,C53/C51)</f>
        <v>0</v>
      </c>
      <c r="D54" s="21">
        <f t="shared" ref="D54:W54" si="25">IF(D51=0,0,D53/D51)</f>
        <v>0</v>
      </c>
      <c r="E54" s="21">
        <f t="shared" si="25"/>
        <v>0</v>
      </c>
      <c r="F54" s="21">
        <f t="shared" si="25"/>
        <v>0</v>
      </c>
      <c r="G54" s="21">
        <f t="shared" si="25"/>
        <v>0</v>
      </c>
      <c r="H54" s="21">
        <f t="shared" si="25"/>
        <v>0</v>
      </c>
      <c r="I54" s="21">
        <f t="shared" si="25"/>
        <v>0</v>
      </c>
      <c r="J54" s="21">
        <f t="shared" si="25"/>
        <v>-0.96299310486260625</v>
      </c>
      <c r="K54" s="21">
        <f t="shared" si="25"/>
        <v>-0.93981577725168153</v>
      </c>
      <c r="L54" s="21">
        <f t="shared" si="25"/>
        <v>-0.95148399865098443</v>
      </c>
      <c r="M54" s="21">
        <f t="shared" si="25"/>
        <v>-0.95726236329724457</v>
      </c>
      <c r="N54" s="21">
        <f t="shared" si="25"/>
        <v>-0.96253064356058482</v>
      </c>
      <c r="O54" s="21">
        <f t="shared" si="25"/>
        <v>-0.97693299993460292</v>
      </c>
      <c r="P54" s="21">
        <f t="shared" si="25"/>
        <v>-0.98196571342623651</v>
      </c>
      <c r="Q54" s="21">
        <f t="shared" si="25"/>
        <v>-0.98159535489548666</v>
      </c>
      <c r="R54" s="21">
        <f t="shared" si="25"/>
        <v>-0.981177647602684</v>
      </c>
      <c r="S54" s="46"/>
      <c r="T54" s="21"/>
      <c r="U54" s="21"/>
      <c r="V54" s="21"/>
      <c r="W54" s="21">
        <f t="shared" si="25"/>
        <v>0</v>
      </c>
      <c r="Y54" s="1" t="s">
        <v>63</v>
      </c>
      <c r="AR54" s="59"/>
    </row>
    <row r="56" spans="1:44" x14ac:dyDescent="0.2">
      <c r="R56" s="8" t="s">
        <v>48</v>
      </c>
    </row>
    <row r="57" spans="1:44" x14ac:dyDescent="0.2">
      <c r="R57" s="15" t="s">
        <v>67</v>
      </c>
      <c r="S57" s="15" t="s">
        <v>47</v>
      </c>
    </row>
    <row r="58" spans="1:44" x14ac:dyDescent="0.2">
      <c r="A58" s="1" t="s">
        <v>43</v>
      </c>
      <c r="Q58" s="1" t="s">
        <v>43</v>
      </c>
      <c r="R58" s="9">
        <f>SUM(C51:R51)</f>
        <v>114212</v>
      </c>
      <c r="S58" s="27">
        <f>Calc!$D316</f>
        <v>15235</v>
      </c>
    </row>
    <row r="59" spans="1:44" x14ac:dyDescent="0.2">
      <c r="A59" s="1" t="s">
        <v>44</v>
      </c>
      <c r="Q59" s="1" t="s">
        <v>44</v>
      </c>
      <c r="R59" s="9">
        <f>SUM(C52:R52)</f>
        <v>3673.1573558110094</v>
      </c>
      <c r="S59" s="27">
        <f>Calc!$O316</f>
        <v>264.57863309359067</v>
      </c>
    </row>
    <row r="60" spans="1:44" x14ac:dyDescent="0.2">
      <c r="A60" s="1" t="s">
        <v>45</v>
      </c>
      <c r="Q60" s="1" t="s">
        <v>45</v>
      </c>
      <c r="R60" s="9">
        <f>R59-R58</f>
        <v>-110538.84264418899</v>
      </c>
      <c r="S60" s="27">
        <f>S59-S58</f>
        <v>-14970.42136690641</v>
      </c>
    </row>
    <row r="61" spans="1:44" x14ac:dyDescent="0.2">
      <c r="A61" s="1" t="s">
        <v>46</v>
      </c>
      <c r="Q61" s="1" t="s">
        <v>46</v>
      </c>
      <c r="R61" s="21">
        <f>IF(R58=0,0,R60/R58)</f>
        <v>-0.96783912937510064</v>
      </c>
      <c r="S61" s="21">
        <f>IF(S58=0,0,S60/S58)</f>
        <v>-0.98263349963284607</v>
      </c>
    </row>
    <row r="69" spans="1:23" ht="12.75" x14ac:dyDescent="0.2">
      <c r="C69" s="24" t="s">
        <v>49</v>
      </c>
    </row>
    <row r="70" spans="1:23" x14ac:dyDescent="0.2">
      <c r="C70" s="15">
        <f>C$10</f>
        <v>2000</v>
      </c>
      <c r="D70" s="15">
        <f t="shared" ref="D70:W70" si="26">D$10</f>
        <v>2001</v>
      </c>
      <c r="E70" s="15">
        <f t="shared" si="26"/>
        <v>2002</v>
      </c>
      <c r="F70" s="15">
        <f t="shared" si="26"/>
        <v>2003</v>
      </c>
      <c r="G70" s="15">
        <f t="shared" si="26"/>
        <v>2004</v>
      </c>
      <c r="H70" s="15">
        <f t="shared" si="26"/>
        <v>2005</v>
      </c>
      <c r="I70" s="15">
        <f t="shared" si="26"/>
        <v>2006</v>
      </c>
      <c r="J70" s="15">
        <f t="shared" si="26"/>
        <v>2007</v>
      </c>
      <c r="K70" s="15">
        <f t="shared" si="26"/>
        <v>2008</v>
      </c>
      <c r="L70" s="15">
        <f t="shared" si="26"/>
        <v>2009</v>
      </c>
      <c r="M70" s="15">
        <f t="shared" si="26"/>
        <v>2010</v>
      </c>
      <c r="N70" s="15">
        <f t="shared" si="26"/>
        <v>2011</v>
      </c>
      <c r="O70" s="15">
        <f t="shared" si="26"/>
        <v>2012</v>
      </c>
      <c r="P70" s="15">
        <f t="shared" si="26"/>
        <v>2013</v>
      </c>
      <c r="Q70" s="15">
        <f t="shared" si="26"/>
        <v>2014</v>
      </c>
      <c r="R70" s="15">
        <f t="shared" si="26"/>
        <v>2015</v>
      </c>
      <c r="S70" s="15">
        <f t="shared" si="26"/>
        <v>2016</v>
      </c>
      <c r="T70" s="15">
        <f t="shared" si="26"/>
        <v>2017</v>
      </c>
      <c r="U70" s="15">
        <f t="shared" si="26"/>
        <v>2018</v>
      </c>
      <c r="V70" s="15">
        <f t="shared" si="26"/>
        <v>2019</v>
      </c>
      <c r="W70" s="15">
        <f t="shared" si="26"/>
        <v>2020</v>
      </c>
    </row>
    <row r="71" spans="1:23" x14ac:dyDescent="0.2">
      <c r="A71" s="1" t="s">
        <v>29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3" x14ac:dyDescent="0.2">
      <c r="A72" s="1" t="s">
        <v>30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pans="1:23" x14ac:dyDescent="0.2">
      <c r="A73" s="1" t="s">
        <v>31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pans="1:23" x14ac:dyDescent="0.2">
      <c r="A74" s="1" t="s">
        <v>32</v>
      </c>
      <c r="C74" s="28"/>
      <c r="D74" s="28"/>
      <c r="E74" s="28">
        <v>-0.2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pans="1:23" x14ac:dyDescent="0.2">
      <c r="A75" s="1" t="s">
        <v>33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pans="1:23" x14ac:dyDescent="0.2">
      <c r="A76" s="1" t="s">
        <v>34</v>
      </c>
      <c r="C76" s="28"/>
      <c r="D76" s="28"/>
      <c r="E76" s="28"/>
      <c r="F76" s="28"/>
      <c r="G76" s="28"/>
      <c r="H76" s="28"/>
      <c r="I76" s="28">
        <v>0.05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pans="1:23" x14ac:dyDescent="0.2">
      <c r="A77" s="1" t="s">
        <v>35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pans="1:23" x14ac:dyDescent="0.2">
      <c r="A78" s="1" t="s">
        <v>36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</row>
    <row r="79" spans="1:23" x14ac:dyDescent="0.2">
      <c r="A79" s="1" t="s">
        <v>37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>
        <v>0.15</v>
      </c>
      <c r="P79" s="28"/>
      <c r="Q79" s="28"/>
      <c r="R79" s="28"/>
      <c r="S79" s="28"/>
      <c r="T79" s="28"/>
      <c r="U79" s="28"/>
      <c r="V79" s="28"/>
      <c r="W79" s="28"/>
    </row>
    <row r="80" spans="1:23" x14ac:dyDescent="0.2">
      <c r="A80" s="1" t="s">
        <v>38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</row>
    <row r="81" spans="1:23" x14ac:dyDescent="0.2">
      <c r="A81" s="1" t="s">
        <v>39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</row>
    <row r="82" spans="1:23" x14ac:dyDescent="0.2">
      <c r="A82" s="1" t="s">
        <v>40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</row>
    <row r="97" spans="1:23" ht="18" x14ac:dyDescent="0.25">
      <c r="A97" s="14" t="s">
        <v>10</v>
      </c>
    </row>
    <row r="99" spans="1:23" ht="12.75" x14ac:dyDescent="0.2">
      <c r="C99" s="24" t="s">
        <v>9</v>
      </c>
    </row>
    <row r="100" spans="1:23" x14ac:dyDescent="0.2">
      <c r="C100" s="15">
        <f>C$10</f>
        <v>2000</v>
      </c>
      <c r="D100" s="15">
        <f t="shared" ref="D100:W100" si="27">D$10</f>
        <v>2001</v>
      </c>
      <c r="E100" s="15">
        <f t="shared" si="27"/>
        <v>2002</v>
      </c>
      <c r="F100" s="15">
        <f t="shared" si="27"/>
        <v>2003</v>
      </c>
      <c r="G100" s="15">
        <f t="shared" si="27"/>
        <v>2004</v>
      </c>
      <c r="H100" s="15">
        <f t="shared" si="27"/>
        <v>2005</v>
      </c>
      <c r="I100" s="15">
        <f t="shared" si="27"/>
        <v>2006</v>
      </c>
      <c r="J100" s="15">
        <f t="shared" si="27"/>
        <v>2007</v>
      </c>
      <c r="K100" s="15">
        <f t="shared" si="27"/>
        <v>2008</v>
      </c>
      <c r="L100" s="15">
        <f t="shared" si="27"/>
        <v>2009</v>
      </c>
      <c r="M100" s="15">
        <f t="shared" si="27"/>
        <v>2010</v>
      </c>
      <c r="N100" s="15">
        <f t="shared" si="27"/>
        <v>2011</v>
      </c>
      <c r="O100" s="15">
        <f t="shared" si="27"/>
        <v>2012</v>
      </c>
      <c r="P100" s="15">
        <f t="shared" si="27"/>
        <v>2013</v>
      </c>
      <c r="Q100" s="15">
        <f t="shared" si="27"/>
        <v>2014</v>
      </c>
      <c r="R100" s="15">
        <f t="shared" si="27"/>
        <v>2015</v>
      </c>
      <c r="S100" s="15">
        <f t="shared" si="27"/>
        <v>2016</v>
      </c>
      <c r="T100" s="15">
        <f t="shared" si="27"/>
        <v>2017</v>
      </c>
      <c r="U100" s="15">
        <f t="shared" si="27"/>
        <v>2018</v>
      </c>
      <c r="V100" s="15">
        <f t="shared" si="27"/>
        <v>2019</v>
      </c>
      <c r="W100" s="15">
        <f t="shared" si="27"/>
        <v>2020</v>
      </c>
    </row>
    <row r="101" spans="1:23" x14ac:dyDescent="0.2">
      <c r="A101" s="1" t="s">
        <v>29</v>
      </c>
      <c r="C101" s="35" t="e">
        <f>Calc!$F11</f>
        <v>#DIV/0!</v>
      </c>
      <c r="D101" s="35" t="e">
        <f>Calc!$F23</f>
        <v>#DIV/0!</v>
      </c>
      <c r="E101" s="35" t="e">
        <f>Calc!$F35</f>
        <v>#DIV/0!</v>
      </c>
      <c r="F101" s="35" t="e">
        <f>Calc!$F47</f>
        <v>#DIV/0!</v>
      </c>
      <c r="G101" s="35" t="e">
        <f>Calc!$F59</f>
        <v>#DIV/0!</v>
      </c>
      <c r="H101" s="35" t="e">
        <f>Calc!$F71</f>
        <v>#DIV/0!</v>
      </c>
      <c r="I101" s="35" t="e">
        <f>Calc!$F83</f>
        <v>#DIV/0!</v>
      </c>
      <c r="J101" s="35">
        <f>Calc!$F95</f>
        <v>722.66030524148425</v>
      </c>
      <c r="K101" s="35">
        <f>Calc!$F107</f>
        <v>490.10694541743749</v>
      </c>
      <c r="L101" s="35">
        <f>Calc!$F119</f>
        <v>344.95038794413182</v>
      </c>
      <c r="M101" s="35">
        <f>Calc!$F131</f>
        <v>466.60864925244931</v>
      </c>
      <c r="N101" s="35">
        <f>Calc!$F143</f>
        <v>520.60084420889666</v>
      </c>
      <c r="O101" s="35">
        <f>Calc!$F155</f>
        <v>590.45052269103974</v>
      </c>
      <c r="P101" s="35">
        <f>Calc!$F167</f>
        <v>690.82668847109971</v>
      </c>
      <c r="Q101" s="35">
        <f>Calc!$F179</f>
        <v>632.02486150389495</v>
      </c>
      <c r="R101" s="35">
        <f>Calc!$F191</f>
        <v>681.71204264329901</v>
      </c>
      <c r="S101" s="35">
        <f>Calc!$F203</f>
        <v>762.09203078361304</v>
      </c>
      <c r="T101" s="35">
        <f>Calc!$F215</f>
        <v>0</v>
      </c>
      <c r="U101" s="35">
        <f>Calc!$F227</f>
        <v>0</v>
      </c>
      <c r="V101" s="35">
        <f>Calc!$F239</f>
        <v>0</v>
      </c>
      <c r="W101" s="35">
        <f>Calc!$F251</f>
        <v>0</v>
      </c>
    </row>
    <row r="102" spans="1:23" x14ac:dyDescent="0.2">
      <c r="A102" s="1" t="s">
        <v>30</v>
      </c>
      <c r="C102" s="35" t="e">
        <f>Calc!$F12</f>
        <v>#DIV/0!</v>
      </c>
      <c r="D102" s="35" t="e">
        <f>Calc!$F24</f>
        <v>#DIV/0!</v>
      </c>
      <c r="E102" s="35" t="e">
        <f>Calc!$F36</f>
        <v>#DIV/0!</v>
      </c>
      <c r="F102" s="35" t="e">
        <f>Calc!$F48</f>
        <v>#DIV/0!</v>
      </c>
      <c r="G102" s="35" t="e">
        <f>Calc!$F60</f>
        <v>#DIV/0!</v>
      </c>
      <c r="H102" s="35" t="e">
        <f>Calc!$F72</f>
        <v>#DIV/0!</v>
      </c>
      <c r="I102" s="35" t="e">
        <f>Calc!$F84</f>
        <v>#DIV/0!</v>
      </c>
      <c r="J102" s="35">
        <f>Calc!$F96</f>
        <v>909.71992955555527</v>
      </c>
      <c r="K102" s="35">
        <f>Calc!$F108</f>
        <v>744.75701217250378</v>
      </c>
      <c r="L102" s="35">
        <f>Calc!$F120</f>
        <v>573.87350394902433</v>
      </c>
      <c r="M102" s="35">
        <f>Calc!$F132</f>
        <v>630.39134903491311</v>
      </c>
      <c r="N102" s="35">
        <f>Calc!$F144</f>
        <v>541.26705486101162</v>
      </c>
      <c r="O102" s="35">
        <f>Calc!$F156</f>
        <v>615.88806013610963</v>
      </c>
      <c r="P102" s="35">
        <f>Calc!$F168</f>
        <v>755.38273720562859</v>
      </c>
      <c r="Q102" s="35">
        <f>Calc!$F180</f>
        <v>733.64510448028682</v>
      </c>
      <c r="R102" s="35">
        <f>Calc!$F192</f>
        <v>771.685961749635</v>
      </c>
      <c r="S102" s="35">
        <f>Calc!$F204</f>
        <v>755.22463029973221</v>
      </c>
      <c r="T102" s="35">
        <f>Calc!$F216</f>
        <v>0</v>
      </c>
      <c r="U102" s="35">
        <f>Calc!$F228</f>
        <v>0</v>
      </c>
      <c r="V102" s="35">
        <f>Calc!$F240</f>
        <v>0</v>
      </c>
      <c r="W102" s="35">
        <f>Calc!$F252</f>
        <v>0</v>
      </c>
    </row>
    <row r="103" spans="1:23" x14ac:dyDescent="0.2">
      <c r="A103" s="1" t="s">
        <v>31</v>
      </c>
      <c r="C103" s="35" t="e">
        <f>Calc!$F13</f>
        <v>#DIV/0!</v>
      </c>
      <c r="D103" s="35" t="e">
        <f>Calc!$F25</f>
        <v>#DIV/0!</v>
      </c>
      <c r="E103" s="35" t="e">
        <f>Calc!$F37</f>
        <v>#DIV/0!</v>
      </c>
      <c r="F103" s="35" t="e">
        <f>Calc!$F49</f>
        <v>#DIV/0!</v>
      </c>
      <c r="G103" s="35" t="e">
        <f>Calc!$F61</f>
        <v>#DIV/0!</v>
      </c>
      <c r="H103" s="35" t="e">
        <f>Calc!$F73</f>
        <v>#DIV/0!</v>
      </c>
      <c r="I103" s="35" t="e">
        <f>Calc!$F85</f>
        <v>#DIV/0!</v>
      </c>
      <c r="J103" s="35">
        <f>Calc!$F97</f>
        <v>1153.478127983285</v>
      </c>
      <c r="K103" s="35">
        <f>Calc!$F109</f>
        <v>870.13831574038113</v>
      </c>
      <c r="L103" s="35">
        <f>Calc!$F121</f>
        <v>686.86429285431211</v>
      </c>
      <c r="M103" s="35">
        <f>Calc!$F133</f>
        <v>772.1605470197353</v>
      </c>
      <c r="N103" s="35">
        <f>Calc!$F145</f>
        <v>671.85366916389546</v>
      </c>
      <c r="O103" s="35">
        <f>Calc!$F157</f>
        <v>904.02676046820056</v>
      </c>
      <c r="P103" s="35">
        <f>Calc!$F169</f>
        <v>1033.7919525618363</v>
      </c>
      <c r="Q103" s="35">
        <f>Calc!$F181</f>
        <v>970.6270944317946</v>
      </c>
      <c r="R103" s="35">
        <f>Calc!$F193</f>
        <v>1089.1202926306053</v>
      </c>
      <c r="S103" s="35">
        <f>Calc!$F205</f>
        <v>1111.3746680887418</v>
      </c>
      <c r="T103" s="35">
        <f>Calc!$F217</f>
        <v>0</v>
      </c>
      <c r="U103" s="35">
        <f>Calc!$F229</f>
        <v>0</v>
      </c>
      <c r="V103" s="35">
        <f>Calc!$F241</f>
        <v>0</v>
      </c>
      <c r="W103" s="35">
        <f>Calc!$F253</f>
        <v>0</v>
      </c>
    </row>
    <row r="104" spans="1:23" x14ac:dyDescent="0.2">
      <c r="A104" s="1" t="s">
        <v>32</v>
      </c>
      <c r="C104" s="35" t="e">
        <f>Calc!$F14</f>
        <v>#DIV/0!</v>
      </c>
      <c r="D104" s="35" t="e">
        <f>Calc!$F26</f>
        <v>#DIV/0!</v>
      </c>
      <c r="E104" s="35" t="e">
        <f>Calc!$F38</f>
        <v>#DIV/0!</v>
      </c>
      <c r="F104" s="35" t="e">
        <f>Calc!$F50</f>
        <v>#DIV/0!</v>
      </c>
      <c r="G104" s="35" t="e">
        <f>Calc!$F62</f>
        <v>#DIV/0!</v>
      </c>
      <c r="H104" s="35" t="e">
        <f>Calc!$F74</f>
        <v>#DIV/0!</v>
      </c>
      <c r="I104" s="35" t="e">
        <f>Calc!$F86</f>
        <v>#DIV/0!</v>
      </c>
      <c r="J104" s="35">
        <f>Calc!$F98</f>
        <v>1477.210175068642</v>
      </c>
      <c r="K104" s="35">
        <f>Calc!$F110</f>
        <v>967.71048135365209</v>
      </c>
      <c r="L104" s="35">
        <f>Calc!$F122</f>
        <v>854.91142505471544</v>
      </c>
      <c r="M104" s="35">
        <f>Calc!$F134</f>
        <v>1321.8693490955684</v>
      </c>
      <c r="N104" s="35">
        <f>Calc!$F146</f>
        <v>982.60672483332496</v>
      </c>
      <c r="O104" s="35">
        <f>Calc!$F158</f>
        <v>1125.4934667189652</v>
      </c>
      <c r="P104" s="35">
        <f>Calc!$F170</f>
        <v>1230.5066804581086</v>
      </c>
      <c r="Q104" s="35">
        <f>Calc!$F182</f>
        <v>1188.9067778812323</v>
      </c>
      <c r="R104" s="35">
        <f>Calc!$F194</f>
        <v>1383.3119151419401</v>
      </c>
      <c r="S104" s="35">
        <f>Calc!$F206</f>
        <v>1483.8993690034038</v>
      </c>
      <c r="T104" s="35">
        <f>Calc!$F218</f>
        <v>0</v>
      </c>
      <c r="U104" s="35">
        <f>Calc!$F230</f>
        <v>0</v>
      </c>
      <c r="V104" s="35">
        <f>Calc!$F242</f>
        <v>0</v>
      </c>
      <c r="W104" s="35">
        <f>Calc!$F254</f>
        <v>0</v>
      </c>
    </row>
    <row r="105" spans="1:23" x14ac:dyDescent="0.2">
      <c r="A105" s="1" t="s">
        <v>33</v>
      </c>
      <c r="C105" s="35" t="e">
        <f>Calc!$F15</f>
        <v>#DIV/0!</v>
      </c>
      <c r="D105" s="35" t="e">
        <f>Calc!$F27</f>
        <v>#DIV/0!</v>
      </c>
      <c r="E105" s="35" t="e">
        <f>Calc!$F39</f>
        <v>#DIV/0!</v>
      </c>
      <c r="F105" s="35" t="e">
        <f>Calc!$F51</f>
        <v>#DIV/0!</v>
      </c>
      <c r="G105" s="35" t="e">
        <f>Calc!$F63</f>
        <v>#DIV/0!</v>
      </c>
      <c r="H105" s="35" t="e">
        <f>Calc!$F75</f>
        <v>#DIV/0!</v>
      </c>
      <c r="I105" s="35" t="e">
        <f>Calc!$F87</f>
        <v>#DIV/0!</v>
      </c>
      <c r="J105" s="35">
        <f>Calc!$F99</f>
        <v>1525.061374630754</v>
      </c>
      <c r="K105" s="35">
        <f>Calc!$F111</f>
        <v>1284.5814564489929</v>
      </c>
      <c r="L105" s="35">
        <f>Calc!$F123</f>
        <v>1185.8383933089017</v>
      </c>
      <c r="M105" s="35">
        <f>Calc!$F135</f>
        <v>1429.796959812837</v>
      </c>
      <c r="N105" s="35">
        <f>Calc!$F147</f>
        <v>1034.4447055893174</v>
      </c>
      <c r="O105" s="35">
        <f>Calc!$F159</f>
        <v>1215.1203743173564</v>
      </c>
      <c r="P105" s="35">
        <f>Calc!$F171</f>
        <v>1600.6483900930023</v>
      </c>
      <c r="Q105" s="35">
        <f>Calc!$F183</f>
        <v>1548.8495673658006</v>
      </c>
      <c r="R105" s="35">
        <f>Calc!$F195</f>
        <v>1788.6831095549248</v>
      </c>
      <c r="S105" s="35">
        <f>Calc!$F207</f>
        <v>1757.5613411310808</v>
      </c>
      <c r="T105" s="35">
        <f>Calc!$F219</f>
        <v>0</v>
      </c>
      <c r="U105" s="35">
        <f>Calc!$F231</f>
        <v>0</v>
      </c>
      <c r="V105" s="35">
        <f>Calc!$F243</f>
        <v>0</v>
      </c>
      <c r="W105" s="35">
        <f>Calc!$F255</f>
        <v>0</v>
      </c>
    </row>
    <row r="106" spans="1:23" x14ac:dyDescent="0.2">
      <c r="A106" s="1" t="s">
        <v>34</v>
      </c>
      <c r="C106" s="35" t="e">
        <f>Calc!$F16</f>
        <v>#DIV/0!</v>
      </c>
      <c r="D106" s="35" t="e">
        <f>Calc!$F28</f>
        <v>#DIV/0!</v>
      </c>
      <c r="E106" s="35" t="e">
        <f>Calc!$F40</f>
        <v>#DIV/0!</v>
      </c>
      <c r="F106" s="35" t="e">
        <f>Calc!$F52</f>
        <v>#DIV/0!</v>
      </c>
      <c r="G106" s="35" t="e">
        <f>Calc!$F64</f>
        <v>#DIV/0!</v>
      </c>
      <c r="H106" s="35" t="e">
        <f>Calc!$F76</f>
        <v>#DIV/0!</v>
      </c>
      <c r="I106" s="35" t="e">
        <f>Calc!$F88</f>
        <v>#DIV/0!</v>
      </c>
      <c r="J106" s="35">
        <f>Calc!$F100</f>
        <v>1784.8093802128415</v>
      </c>
      <c r="K106" s="35">
        <f>Calc!$F112</f>
        <v>1313.2594461793356</v>
      </c>
      <c r="L106" s="35">
        <f>Calc!$F124</f>
        <v>1232.3984842982718</v>
      </c>
      <c r="M106" s="35">
        <f>Calc!$F136</f>
        <v>1417.7182344547871</v>
      </c>
      <c r="N106" s="35">
        <f>Calc!$F148</f>
        <v>1121.9705026347294</v>
      </c>
      <c r="O106" s="35">
        <f>Calc!$F160</f>
        <v>1495.6997615998521</v>
      </c>
      <c r="P106" s="35">
        <f>Calc!$F172</f>
        <v>1684.6935812472786</v>
      </c>
      <c r="Q106" s="35">
        <f>Calc!$F184</f>
        <v>1743.7715653779749</v>
      </c>
      <c r="R106" s="35">
        <f>Calc!$F196</f>
        <v>1930.569185265412</v>
      </c>
      <c r="S106" s="35">
        <f>Calc!$F208</f>
        <v>2002.0396468993872</v>
      </c>
      <c r="T106" s="35">
        <f>Calc!$F220</f>
        <v>0</v>
      </c>
      <c r="U106" s="35">
        <f>Calc!$F232</f>
        <v>0</v>
      </c>
      <c r="V106" s="35">
        <f>Calc!$F244</f>
        <v>0</v>
      </c>
      <c r="W106" s="35">
        <f>Calc!$F256</f>
        <v>0</v>
      </c>
    </row>
    <row r="107" spans="1:23" x14ac:dyDescent="0.2">
      <c r="A107" s="1" t="s">
        <v>35</v>
      </c>
      <c r="C107" s="35" t="e">
        <f>Calc!$F17</f>
        <v>#DIV/0!</v>
      </c>
      <c r="D107" s="35" t="e">
        <f>Calc!$F29</f>
        <v>#DIV/0!</v>
      </c>
      <c r="E107" s="35" t="e">
        <f>Calc!$F41</f>
        <v>#DIV/0!</v>
      </c>
      <c r="F107" s="35" t="e">
        <f>Calc!$F53</f>
        <v>#DIV/0!</v>
      </c>
      <c r="G107" s="35" t="e">
        <f>Calc!$F65</f>
        <v>#DIV/0!</v>
      </c>
      <c r="H107" s="35" t="e">
        <f>Calc!$F77</f>
        <v>#DIV/0!</v>
      </c>
      <c r="I107" s="35" t="e">
        <f>Calc!$F89</f>
        <v>#DIV/0!</v>
      </c>
      <c r="J107" s="35">
        <f>Calc!$F101</f>
        <v>1683.0782874741235</v>
      </c>
      <c r="K107" s="35">
        <f>Calc!$F113</f>
        <v>1182.3745060441347</v>
      </c>
      <c r="L107" s="35">
        <f>Calc!$F125</f>
        <v>1304.1937628965977</v>
      </c>
      <c r="M107" s="35">
        <f>Calc!$F137</f>
        <v>766.62937391067396</v>
      </c>
      <c r="N107" s="35">
        <f>Calc!$F149</f>
        <v>1124.7025755674952</v>
      </c>
      <c r="O107" s="35">
        <f>Calc!$F161</f>
        <v>1411.7481867757008</v>
      </c>
      <c r="P107" s="35">
        <f>Calc!$F173</f>
        <v>1629.2468564036146</v>
      </c>
      <c r="Q107" s="35">
        <f>Calc!$F185</f>
        <v>1502.1660056724438</v>
      </c>
      <c r="R107" s="35">
        <f>Calc!$F197</f>
        <v>1846.9036224748797</v>
      </c>
      <c r="S107" s="35">
        <f>Calc!$F209</f>
        <v>1804.1020037317639</v>
      </c>
      <c r="T107" s="35">
        <f>Calc!$F221</f>
        <v>0</v>
      </c>
      <c r="U107" s="35">
        <f>Calc!$F233</f>
        <v>0</v>
      </c>
      <c r="V107" s="35">
        <f>Calc!$F245</f>
        <v>0</v>
      </c>
      <c r="W107" s="35">
        <f>Calc!$F257</f>
        <v>0</v>
      </c>
    </row>
    <row r="108" spans="1:23" x14ac:dyDescent="0.2">
      <c r="A108" s="1" t="s">
        <v>36</v>
      </c>
      <c r="C108" s="35" t="e">
        <f>Calc!$F18</f>
        <v>#DIV/0!</v>
      </c>
      <c r="D108" s="35" t="e">
        <f>Calc!$F30</f>
        <v>#DIV/0!</v>
      </c>
      <c r="E108" s="35" t="e">
        <f>Calc!$F42</f>
        <v>#DIV/0!</v>
      </c>
      <c r="F108" s="35" t="e">
        <f>Calc!$F54</f>
        <v>#DIV/0!</v>
      </c>
      <c r="G108" s="35" t="e">
        <f>Calc!$F66</f>
        <v>#DIV/0!</v>
      </c>
      <c r="H108" s="35" t="e">
        <f>Calc!$F78</f>
        <v>#DIV/0!</v>
      </c>
      <c r="I108" s="35" t="e">
        <f>Calc!$F90</f>
        <v>#DIV/0!</v>
      </c>
      <c r="J108" s="35">
        <f>Calc!$F102</f>
        <v>1391.0423050170925</v>
      </c>
      <c r="K108" s="35">
        <f>Calc!$F114</f>
        <v>1123.5349526674836</v>
      </c>
      <c r="L108" s="35">
        <f>Calc!$F126</f>
        <v>1129.6006063377142</v>
      </c>
      <c r="M108" s="35">
        <f>Calc!$F138</f>
        <v>754.70274153128116</v>
      </c>
      <c r="N108" s="35">
        <f>Calc!$F150</f>
        <v>948.12450733618778</v>
      </c>
      <c r="O108" s="35">
        <f>Calc!$F162</f>
        <v>1224.4773688176349</v>
      </c>
      <c r="P108" s="35">
        <f>Calc!$F174</f>
        <v>1545.1154863534762</v>
      </c>
      <c r="Q108" s="35">
        <f>Calc!$F186</f>
        <v>1410.1005958280555</v>
      </c>
      <c r="R108" s="35">
        <f>Calc!$F198</f>
        <v>1523.5784401915148</v>
      </c>
      <c r="S108" s="35">
        <f>Calc!$F210</f>
        <v>1612.6220252983021</v>
      </c>
      <c r="T108" s="35">
        <f>Calc!$F222</f>
        <v>0</v>
      </c>
      <c r="U108" s="35">
        <f>Calc!$F234</f>
        <v>0</v>
      </c>
      <c r="V108" s="35">
        <f>Calc!$F246</f>
        <v>0</v>
      </c>
      <c r="W108" s="35">
        <f>Calc!$F258</f>
        <v>0</v>
      </c>
    </row>
    <row r="109" spans="1:23" x14ac:dyDescent="0.2">
      <c r="A109" s="1" t="s">
        <v>37</v>
      </c>
      <c r="C109" s="35" t="e">
        <f>Calc!$F19</f>
        <v>#DIV/0!</v>
      </c>
      <c r="D109" s="35" t="e">
        <f>Calc!$F31</f>
        <v>#DIV/0!</v>
      </c>
      <c r="E109" s="35" t="e">
        <f>Calc!$F43</f>
        <v>#DIV/0!</v>
      </c>
      <c r="F109" s="35" t="e">
        <f>Calc!$F55</f>
        <v>#DIV/0!</v>
      </c>
      <c r="G109" s="35" t="e">
        <f>Calc!$F67</f>
        <v>#DIV/0!</v>
      </c>
      <c r="H109" s="35" t="e">
        <f>Calc!$F79</f>
        <v>#DIV/0!</v>
      </c>
      <c r="I109" s="35" t="e">
        <f>Calc!$F91</f>
        <v>#DIV/0!</v>
      </c>
      <c r="J109" s="35">
        <f>Calc!$F103</f>
        <v>1099.5783964027021</v>
      </c>
      <c r="K109" s="35">
        <f>Calc!$F115</f>
        <v>848.75121413680017</v>
      </c>
      <c r="L109" s="35">
        <f>Calc!$F127</f>
        <v>1009.503531234198</v>
      </c>
      <c r="M109" s="35">
        <f>Calc!$F139</f>
        <v>709.6286935114822</v>
      </c>
      <c r="N109" s="35">
        <f>Calc!$F151</f>
        <v>900.01393257112397</v>
      </c>
      <c r="O109" s="35">
        <f>Calc!$F163</f>
        <v>1073.4756451527862</v>
      </c>
      <c r="P109" s="35">
        <f>Calc!$F175</f>
        <v>1242.9305811485337</v>
      </c>
      <c r="Q109" s="35">
        <f>Calc!$F187</f>
        <v>1208.9770201367212</v>
      </c>
      <c r="R109" s="35">
        <f>Calc!$F199</f>
        <v>1303.8597467995512</v>
      </c>
      <c r="S109" s="35">
        <f>Calc!$F211</f>
        <v>1405.284912260176</v>
      </c>
      <c r="T109" s="35">
        <f>Calc!$F223</f>
        <v>0</v>
      </c>
      <c r="U109" s="35">
        <f>Calc!$F235</f>
        <v>0</v>
      </c>
      <c r="V109" s="35">
        <f>Calc!$F247</f>
        <v>0</v>
      </c>
      <c r="W109" s="35">
        <f>Calc!$F259</f>
        <v>0</v>
      </c>
    </row>
    <row r="110" spans="1:23" x14ac:dyDescent="0.2">
      <c r="A110" s="1" t="s">
        <v>38</v>
      </c>
      <c r="C110" s="35" t="e">
        <f>Calc!$F20</f>
        <v>#DIV/0!</v>
      </c>
      <c r="D110" s="35" t="e">
        <f>Calc!$F32</f>
        <v>#DIV/0!</v>
      </c>
      <c r="E110" s="35" t="e">
        <f>Calc!$F44</f>
        <v>#DIV/0!</v>
      </c>
      <c r="F110" s="35" t="e">
        <f>Calc!$F56</f>
        <v>#DIV/0!</v>
      </c>
      <c r="G110" s="35" t="e">
        <f>Calc!$F68</f>
        <v>#DIV/0!</v>
      </c>
      <c r="H110" s="35" t="e">
        <f>Calc!$F80</f>
        <v>#DIV/0!</v>
      </c>
      <c r="I110" s="35" t="e">
        <f>Calc!$F92</f>
        <v>#DIV/0!</v>
      </c>
      <c r="J110" s="35">
        <f>Calc!$F104</f>
        <v>899.73151254049856</v>
      </c>
      <c r="K110" s="35">
        <f>Calc!$F116</f>
        <v>782.41949547065428</v>
      </c>
      <c r="L110" s="35">
        <f>Calc!$F128</f>
        <v>1038.1895528926163</v>
      </c>
      <c r="M110" s="35">
        <f>Calc!$F140</f>
        <v>695.34543151789649</v>
      </c>
      <c r="N110" s="35">
        <f>Calc!$F152</f>
        <v>774.84311693701238</v>
      </c>
      <c r="O110" s="35">
        <f>Calc!$F164</f>
        <v>953.84380534364777</v>
      </c>
      <c r="P110" s="35">
        <f>Calc!$F176</f>
        <v>1001.335972747008</v>
      </c>
      <c r="Q110" s="35">
        <f>Calc!$F188</f>
        <v>1112.0034369699615</v>
      </c>
      <c r="R110" s="35">
        <f>Calc!$F200</f>
        <v>1261.8878543446165</v>
      </c>
      <c r="S110" s="35">
        <f>Calc!$F212</f>
        <v>1274.6118893697278</v>
      </c>
      <c r="T110" s="35">
        <f>Calc!$F224</f>
        <v>0</v>
      </c>
      <c r="U110" s="35">
        <f>Calc!$F236</f>
        <v>0</v>
      </c>
      <c r="V110" s="35">
        <f>Calc!$F248</f>
        <v>0</v>
      </c>
      <c r="W110" s="35">
        <f>Calc!$F260</f>
        <v>0</v>
      </c>
    </row>
    <row r="111" spans="1:23" x14ac:dyDescent="0.2">
      <c r="A111" s="1" t="s">
        <v>39</v>
      </c>
      <c r="C111" s="35" t="e">
        <f>Calc!$F21</f>
        <v>#DIV/0!</v>
      </c>
      <c r="D111" s="35" t="e">
        <f>Calc!$F33</f>
        <v>#DIV/0!</v>
      </c>
      <c r="E111" s="35" t="e">
        <f>Calc!$F45</f>
        <v>#DIV/0!</v>
      </c>
      <c r="F111" s="35" t="e">
        <f>Calc!$F57</f>
        <v>#DIV/0!</v>
      </c>
      <c r="G111" s="35" t="e">
        <f>Calc!$F69</f>
        <v>#DIV/0!</v>
      </c>
      <c r="H111" s="35" t="e">
        <f>Calc!$F81</f>
        <v>#DIV/0!</v>
      </c>
      <c r="I111" s="35" t="e">
        <f>Calc!$F93</f>
        <v>#DIV/0!</v>
      </c>
      <c r="J111" s="35">
        <f>Calc!$F105</f>
        <v>829.13668563814088</v>
      </c>
      <c r="K111" s="35">
        <f>Calc!$F117</f>
        <v>629.70431936126715</v>
      </c>
      <c r="L111" s="35">
        <f>Calc!$F129</f>
        <v>1117.9285434029227</v>
      </c>
      <c r="M111" s="35">
        <f>Calc!$F141</f>
        <v>613.30114986660135</v>
      </c>
      <c r="N111" s="35">
        <f>Calc!$F153</f>
        <v>781.22660493463127</v>
      </c>
      <c r="O111" s="35">
        <f>Calc!$F165</f>
        <v>933.53898224049851</v>
      </c>
      <c r="P111" s="35">
        <f>Calc!$F177</f>
        <v>993.20586636181508</v>
      </c>
      <c r="Q111" s="35">
        <f>Calc!$F189</f>
        <v>1038.5591022559029</v>
      </c>
      <c r="R111" s="35">
        <f>Calc!$F201</f>
        <v>1111.4975067198764</v>
      </c>
      <c r="S111" s="35">
        <f>Calc!$F213</f>
        <v>0</v>
      </c>
      <c r="T111" s="35">
        <f>Calc!$F225</f>
        <v>0</v>
      </c>
      <c r="U111" s="35">
        <f>Calc!$F237</f>
        <v>0</v>
      </c>
      <c r="V111" s="35">
        <f>Calc!$F249</f>
        <v>0</v>
      </c>
      <c r="W111" s="35">
        <f>Calc!$F261</f>
        <v>0</v>
      </c>
    </row>
    <row r="112" spans="1:23" x14ac:dyDescent="0.2">
      <c r="A112" s="1" t="s">
        <v>40</v>
      </c>
      <c r="C112" s="35" t="e">
        <f>Calc!$F22</f>
        <v>#DIV/0!</v>
      </c>
      <c r="D112" s="35" t="e">
        <f>Calc!$F34</f>
        <v>#DIV/0!</v>
      </c>
      <c r="E112" s="35" t="e">
        <f>Calc!$F46</f>
        <v>#DIV/0!</v>
      </c>
      <c r="F112" s="35" t="e">
        <f>Calc!$F58</f>
        <v>#DIV/0!</v>
      </c>
      <c r="G112" s="35" t="e">
        <f>Calc!$F70</f>
        <v>#DIV/0!</v>
      </c>
      <c r="H112" s="35" t="e">
        <f>Calc!$F82</f>
        <v>#DIV/0!</v>
      </c>
      <c r="I112" s="35" t="e">
        <f>Calc!$F94</f>
        <v>#DIV/0!</v>
      </c>
      <c r="J112" s="35">
        <f>Calc!$F106</f>
        <v>860.27908433645518</v>
      </c>
      <c r="K112" s="35">
        <f>Calc!$F118</f>
        <v>681.91699607821079</v>
      </c>
      <c r="L112" s="35">
        <f>Calc!$F130</f>
        <v>682.67988299781325</v>
      </c>
      <c r="M112" s="35">
        <f>Calc!$F142</f>
        <v>694.86743201941738</v>
      </c>
      <c r="N112" s="35">
        <f>Calc!$F154</f>
        <v>786.28574413345893</v>
      </c>
      <c r="O112" s="35">
        <f>Calc!$F166</f>
        <v>950.46963350076101</v>
      </c>
      <c r="P112" s="35">
        <f>Calc!$F178</f>
        <v>1031.9652489770187</v>
      </c>
      <c r="Q112" s="35">
        <f>Calc!$F190</f>
        <v>1017.0786726668831</v>
      </c>
      <c r="R112" s="35">
        <f>Calc!$F202</f>
        <v>1112.8324111563102</v>
      </c>
      <c r="S112" s="35">
        <f>Calc!$F214</f>
        <v>1099.700341445397</v>
      </c>
      <c r="T112" s="35">
        <f>Calc!$F226</f>
        <v>0</v>
      </c>
      <c r="U112" s="35">
        <f>Calc!$F238</f>
        <v>0</v>
      </c>
      <c r="V112" s="35">
        <f>Calc!$F250</f>
        <v>0</v>
      </c>
      <c r="W112" s="35">
        <f>Calc!$F262</f>
        <v>0</v>
      </c>
    </row>
    <row r="119" spans="1:23" ht="12.75" x14ac:dyDescent="0.2">
      <c r="C119" s="24" t="s">
        <v>73</v>
      </c>
    </row>
    <row r="120" spans="1:23" x14ac:dyDescent="0.2">
      <c r="C120" s="15">
        <f>C$10</f>
        <v>2000</v>
      </c>
      <c r="D120" s="15">
        <f t="shared" ref="D120:W120" si="28">D$10</f>
        <v>2001</v>
      </c>
      <c r="E120" s="15">
        <f t="shared" si="28"/>
        <v>2002</v>
      </c>
      <c r="F120" s="15">
        <f t="shared" si="28"/>
        <v>2003</v>
      </c>
      <c r="G120" s="15">
        <f t="shared" si="28"/>
        <v>2004</v>
      </c>
      <c r="H120" s="15">
        <f t="shared" si="28"/>
        <v>2005</v>
      </c>
      <c r="I120" s="15">
        <f t="shared" si="28"/>
        <v>2006</v>
      </c>
      <c r="J120" s="15">
        <f t="shared" si="28"/>
        <v>2007</v>
      </c>
      <c r="K120" s="15">
        <f t="shared" si="28"/>
        <v>2008</v>
      </c>
      <c r="L120" s="15">
        <f t="shared" si="28"/>
        <v>2009</v>
      </c>
      <c r="M120" s="15">
        <f t="shared" si="28"/>
        <v>2010</v>
      </c>
      <c r="N120" s="15">
        <f t="shared" si="28"/>
        <v>2011</v>
      </c>
      <c r="O120" s="15">
        <f t="shared" si="28"/>
        <v>2012</v>
      </c>
      <c r="P120" s="15">
        <f t="shared" si="28"/>
        <v>2013</v>
      </c>
      <c r="Q120" s="15">
        <f t="shared" si="28"/>
        <v>2014</v>
      </c>
      <c r="R120" s="15">
        <f t="shared" si="28"/>
        <v>2015</v>
      </c>
      <c r="S120" s="15">
        <f t="shared" si="28"/>
        <v>2016</v>
      </c>
      <c r="T120" s="15">
        <f t="shared" si="28"/>
        <v>2017</v>
      </c>
      <c r="U120" s="15">
        <f t="shared" si="28"/>
        <v>2018</v>
      </c>
      <c r="V120" s="15">
        <f t="shared" si="28"/>
        <v>2019</v>
      </c>
      <c r="W120" s="15">
        <f t="shared" si="28"/>
        <v>2020</v>
      </c>
    </row>
    <row r="121" spans="1:23" x14ac:dyDescent="0.2">
      <c r="A121" s="1" t="s">
        <v>29</v>
      </c>
      <c r="C121" s="21">
        <f>C11/12+C31</f>
        <v>1.6666666666666666E-2</v>
      </c>
      <c r="D121" s="21">
        <f t="shared" ref="D121:W121" si="29">D11/12+D31</f>
        <v>1.6666666666666666E-2</v>
      </c>
      <c r="E121" s="21">
        <f t="shared" si="29"/>
        <v>1.6666666666666666E-2</v>
      </c>
      <c r="F121" s="21">
        <f t="shared" si="29"/>
        <v>1.25E-3</v>
      </c>
      <c r="G121" s="21">
        <f t="shared" si="29"/>
        <v>7.1250000000000008E-2</v>
      </c>
      <c r="H121" s="21">
        <f t="shared" si="29"/>
        <v>1.0833333333333334E-2</v>
      </c>
      <c r="I121" s="21">
        <f t="shared" si="29"/>
        <v>1.0833333333333334E-2</v>
      </c>
      <c r="J121" s="21">
        <f t="shared" si="29"/>
        <v>2.5000000000000001E-3</v>
      </c>
      <c r="K121" s="21">
        <f t="shared" si="29"/>
        <v>0.1125</v>
      </c>
      <c r="L121" s="21">
        <f t="shared" si="29"/>
        <v>-2.5000000000000001E-3</v>
      </c>
      <c r="M121" s="21">
        <f t="shared" si="29"/>
        <v>-2.5000000000000001E-3</v>
      </c>
      <c r="N121" s="21">
        <f t="shared" si="29"/>
        <v>-2.5000000000000001E-3</v>
      </c>
      <c r="O121" s="21">
        <f t="shared" si="29"/>
        <v>-2.5000000000000001E-3</v>
      </c>
      <c r="P121" s="21">
        <f t="shared" si="29"/>
        <v>-2.5000000000000001E-3</v>
      </c>
      <c r="Q121" s="21">
        <f t="shared" si="29"/>
        <v>-1.6666666666666668E-3</v>
      </c>
      <c r="R121" s="21">
        <f t="shared" si="29"/>
        <v>-1.6666666666666668E-3</v>
      </c>
      <c r="S121" s="21">
        <f t="shared" si="29"/>
        <v>0.14666666666666667</v>
      </c>
      <c r="T121" s="21">
        <f t="shared" si="29"/>
        <v>-1.6666666666666668E-3</v>
      </c>
      <c r="U121" s="21">
        <f t="shared" si="29"/>
        <v>0</v>
      </c>
      <c r="V121" s="21">
        <f t="shared" si="29"/>
        <v>0</v>
      </c>
      <c r="W121" s="21">
        <f t="shared" si="29"/>
        <v>0</v>
      </c>
    </row>
    <row r="122" spans="1:23" x14ac:dyDescent="0.2">
      <c r="A122" s="1" t="s">
        <v>30</v>
      </c>
      <c r="C122" s="21">
        <f t="shared" ref="C122:W122" si="30">C12/12+C32</f>
        <v>1.6666666666666666E-2</v>
      </c>
      <c r="D122" s="21">
        <f t="shared" si="30"/>
        <v>1.6666666666666666E-2</v>
      </c>
      <c r="E122" s="21">
        <f t="shared" si="30"/>
        <v>1.6666666666666666E-2</v>
      </c>
      <c r="F122" s="21">
        <f t="shared" si="30"/>
        <v>1.25E-3</v>
      </c>
      <c r="G122" s="21">
        <f t="shared" si="30"/>
        <v>1.25E-3</v>
      </c>
      <c r="H122" s="21">
        <f t="shared" si="30"/>
        <v>1.0833333333333334E-2</v>
      </c>
      <c r="I122" s="21">
        <f t="shared" si="30"/>
        <v>1.0833333333333334E-2</v>
      </c>
      <c r="J122" s="21">
        <f t="shared" si="30"/>
        <v>6.25E-2</v>
      </c>
      <c r="K122" s="21">
        <f t="shared" si="30"/>
        <v>2.5000000000000001E-3</v>
      </c>
      <c r="L122" s="21">
        <f t="shared" si="30"/>
        <v>-2.5000000000000001E-3</v>
      </c>
      <c r="M122" s="21">
        <f t="shared" si="30"/>
        <v>-2.5000000000000001E-3</v>
      </c>
      <c r="N122" s="21">
        <f t="shared" si="30"/>
        <v>-2.5000000000000001E-3</v>
      </c>
      <c r="O122" s="21">
        <f t="shared" si="30"/>
        <v>-2.5000000000000001E-3</v>
      </c>
      <c r="P122" s="21">
        <f t="shared" si="30"/>
        <v>-2.5000000000000001E-3</v>
      </c>
      <c r="Q122" s="21">
        <f t="shared" si="30"/>
        <v>6.8333333333333343E-2</v>
      </c>
      <c r="R122" s="21">
        <f t="shared" si="30"/>
        <v>-7.166666666666667E-2</v>
      </c>
      <c r="S122" s="21">
        <f t="shared" si="30"/>
        <v>-3.3333333333333335E-3</v>
      </c>
      <c r="T122" s="21">
        <f t="shared" si="30"/>
        <v>-1.6666666666666668E-3</v>
      </c>
      <c r="U122" s="21">
        <f t="shared" si="30"/>
        <v>0</v>
      </c>
      <c r="V122" s="21">
        <f t="shared" si="30"/>
        <v>0</v>
      </c>
      <c r="W122" s="21">
        <f t="shared" si="30"/>
        <v>0</v>
      </c>
    </row>
    <row r="123" spans="1:23" x14ac:dyDescent="0.2">
      <c r="A123" s="1" t="s">
        <v>31</v>
      </c>
      <c r="C123" s="21">
        <f t="shared" ref="C123:W123" si="31">C13/12+C33</f>
        <v>1.6666666666666666E-2</v>
      </c>
      <c r="D123" s="21">
        <f t="shared" si="31"/>
        <v>1.6666666666666666E-2</v>
      </c>
      <c r="E123" s="21">
        <f t="shared" si="31"/>
        <v>1.6666666666666666E-2</v>
      </c>
      <c r="F123" s="21">
        <f t="shared" si="31"/>
        <v>1.25E-3</v>
      </c>
      <c r="G123" s="21">
        <f t="shared" si="31"/>
        <v>1.25E-3</v>
      </c>
      <c r="H123" s="21">
        <f t="shared" si="31"/>
        <v>1.0833333333333334E-2</v>
      </c>
      <c r="I123" s="21">
        <f t="shared" si="31"/>
        <v>1.0833333333333334E-2</v>
      </c>
      <c r="J123" s="21">
        <f t="shared" si="31"/>
        <v>2.5000000000000001E-3</v>
      </c>
      <c r="K123" s="21">
        <f t="shared" si="31"/>
        <v>2.5000000000000001E-3</v>
      </c>
      <c r="L123" s="21">
        <f t="shared" si="31"/>
        <v>-2.5000000000000001E-3</v>
      </c>
      <c r="M123" s="21">
        <f t="shared" si="31"/>
        <v>-2.5000000000000001E-3</v>
      </c>
      <c r="N123" s="21">
        <f t="shared" si="31"/>
        <v>-2.5000000000000001E-3</v>
      </c>
      <c r="O123" s="21">
        <f t="shared" si="31"/>
        <v>-2.5000000000000001E-3</v>
      </c>
      <c r="P123" s="21">
        <f t="shared" si="31"/>
        <v>-2.5000000000000001E-3</v>
      </c>
      <c r="Q123" s="21">
        <f t="shared" si="31"/>
        <v>-1.6666666666666668E-3</v>
      </c>
      <c r="R123" s="21">
        <f t="shared" si="31"/>
        <v>-1.6666666666666668E-3</v>
      </c>
      <c r="S123" s="21">
        <f t="shared" si="31"/>
        <v>-0.13376811594202889</v>
      </c>
      <c r="T123" s="21">
        <f t="shared" si="31"/>
        <v>-1.6666666666666668E-3</v>
      </c>
      <c r="U123" s="21">
        <f t="shared" si="31"/>
        <v>0</v>
      </c>
      <c r="V123" s="21">
        <f t="shared" si="31"/>
        <v>0</v>
      </c>
      <c r="W123" s="21">
        <f t="shared" si="31"/>
        <v>0</v>
      </c>
    </row>
    <row r="124" spans="1:23" x14ac:dyDescent="0.2">
      <c r="A124" s="1" t="s">
        <v>32</v>
      </c>
      <c r="C124" s="21">
        <f t="shared" ref="C124:W124" si="32">C14/12+C34</f>
        <v>1.6666666666666666E-2</v>
      </c>
      <c r="D124" s="21">
        <f t="shared" si="32"/>
        <v>1.6666666666666666E-2</v>
      </c>
      <c r="E124" s="21">
        <f t="shared" si="32"/>
        <v>1.6666666666666666E-2</v>
      </c>
      <c r="F124" s="21">
        <f t="shared" si="32"/>
        <v>1.25E-3</v>
      </c>
      <c r="G124" s="21">
        <f t="shared" si="32"/>
        <v>1.25E-3</v>
      </c>
      <c r="H124" s="21">
        <f t="shared" si="32"/>
        <v>1.0833333333333334E-2</v>
      </c>
      <c r="I124" s="21">
        <f t="shared" si="32"/>
        <v>2.5000000000000001E-3</v>
      </c>
      <c r="J124" s="21">
        <f t="shared" si="32"/>
        <v>2.5000000000000001E-3</v>
      </c>
      <c r="K124" s="21">
        <f t="shared" si="32"/>
        <v>2.5000000000000001E-3</v>
      </c>
      <c r="L124" s="21">
        <f t="shared" si="32"/>
        <v>-2.5000000000000001E-3</v>
      </c>
      <c r="M124" s="21">
        <f t="shared" si="32"/>
        <v>0.3175</v>
      </c>
      <c r="N124" s="21">
        <f t="shared" si="32"/>
        <v>-0.1125</v>
      </c>
      <c r="O124" s="21">
        <f t="shared" si="32"/>
        <v>-2.5000000000000001E-3</v>
      </c>
      <c r="P124" s="21">
        <f t="shared" si="32"/>
        <v>-2.5000000000000001E-3</v>
      </c>
      <c r="Q124" s="21">
        <f t="shared" si="32"/>
        <v>-1.6666666666666668E-3</v>
      </c>
      <c r="R124" s="21">
        <f t="shared" si="32"/>
        <v>-1.6666666666666668E-3</v>
      </c>
      <c r="S124" s="21">
        <f t="shared" si="32"/>
        <v>-3.3333333333333335E-3</v>
      </c>
      <c r="T124" s="21">
        <f t="shared" si="32"/>
        <v>-1.6666666666666668E-3</v>
      </c>
      <c r="U124" s="21">
        <f t="shared" si="32"/>
        <v>0</v>
      </c>
      <c r="V124" s="21">
        <f t="shared" si="32"/>
        <v>0</v>
      </c>
      <c r="W124" s="21">
        <f t="shared" si="32"/>
        <v>0</v>
      </c>
    </row>
    <row r="125" spans="1:23" x14ac:dyDescent="0.2">
      <c r="A125" s="1" t="s">
        <v>33</v>
      </c>
      <c r="C125" s="21">
        <f t="shared" ref="C125:W125" si="33">C15/12+C35</f>
        <v>-0.10333333333333333</v>
      </c>
      <c r="D125" s="21">
        <f t="shared" si="33"/>
        <v>-8.3333333333333343E-2</v>
      </c>
      <c r="E125" s="21">
        <f t="shared" si="33"/>
        <v>1.6666666666666666E-2</v>
      </c>
      <c r="F125" s="21">
        <f t="shared" si="33"/>
        <v>1.25E-3</v>
      </c>
      <c r="G125" s="21">
        <f t="shared" si="33"/>
        <v>1.25E-3</v>
      </c>
      <c r="H125" s="21">
        <f t="shared" si="33"/>
        <v>1.0833333333333334E-2</v>
      </c>
      <c r="I125" s="21">
        <f t="shared" si="33"/>
        <v>2.5000000000000001E-3</v>
      </c>
      <c r="J125" s="21">
        <f t="shared" si="33"/>
        <v>2.5000000000000001E-3</v>
      </c>
      <c r="K125" s="21">
        <f t="shared" si="33"/>
        <v>2.5000000000000001E-3</v>
      </c>
      <c r="L125" s="21">
        <f t="shared" si="33"/>
        <v>-2.5000000000000001E-3</v>
      </c>
      <c r="M125" s="21">
        <f t="shared" si="33"/>
        <v>-2.5000000000000001E-3</v>
      </c>
      <c r="N125" s="21">
        <f t="shared" si="33"/>
        <v>-2.5000000000000001E-3</v>
      </c>
      <c r="O125" s="21">
        <f t="shared" si="33"/>
        <v>-2.5000000000000001E-3</v>
      </c>
      <c r="P125" s="21">
        <f t="shared" si="33"/>
        <v>-2.5000000000000001E-3</v>
      </c>
      <c r="Q125" s="21">
        <f t="shared" si="33"/>
        <v>-0.10166666666666667</v>
      </c>
      <c r="R125" s="21">
        <f t="shared" si="33"/>
        <v>-1.6666666666666668E-3</v>
      </c>
      <c r="S125" s="21">
        <f t="shared" si="33"/>
        <v>-3.3333333333333335E-3</v>
      </c>
      <c r="T125" s="21">
        <f t="shared" si="33"/>
        <v>-1.6666666666666668E-3</v>
      </c>
      <c r="U125" s="21">
        <f t="shared" si="33"/>
        <v>0</v>
      </c>
      <c r="V125" s="21">
        <f t="shared" si="33"/>
        <v>0</v>
      </c>
      <c r="W125" s="21">
        <f t="shared" si="33"/>
        <v>0</v>
      </c>
    </row>
    <row r="126" spans="1:23" x14ac:dyDescent="0.2">
      <c r="A126" s="1" t="s">
        <v>34</v>
      </c>
      <c r="C126" s="21">
        <f t="shared" ref="C126:W126" si="34">C16/12+C36</f>
        <v>1.6666666666666666E-2</v>
      </c>
      <c r="D126" s="21">
        <f t="shared" si="34"/>
        <v>1.6666666666666666E-2</v>
      </c>
      <c r="E126" s="21">
        <f t="shared" si="34"/>
        <v>1.6666666666666666E-2</v>
      </c>
      <c r="F126" s="21">
        <f t="shared" si="34"/>
        <v>1.25E-3</v>
      </c>
      <c r="G126" s="21">
        <f t="shared" si="34"/>
        <v>-6.4170560747663558E-2</v>
      </c>
      <c r="H126" s="21">
        <f t="shared" si="34"/>
        <v>1.0833333333333334E-2</v>
      </c>
      <c r="I126" s="21">
        <f t="shared" si="34"/>
        <v>2.5000000000000001E-3</v>
      </c>
      <c r="J126" s="21">
        <f t="shared" si="34"/>
        <v>7.2500000000000009E-2</v>
      </c>
      <c r="K126" s="21">
        <f t="shared" si="34"/>
        <v>2.5000000000000001E-3</v>
      </c>
      <c r="L126" s="21">
        <f t="shared" si="34"/>
        <v>-0.21249999999999999</v>
      </c>
      <c r="M126" s="21">
        <f t="shared" si="34"/>
        <v>-2.5000000000000001E-3</v>
      </c>
      <c r="N126" s="21">
        <f t="shared" si="34"/>
        <v>-2.5000000000000001E-3</v>
      </c>
      <c r="O126" s="21">
        <f t="shared" si="34"/>
        <v>-2.5000000000000001E-3</v>
      </c>
      <c r="P126" s="21">
        <f t="shared" si="34"/>
        <v>0.1075</v>
      </c>
      <c r="Q126" s="21">
        <f t="shared" si="34"/>
        <v>-1.6666666666666668E-3</v>
      </c>
      <c r="R126" s="21">
        <f t="shared" si="34"/>
        <v>-1.6666666666666668E-3</v>
      </c>
      <c r="S126" s="21">
        <f t="shared" si="34"/>
        <v>-3.3333333333333335E-3</v>
      </c>
      <c r="T126" s="21">
        <f t="shared" si="34"/>
        <v>-1.6666666666666668E-3</v>
      </c>
      <c r="U126" s="21">
        <f t="shared" si="34"/>
        <v>0</v>
      </c>
      <c r="V126" s="21">
        <f t="shared" si="34"/>
        <v>0</v>
      </c>
      <c r="W126" s="21">
        <f t="shared" si="34"/>
        <v>0</v>
      </c>
    </row>
    <row r="127" spans="1:23" x14ac:dyDescent="0.2">
      <c r="A127" s="1" t="s">
        <v>35</v>
      </c>
      <c r="C127" s="21">
        <f t="shared" ref="C127:W127" si="35">C17/12+C37</f>
        <v>1.6666666666666666E-2</v>
      </c>
      <c r="D127" s="21">
        <f t="shared" si="35"/>
        <v>1.6666666666666666E-2</v>
      </c>
      <c r="E127" s="21">
        <f t="shared" si="35"/>
        <v>0.39666666666666667</v>
      </c>
      <c r="F127" s="21">
        <f t="shared" si="35"/>
        <v>1.25E-3</v>
      </c>
      <c r="G127" s="21">
        <f t="shared" si="35"/>
        <v>1.25E-3</v>
      </c>
      <c r="H127" s="21">
        <f t="shared" si="35"/>
        <v>1.0833333333333334E-2</v>
      </c>
      <c r="I127" s="21">
        <f t="shared" si="35"/>
        <v>2.5000000000000001E-3</v>
      </c>
      <c r="J127" s="21">
        <f t="shared" si="35"/>
        <v>2.5000000000000001E-3</v>
      </c>
      <c r="K127" s="21">
        <f t="shared" si="35"/>
        <v>2.5000000000000001E-3</v>
      </c>
      <c r="L127" s="21">
        <f t="shared" si="35"/>
        <v>-2.5000000000000001E-3</v>
      </c>
      <c r="M127" s="21">
        <f t="shared" si="35"/>
        <v>-0.28250000000000003</v>
      </c>
      <c r="N127" s="21">
        <f t="shared" si="35"/>
        <v>-2.5000000000000001E-3</v>
      </c>
      <c r="O127" s="21">
        <f t="shared" si="35"/>
        <v>-2.5000000000000001E-3</v>
      </c>
      <c r="P127" s="21">
        <f t="shared" si="35"/>
        <v>-0.1525</v>
      </c>
      <c r="Q127" s="21">
        <f t="shared" si="35"/>
        <v>-1.6666666666666668E-3</v>
      </c>
      <c r="R127" s="21">
        <f t="shared" si="35"/>
        <v>-1.6666666666666668E-3</v>
      </c>
      <c r="S127" s="21">
        <f t="shared" si="35"/>
        <v>-0.11333333333333333</v>
      </c>
      <c r="T127" s="21">
        <f t="shared" si="35"/>
        <v>-1.6666666666666668E-3</v>
      </c>
      <c r="U127" s="21">
        <f t="shared" si="35"/>
        <v>0</v>
      </c>
      <c r="V127" s="21">
        <f t="shared" si="35"/>
        <v>0</v>
      </c>
      <c r="W127" s="21">
        <f t="shared" si="35"/>
        <v>0</v>
      </c>
    </row>
    <row r="128" spans="1:23" x14ac:dyDescent="0.2">
      <c r="A128" s="1" t="s">
        <v>36</v>
      </c>
      <c r="C128" s="21">
        <f t="shared" ref="C128:W128" si="36">C18/12+C38</f>
        <v>1.6666666666666666E-2</v>
      </c>
      <c r="D128" s="21">
        <f t="shared" si="36"/>
        <v>1.6666666666666666E-2</v>
      </c>
      <c r="E128" s="21">
        <f t="shared" si="36"/>
        <v>-0.25869565217391294</v>
      </c>
      <c r="F128" s="21">
        <f t="shared" si="36"/>
        <v>1.25E-3</v>
      </c>
      <c r="G128" s="21">
        <f t="shared" si="36"/>
        <v>1.25E-3</v>
      </c>
      <c r="H128" s="21">
        <f t="shared" si="36"/>
        <v>1.0833333333333334E-2</v>
      </c>
      <c r="I128" s="21">
        <f t="shared" si="36"/>
        <v>2.5000000000000001E-3</v>
      </c>
      <c r="J128" s="21">
        <f t="shared" si="36"/>
        <v>0.2525</v>
      </c>
      <c r="K128" s="21">
        <f t="shared" si="36"/>
        <v>2.5000000000000001E-3</v>
      </c>
      <c r="L128" s="21">
        <f t="shared" si="36"/>
        <v>-2.5000000000000001E-3</v>
      </c>
      <c r="M128" s="21">
        <f t="shared" si="36"/>
        <v>-2.5000000000000001E-3</v>
      </c>
      <c r="N128" s="21">
        <f t="shared" si="36"/>
        <v>0.5475000000000001</v>
      </c>
      <c r="O128" s="21">
        <f t="shared" si="36"/>
        <v>-8.2500000000000004E-2</v>
      </c>
      <c r="P128" s="21">
        <f t="shared" si="36"/>
        <v>-1.6666666666666668E-3</v>
      </c>
      <c r="Q128" s="21">
        <f t="shared" si="36"/>
        <v>-1.6666666666666668E-3</v>
      </c>
      <c r="R128" s="21">
        <f t="shared" si="36"/>
        <v>0.18833333333333332</v>
      </c>
      <c r="S128" s="21">
        <f t="shared" si="36"/>
        <v>-3.3333333333333335E-3</v>
      </c>
      <c r="T128" s="21">
        <f t="shared" si="36"/>
        <v>-1.6666666666666668E-3</v>
      </c>
      <c r="U128" s="21">
        <f t="shared" si="36"/>
        <v>0</v>
      </c>
      <c r="V128" s="21">
        <f t="shared" si="36"/>
        <v>0</v>
      </c>
      <c r="W128" s="21">
        <f t="shared" si="36"/>
        <v>0</v>
      </c>
    </row>
    <row r="129" spans="1:23" x14ac:dyDescent="0.2">
      <c r="A129" s="1" t="s">
        <v>37</v>
      </c>
      <c r="C129" s="21">
        <f t="shared" ref="C129:W129" si="37">C19/12+C39</f>
        <v>1.6666666666666666E-2</v>
      </c>
      <c r="D129" s="21">
        <f t="shared" si="37"/>
        <v>0.41666666666666669</v>
      </c>
      <c r="E129" s="21">
        <f t="shared" si="37"/>
        <v>1.25E-3</v>
      </c>
      <c r="F129" s="21">
        <f t="shared" si="37"/>
        <v>1.25E-3</v>
      </c>
      <c r="G129" s="21">
        <f t="shared" si="37"/>
        <v>1.25E-3</v>
      </c>
      <c r="H129" s="21">
        <f t="shared" si="37"/>
        <v>1.0833333333333334E-2</v>
      </c>
      <c r="I129" s="21">
        <f t="shared" si="37"/>
        <v>2.5000000000000001E-3</v>
      </c>
      <c r="J129" s="21">
        <f t="shared" si="37"/>
        <v>-0.19749999999999995</v>
      </c>
      <c r="K129" s="21">
        <f t="shared" si="37"/>
        <v>0.40250000000000002</v>
      </c>
      <c r="L129" s="21">
        <f t="shared" si="37"/>
        <v>-2.5000000000000001E-3</v>
      </c>
      <c r="M129" s="21">
        <f t="shared" si="37"/>
        <v>-2.5000000000000001E-3</v>
      </c>
      <c r="N129" s="21">
        <f t="shared" si="37"/>
        <v>-0.2225</v>
      </c>
      <c r="O129" s="21">
        <f t="shared" si="37"/>
        <v>-2.5000000000000001E-3</v>
      </c>
      <c r="P129" s="21">
        <f t="shared" si="37"/>
        <v>-1.6666666666666668E-3</v>
      </c>
      <c r="Q129" s="21">
        <f t="shared" si="37"/>
        <v>-1.6666666666666668E-3</v>
      </c>
      <c r="R129" s="21">
        <f t="shared" si="37"/>
        <v>-3.3333333333333335E-3</v>
      </c>
      <c r="S129" s="21">
        <f t="shared" si="37"/>
        <v>-3.3333333333333335E-3</v>
      </c>
      <c r="T129" s="21">
        <f t="shared" si="37"/>
        <v>-1.6666666666666668E-3</v>
      </c>
      <c r="U129" s="21">
        <f t="shared" si="37"/>
        <v>0</v>
      </c>
      <c r="V129" s="21">
        <f t="shared" si="37"/>
        <v>0</v>
      </c>
      <c r="W129" s="21">
        <f t="shared" si="37"/>
        <v>0</v>
      </c>
    </row>
    <row r="130" spans="1:23" x14ac:dyDescent="0.2">
      <c r="A130" s="1" t="s">
        <v>38</v>
      </c>
      <c r="C130" s="21">
        <f t="shared" ref="C130:W130" si="38">C20/12+C40</f>
        <v>1.6666666666666666E-2</v>
      </c>
      <c r="D130" s="21">
        <f t="shared" si="38"/>
        <v>-0.26904761904761904</v>
      </c>
      <c r="E130" s="21">
        <f t="shared" si="38"/>
        <v>1.25E-3</v>
      </c>
      <c r="F130" s="21">
        <f t="shared" si="38"/>
        <v>1.25E-3</v>
      </c>
      <c r="G130" s="21">
        <f t="shared" si="38"/>
        <v>1.0833333333333334E-2</v>
      </c>
      <c r="H130" s="21">
        <f t="shared" si="38"/>
        <v>1.0833333333333334E-2</v>
      </c>
      <c r="I130" s="21">
        <f t="shared" si="38"/>
        <v>2.5000000000000001E-3</v>
      </c>
      <c r="J130" s="21">
        <f t="shared" si="38"/>
        <v>2.5000000000000001E-3</v>
      </c>
      <c r="K130" s="21">
        <f t="shared" si="38"/>
        <v>-2.5000000000000001E-3</v>
      </c>
      <c r="L130" s="21">
        <f t="shared" si="38"/>
        <v>-2.5000000000000001E-3</v>
      </c>
      <c r="M130" s="21">
        <f t="shared" si="38"/>
        <v>-2.5000000000000001E-3</v>
      </c>
      <c r="N130" s="21">
        <f t="shared" si="38"/>
        <v>-2.5000000000000001E-3</v>
      </c>
      <c r="O130" s="21">
        <f t="shared" si="38"/>
        <v>-2.5000000000000001E-3</v>
      </c>
      <c r="P130" s="21">
        <f t="shared" si="38"/>
        <v>-1.6666666666666668E-3</v>
      </c>
      <c r="Q130" s="21">
        <f t="shared" si="38"/>
        <v>0.27833333333333338</v>
      </c>
      <c r="R130" s="21">
        <f t="shared" si="38"/>
        <v>-3.3333333333333335E-3</v>
      </c>
      <c r="S130" s="21">
        <f t="shared" si="38"/>
        <v>-3.3333333333333335E-3</v>
      </c>
      <c r="T130" s="21">
        <f t="shared" si="38"/>
        <v>-1.6666666666666668E-3</v>
      </c>
      <c r="U130" s="21">
        <f t="shared" si="38"/>
        <v>0</v>
      </c>
      <c r="V130" s="21">
        <f t="shared" si="38"/>
        <v>0</v>
      </c>
      <c r="W130" s="21">
        <f t="shared" si="38"/>
        <v>0</v>
      </c>
    </row>
    <row r="131" spans="1:23" x14ac:dyDescent="0.2">
      <c r="A131" s="1" t="s">
        <v>39</v>
      </c>
      <c r="C131" s="21">
        <f t="shared" ref="C131:W131" si="39">C21/12+C41</f>
        <v>1.6666666666666666E-2</v>
      </c>
      <c r="D131" s="21">
        <f t="shared" si="39"/>
        <v>1.6666666666666666E-2</v>
      </c>
      <c r="E131" s="21">
        <f t="shared" si="39"/>
        <v>1.25E-3</v>
      </c>
      <c r="F131" s="21">
        <f t="shared" si="39"/>
        <v>1.25E-3</v>
      </c>
      <c r="G131" s="21">
        <f t="shared" si="39"/>
        <v>6.0833333333333336E-2</v>
      </c>
      <c r="H131" s="21">
        <f t="shared" si="39"/>
        <v>1.0833333333333334E-2</v>
      </c>
      <c r="I131" s="21">
        <f t="shared" si="39"/>
        <v>2.5000000000000001E-3</v>
      </c>
      <c r="J131" s="21">
        <f t="shared" si="39"/>
        <v>2.5000000000000001E-3</v>
      </c>
      <c r="K131" s="21">
        <f t="shared" si="39"/>
        <v>-0.2525</v>
      </c>
      <c r="L131" s="21">
        <f t="shared" si="39"/>
        <v>-0.14250000000000002</v>
      </c>
      <c r="M131" s="21">
        <f t="shared" si="39"/>
        <v>-2.5000000000000001E-3</v>
      </c>
      <c r="N131" s="21">
        <f t="shared" si="39"/>
        <v>-0.10250000000000001</v>
      </c>
      <c r="O131" s="21">
        <f t="shared" si="39"/>
        <v>-2.5000000000000001E-3</v>
      </c>
      <c r="P131" s="21">
        <f t="shared" si="39"/>
        <v>-1.6666666666666668E-3</v>
      </c>
      <c r="Q131" s="21">
        <f t="shared" si="39"/>
        <v>-1.6666666666666668E-3</v>
      </c>
      <c r="R131" s="21">
        <f t="shared" si="39"/>
        <v>-3.3333333333333335E-3</v>
      </c>
      <c r="S131" s="21">
        <f t="shared" si="39"/>
        <v>-3.3333333333333335E-3</v>
      </c>
      <c r="T131" s="21">
        <f t="shared" si="39"/>
        <v>-1.6666666666666668E-3</v>
      </c>
      <c r="U131" s="21">
        <f t="shared" si="39"/>
        <v>0</v>
      </c>
      <c r="V131" s="21">
        <f t="shared" si="39"/>
        <v>0</v>
      </c>
      <c r="W131" s="21">
        <f t="shared" si="39"/>
        <v>0</v>
      </c>
    </row>
    <row r="132" spans="1:23" x14ac:dyDescent="0.2">
      <c r="A132" s="1" t="s">
        <v>40</v>
      </c>
      <c r="C132" s="21">
        <f t="shared" ref="C132:W132" si="40">C22/12+C42</f>
        <v>9.6666666666666665E-2</v>
      </c>
      <c r="D132" s="21">
        <f t="shared" si="40"/>
        <v>1.6666666666666666E-2</v>
      </c>
      <c r="E132" s="21">
        <f t="shared" si="40"/>
        <v>-5.8749999999999997E-2</v>
      </c>
      <c r="F132" s="21">
        <f t="shared" si="40"/>
        <v>1.25E-3</v>
      </c>
      <c r="G132" s="21">
        <f t="shared" si="40"/>
        <v>1.0833333333333334E-2</v>
      </c>
      <c r="H132" s="21">
        <f t="shared" si="40"/>
        <v>1.0833333333333334E-2</v>
      </c>
      <c r="I132" s="21">
        <f t="shared" si="40"/>
        <v>2.5000000000000001E-3</v>
      </c>
      <c r="J132" s="21">
        <f t="shared" si="40"/>
        <v>2.5000000000000001E-3</v>
      </c>
      <c r="K132" s="21">
        <f t="shared" si="40"/>
        <v>-2.5000000000000001E-3</v>
      </c>
      <c r="L132" s="21">
        <f t="shared" si="40"/>
        <v>-2.5000000000000001E-3</v>
      </c>
      <c r="M132" s="21">
        <f t="shared" si="40"/>
        <v>-2.5000000000000001E-3</v>
      </c>
      <c r="N132" s="21">
        <f t="shared" si="40"/>
        <v>-0.17749999999999999</v>
      </c>
      <c r="O132" s="21">
        <f t="shared" si="40"/>
        <v>-2.5000000000000001E-3</v>
      </c>
      <c r="P132" s="21">
        <f t="shared" si="40"/>
        <v>-1.6666666666666668E-3</v>
      </c>
      <c r="Q132" s="21">
        <f t="shared" si="40"/>
        <v>-1.6666666666666668E-3</v>
      </c>
      <c r="R132" s="21">
        <f t="shared" si="40"/>
        <v>-3.3333333333333335E-3</v>
      </c>
      <c r="S132" s="21">
        <f t="shared" si="40"/>
        <v>-3.3333333333333335E-3</v>
      </c>
      <c r="T132" s="21">
        <f t="shared" si="40"/>
        <v>-1.6666666666666668E-3</v>
      </c>
      <c r="U132" s="21">
        <f t="shared" si="40"/>
        <v>0</v>
      </c>
      <c r="V132" s="21">
        <f t="shared" si="40"/>
        <v>0</v>
      </c>
      <c r="W132" s="21">
        <f t="shared" si="40"/>
        <v>0</v>
      </c>
    </row>
    <row r="139" spans="1:23" ht="12.75" x14ac:dyDescent="0.2">
      <c r="C139" s="24" t="s">
        <v>51</v>
      </c>
    </row>
    <row r="140" spans="1:23" x14ac:dyDescent="0.2">
      <c r="C140" s="15">
        <f>C$10</f>
        <v>2000</v>
      </c>
      <c r="D140" s="15">
        <f t="shared" ref="D140:W140" si="41">D$10</f>
        <v>2001</v>
      </c>
      <c r="E140" s="15">
        <f t="shared" si="41"/>
        <v>2002</v>
      </c>
      <c r="F140" s="15">
        <f t="shared" si="41"/>
        <v>2003</v>
      </c>
      <c r="G140" s="15">
        <f t="shared" si="41"/>
        <v>2004</v>
      </c>
      <c r="H140" s="15">
        <f t="shared" si="41"/>
        <v>2005</v>
      </c>
      <c r="I140" s="15">
        <f t="shared" si="41"/>
        <v>2006</v>
      </c>
      <c r="J140" s="15">
        <f t="shared" si="41"/>
        <v>2007</v>
      </c>
      <c r="K140" s="15">
        <f t="shared" si="41"/>
        <v>2008</v>
      </c>
      <c r="L140" s="15">
        <f t="shared" si="41"/>
        <v>2009</v>
      </c>
      <c r="M140" s="15">
        <f t="shared" si="41"/>
        <v>2010</v>
      </c>
      <c r="N140" s="15">
        <f t="shared" si="41"/>
        <v>2011</v>
      </c>
      <c r="O140" s="15">
        <f t="shared" si="41"/>
        <v>2012</v>
      </c>
      <c r="P140" s="15">
        <f t="shared" si="41"/>
        <v>2013</v>
      </c>
      <c r="Q140" s="15">
        <f t="shared" si="41"/>
        <v>2014</v>
      </c>
      <c r="R140" s="15">
        <f t="shared" si="41"/>
        <v>2015</v>
      </c>
      <c r="S140" s="15">
        <f t="shared" si="41"/>
        <v>2016</v>
      </c>
      <c r="T140" s="15">
        <f t="shared" si="41"/>
        <v>2017</v>
      </c>
      <c r="U140" s="15">
        <f t="shared" si="41"/>
        <v>2018</v>
      </c>
      <c r="V140" s="15">
        <f t="shared" si="41"/>
        <v>2019</v>
      </c>
      <c r="W140" s="15">
        <f t="shared" si="41"/>
        <v>2020</v>
      </c>
    </row>
    <row r="141" spans="1:23" x14ac:dyDescent="0.2">
      <c r="A141" s="1" t="s">
        <v>29</v>
      </c>
      <c r="C141" s="21">
        <f>C121</f>
        <v>1.6666666666666666E-2</v>
      </c>
      <c r="D141" s="21">
        <f t="shared" ref="D141:W141" si="42">D121</f>
        <v>1.6666666666666666E-2</v>
      </c>
      <c r="E141" s="21">
        <f t="shared" si="42"/>
        <v>1.6666666666666666E-2</v>
      </c>
      <c r="F141" s="21">
        <f t="shared" si="42"/>
        <v>1.25E-3</v>
      </c>
      <c r="G141" s="21">
        <f t="shared" si="42"/>
        <v>7.1250000000000008E-2</v>
      </c>
      <c r="H141" s="21">
        <f t="shared" si="42"/>
        <v>1.0833333333333334E-2</v>
      </c>
      <c r="I141" s="21">
        <f t="shared" si="42"/>
        <v>1.0833333333333334E-2</v>
      </c>
      <c r="J141" s="21">
        <f t="shared" si="42"/>
        <v>2.5000000000000001E-3</v>
      </c>
      <c r="K141" s="21">
        <f t="shared" si="42"/>
        <v>0.1125</v>
      </c>
      <c r="L141" s="21">
        <f t="shared" si="42"/>
        <v>-2.5000000000000001E-3</v>
      </c>
      <c r="M141" s="21">
        <f t="shared" si="42"/>
        <v>-2.5000000000000001E-3</v>
      </c>
      <c r="N141" s="21">
        <f t="shared" si="42"/>
        <v>-2.5000000000000001E-3</v>
      </c>
      <c r="O141" s="21">
        <f t="shared" si="42"/>
        <v>-2.5000000000000001E-3</v>
      </c>
      <c r="P141" s="21">
        <f t="shared" si="42"/>
        <v>-2.5000000000000001E-3</v>
      </c>
      <c r="Q141" s="21">
        <f t="shared" si="42"/>
        <v>-1.6666666666666668E-3</v>
      </c>
      <c r="R141" s="21">
        <f t="shared" si="42"/>
        <v>-1.6666666666666668E-3</v>
      </c>
      <c r="S141" s="21">
        <f t="shared" si="42"/>
        <v>0.14666666666666667</v>
      </c>
      <c r="T141" s="21">
        <f t="shared" si="42"/>
        <v>-1.6666666666666668E-3</v>
      </c>
      <c r="U141" s="21">
        <f t="shared" si="42"/>
        <v>0</v>
      </c>
      <c r="V141" s="21">
        <f t="shared" si="42"/>
        <v>0</v>
      </c>
      <c r="W141" s="21">
        <f t="shared" si="42"/>
        <v>0</v>
      </c>
    </row>
    <row r="142" spans="1:23" x14ac:dyDescent="0.2">
      <c r="A142" s="1" t="s">
        <v>30</v>
      </c>
      <c r="C142" s="21">
        <f>(1+C141)*(1+C122)-1</f>
        <v>3.3611111111111036E-2</v>
      </c>
      <c r="D142" s="21">
        <f t="shared" ref="D142:W152" si="43">(1+D141)*(1+D122)-1</f>
        <v>3.3611111111111036E-2</v>
      </c>
      <c r="E142" s="21">
        <f t="shared" si="43"/>
        <v>3.3611111111111036E-2</v>
      </c>
      <c r="F142" s="21">
        <f t="shared" si="43"/>
        <v>2.5015624999999986E-3</v>
      </c>
      <c r="G142" s="21">
        <f t="shared" si="43"/>
        <v>7.2589062500000079E-2</v>
      </c>
      <c r="H142" s="21">
        <f t="shared" si="43"/>
        <v>2.1784027777777659E-2</v>
      </c>
      <c r="I142" s="21">
        <f t="shared" si="43"/>
        <v>2.1784027777777659E-2</v>
      </c>
      <c r="J142" s="21">
        <f t="shared" si="43"/>
        <v>6.5156250000000027E-2</v>
      </c>
      <c r="K142" s="21">
        <f t="shared" si="43"/>
        <v>0.11528125</v>
      </c>
      <c r="L142" s="21">
        <f t="shared" si="43"/>
        <v>-4.993749999999908E-3</v>
      </c>
      <c r="M142" s="21">
        <f t="shared" si="43"/>
        <v>-4.993749999999908E-3</v>
      </c>
      <c r="N142" s="21">
        <f t="shared" si="43"/>
        <v>-4.993749999999908E-3</v>
      </c>
      <c r="O142" s="21">
        <f t="shared" si="43"/>
        <v>-4.993749999999908E-3</v>
      </c>
      <c r="P142" s="21">
        <f t="shared" si="43"/>
        <v>-4.993749999999908E-3</v>
      </c>
      <c r="Q142" s="21">
        <f t="shared" si="43"/>
        <v>6.6552777777777683E-2</v>
      </c>
      <c r="R142" s="21">
        <f t="shared" si="43"/>
        <v>-7.3213888888888912E-2</v>
      </c>
      <c r="S142" s="21">
        <f t="shared" si="43"/>
        <v>0.14284444444444455</v>
      </c>
      <c r="T142" s="21">
        <f t="shared" si="43"/>
        <v>-3.3305555555556143E-3</v>
      </c>
      <c r="U142" s="21">
        <f t="shared" si="43"/>
        <v>0</v>
      </c>
      <c r="V142" s="21">
        <f t="shared" si="43"/>
        <v>0</v>
      </c>
      <c r="W142" s="21">
        <f t="shared" si="43"/>
        <v>0</v>
      </c>
    </row>
    <row r="143" spans="1:23" x14ac:dyDescent="0.2">
      <c r="A143" s="1" t="s">
        <v>31</v>
      </c>
      <c r="C143" s="21">
        <f t="shared" ref="C143:C152" si="44">(1+C142)*(1+C123)-1</f>
        <v>5.0837962962962724E-2</v>
      </c>
      <c r="D143" s="21">
        <f t="shared" si="43"/>
        <v>5.0837962962962724E-2</v>
      </c>
      <c r="E143" s="21">
        <f t="shared" si="43"/>
        <v>5.0837962962962724E-2</v>
      </c>
      <c r="F143" s="21">
        <f t="shared" si="43"/>
        <v>3.7546894531250707E-3</v>
      </c>
      <c r="G143" s="21">
        <f t="shared" si="43"/>
        <v>7.3929798828125115E-2</v>
      </c>
      <c r="H143" s="21">
        <f t="shared" si="43"/>
        <v>3.2853354745370211E-2</v>
      </c>
      <c r="I143" s="21">
        <f t="shared" si="43"/>
        <v>3.2853354745370211E-2</v>
      </c>
      <c r="J143" s="21">
        <f t="shared" si="43"/>
        <v>6.7819140624999941E-2</v>
      </c>
      <c r="K143" s="21">
        <f t="shared" si="43"/>
        <v>0.11806945312499995</v>
      </c>
      <c r="L143" s="21">
        <f t="shared" si="43"/>
        <v>-7.4812656249998444E-3</v>
      </c>
      <c r="M143" s="21">
        <f t="shared" si="43"/>
        <v>-7.4812656249998444E-3</v>
      </c>
      <c r="N143" s="21">
        <f t="shared" si="43"/>
        <v>-7.4812656249998444E-3</v>
      </c>
      <c r="O143" s="21">
        <f t="shared" si="43"/>
        <v>-7.4812656249998444E-3</v>
      </c>
      <c r="P143" s="21">
        <f t="shared" si="43"/>
        <v>-7.4812656249998444E-3</v>
      </c>
      <c r="Q143" s="21">
        <f t="shared" si="43"/>
        <v>6.4775189814814782E-2</v>
      </c>
      <c r="R143" s="21">
        <f t="shared" si="43"/>
        <v>-7.4758532407407485E-2</v>
      </c>
      <c r="S143" s="21">
        <f t="shared" si="43"/>
        <v>-1.0031703703703432E-2</v>
      </c>
      <c r="T143" s="21">
        <f t="shared" si="43"/>
        <v>-4.9916712962964072E-3</v>
      </c>
      <c r="U143" s="21">
        <f t="shared" si="43"/>
        <v>0</v>
      </c>
      <c r="V143" s="21">
        <f t="shared" si="43"/>
        <v>0</v>
      </c>
      <c r="W143" s="21">
        <f t="shared" si="43"/>
        <v>0</v>
      </c>
    </row>
    <row r="144" spans="1:23" x14ac:dyDescent="0.2">
      <c r="A144" s="1" t="s">
        <v>32</v>
      </c>
      <c r="C144" s="21">
        <f t="shared" si="44"/>
        <v>6.8351929012345325E-2</v>
      </c>
      <c r="D144" s="21">
        <f t="shared" si="43"/>
        <v>6.8351929012345325E-2</v>
      </c>
      <c r="E144" s="21">
        <f t="shared" si="43"/>
        <v>6.8351929012345325E-2</v>
      </c>
      <c r="F144" s="21">
        <f t="shared" si="43"/>
        <v>5.0093828149413433E-3</v>
      </c>
      <c r="G144" s="21">
        <f t="shared" si="43"/>
        <v>7.5272211076660156E-2</v>
      </c>
      <c r="H144" s="21">
        <f t="shared" si="43"/>
        <v>4.404259942177835E-2</v>
      </c>
      <c r="I144" s="21">
        <f t="shared" si="43"/>
        <v>3.5435488132233628E-2</v>
      </c>
      <c r="J144" s="21">
        <f t="shared" si="43"/>
        <v>7.0488688476562311E-2</v>
      </c>
      <c r="K144" s="21">
        <f t="shared" si="43"/>
        <v>0.1208646267578124</v>
      </c>
      <c r="L144" s="21">
        <f t="shared" si="43"/>
        <v>-9.9625624609372965E-3</v>
      </c>
      <c r="M144" s="21">
        <f t="shared" si="43"/>
        <v>0.30764343253906268</v>
      </c>
      <c r="N144" s="21">
        <f t="shared" si="43"/>
        <v>-0.11913962324218741</v>
      </c>
      <c r="O144" s="21">
        <f t="shared" si="43"/>
        <v>-9.9625624609372965E-3</v>
      </c>
      <c r="P144" s="21">
        <f t="shared" si="43"/>
        <v>-9.9625624609372965E-3</v>
      </c>
      <c r="Q144" s="21">
        <f t="shared" si="43"/>
        <v>6.3000564498456813E-2</v>
      </c>
      <c r="R144" s="21">
        <f t="shared" si="43"/>
        <v>-7.6300601520061795E-2</v>
      </c>
      <c r="S144" s="21">
        <f t="shared" si="43"/>
        <v>-1.3331598024691083E-2</v>
      </c>
      <c r="T144" s="21">
        <f t="shared" si="43"/>
        <v>-6.6500185108026022E-3</v>
      </c>
      <c r="U144" s="21">
        <f t="shared" si="43"/>
        <v>0</v>
      </c>
      <c r="V144" s="21">
        <f t="shared" si="43"/>
        <v>0</v>
      </c>
      <c r="W144" s="21">
        <f t="shared" si="43"/>
        <v>0</v>
      </c>
    </row>
    <row r="145" spans="1:23" x14ac:dyDescent="0.2">
      <c r="A145" s="1" t="s">
        <v>33</v>
      </c>
      <c r="C145" s="21">
        <f t="shared" si="44"/>
        <v>-4.2044436985597011E-2</v>
      </c>
      <c r="D145" s="21">
        <f t="shared" si="43"/>
        <v>-2.0677398405350211E-2</v>
      </c>
      <c r="E145" s="21">
        <f t="shared" si="43"/>
        <v>8.6157794495884454E-2</v>
      </c>
      <c r="F145" s="21">
        <f t="shared" si="43"/>
        <v>6.2656445434599028E-3</v>
      </c>
      <c r="G145" s="21">
        <f t="shared" si="43"/>
        <v>7.6616301340505899E-2</v>
      </c>
      <c r="H145" s="21">
        <f t="shared" si="43"/>
        <v>5.5353060915514174E-2</v>
      </c>
      <c r="I145" s="21">
        <f t="shared" si="43"/>
        <v>3.8024076852564148E-2</v>
      </c>
      <c r="J145" s="21">
        <f t="shared" si="43"/>
        <v>7.3164910197753619E-2</v>
      </c>
      <c r="K145" s="21">
        <f t="shared" si="43"/>
        <v>0.1236667883247069</v>
      </c>
      <c r="L145" s="21">
        <f t="shared" si="43"/>
        <v>-1.2437656054784862E-2</v>
      </c>
      <c r="M145" s="21">
        <f t="shared" si="43"/>
        <v>0.30437432395771502</v>
      </c>
      <c r="N145" s="21">
        <f t="shared" si="43"/>
        <v>-0.12134177418408187</v>
      </c>
      <c r="O145" s="21">
        <f t="shared" si="43"/>
        <v>-1.2437656054784862E-2</v>
      </c>
      <c r="P145" s="21">
        <f t="shared" si="43"/>
        <v>-1.2437656054784862E-2</v>
      </c>
      <c r="Q145" s="21">
        <f t="shared" si="43"/>
        <v>-4.5071159558886298E-2</v>
      </c>
      <c r="R145" s="21">
        <f t="shared" si="43"/>
        <v>-7.7840100517528432E-2</v>
      </c>
      <c r="S145" s="21">
        <f t="shared" si="43"/>
        <v>-1.662049269794208E-2</v>
      </c>
      <c r="T145" s="21">
        <f t="shared" si="43"/>
        <v>-8.3056018132846576E-3</v>
      </c>
      <c r="U145" s="21">
        <f t="shared" si="43"/>
        <v>0</v>
      </c>
      <c r="V145" s="21">
        <f t="shared" si="43"/>
        <v>0</v>
      </c>
      <c r="W145" s="21">
        <f t="shared" si="43"/>
        <v>0</v>
      </c>
    </row>
    <row r="146" spans="1:23" x14ac:dyDescent="0.2">
      <c r="A146" s="1" t="s">
        <v>34</v>
      </c>
      <c r="C146" s="21">
        <f t="shared" si="44"/>
        <v>-2.6078510935357069E-2</v>
      </c>
      <c r="D146" s="21">
        <f t="shared" si="43"/>
        <v>-4.3553550454394907E-3</v>
      </c>
      <c r="E146" s="21">
        <f t="shared" si="43"/>
        <v>0.10426042440414918</v>
      </c>
      <c r="F146" s="21">
        <f t="shared" si="43"/>
        <v>7.5234765991392116E-3</v>
      </c>
      <c r="G146" s="21">
        <f t="shared" si="43"/>
        <v>7.5292295734101788E-3</v>
      </c>
      <c r="H146" s="21">
        <f t="shared" si="43"/>
        <v>6.6786052408765562E-2</v>
      </c>
      <c r="I146" s="21">
        <f t="shared" si="43"/>
        <v>4.0619137044695552E-2</v>
      </c>
      <c r="J146" s="21">
        <f t="shared" si="43"/>
        <v>0.15096936618709078</v>
      </c>
      <c r="K146" s="21">
        <f t="shared" si="43"/>
        <v>0.12647595529551858</v>
      </c>
      <c r="L146" s="21">
        <f t="shared" si="43"/>
        <v>-0.22229465414314309</v>
      </c>
      <c r="M146" s="21">
        <f t="shared" si="43"/>
        <v>0.30111338814782074</v>
      </c>
      <c r="N146" s="21">
        <f t="shared" si="43"/>
        <v>-0.12353841974862168</v>
      </c>
      <c r="O146" s="21">
        <f t="shared" si="43"/>
        <v>-1.4906561914647898E-2</v>
      </c>
      <c r="P146" s="21">
        <f t="shared" si="43"/>
        <v>9.3725295919325768E-2</v>
      </c>
      <c r="Q146" s="21">
        <f t="shared" si="43"/>
        <v>-4.6662707626288213E-2</v>
      </c>
      <c r="R146" s="21">
        <f t="shared" si="43"/>
        <v>-7.9377033683332598E-2</v>
      </c>
      <c r="S146" s="21">
        <f t="shared" si="43"/>
        <v>-1.9898424388948954E-2</v>
      </c>
      <c r="T146" s="21">
        <f t="shared" si="43"/>
        <v>-9.9584258102625167E-3</v>
      </c>
      <c r="U146" s="21">
        <f t="shared" si="43"/>
        <v>0</v>
      </c>
      <c r="V146" s="21">
        <f t="shared" si="43"/>
        <v>0</v>
      </c>
      <c r="W146" s="21">
        <f t="shared" si="43"/>
        <v>0</v>
      </c>
    </row>
    <row r="147" spans="1:23" x14ac:dyDescent="0.2">
      <c r="A147" s="1" t="s">
        <v>35</v>
      </c>
      <c r="C147" s="21">
        <f t="shared" si="44"/>
        <v>-9.8464861176130736E-3</v>
      </c>
      <c r="D147" s="21">
        <f t="shared" si="43"/>
        <v>1.2238722370469857E-2</v>
      </c>
      <c r="E147" s="21">
        <f t="shared" si="43"/>
        <v>0.54228372608446174</v>
      </c>
      <c r="F147" s="21">
        <f t="shared" si="43"/>
        <v>8.7828809448882161E-3</v>
      </c>
      <c r="G147" s="21">
        <f t="shared" si="43"/>
        <v>8.7886411103768047E-3</v>
      </c>
      <c r="H147" s="21">
        <f t="shared" si="43"/>
        <v>7.8342901309860435E-2</v>
      </c>
      <c r="I147" s="21">
        <f t="shared" si="43"/>
        <v>4.3220684887307126E-2</v>
      </c>
      <c r="J147" s="21">
        <f t="shared" si="43"/>
        <v>0.15384678960255838</v>
      </c>
      <c r="K147" s="21">
        <f t="shared" si="43"/>
        <v>0.12929214518375742</v>
      </c>
      <c r="L147" s="21">
        <f t="shared" si="43"/>
        <v>-0.22423891750778524</v>
      </c>
      <c r="M147" s="21">
        <f t="shared" si="43"/>
        <v>-6.6451144003938589E-2</v>
      </c>
      <c r="N147" s="21">
        <f t="shared" si="43"/>
        <v>-0.12572957369925009</v>
      </c>
      <c r="O147" s="21">
        <f t="shared" si="43"/>
        <v>-1.7369295509861216E-2</v>
      </c>
      <c r="P147" s="21">
        <f t="shared" si="43"/>
        <v>-7.30678117083714E-2</v>
      </c>
      <c r="Q147" s="21">
        <f t="shared" si="43"/>
        <v>-4.825160311357779E-2</v>
      </c>
      <c r="R147" s="21">
        <f t="shared" si="43"/>
        <v>-8.0911405293860428E-2</v>
      </c>
      <c r="S147" s="21">
        <f t="shared" si="43"/>
        <v>-0.13097660295820135</v>
      </c>
      <c r="T147" s="21">
        <f t="shared" si="43"/>
        <v>-1.160849510057882E-2</v>
      </c>
      <c r="U147" s="21">
        <f t="shared" si="43"/>
        <v>0</v>
      </c>
      <c r="V147" s="21">
        <f t="shared" si="43"/>
        <v>0</v>
      </c>
      <c r="W147" s="21">
        <f t="shared" si="43"/>
        <v>0</v>
      </c>
    </row>
    <row r="148" spans="1:23" x14ac:dyDescent="0.2">
      <c r="A148" s="1" t="s">
        <v>36</v>
      </c>
      <c r="C148" s="21">
        <f t="shared" si="44"/>
        <v>6.6560724470932087E-3</v>
      </c>
      <c r="D148" s="21">
        <f t="shared" si="43"/>
        <v>2.9109367743310965E-2</v>
      </c>
      <c r="E148" s="21">
        <f t="shared" si="43"/>
        <v>0.14330163172782928</v>
      </c>
      <c r="F148" s="21">
        <f t="shared" si="43"/>
        <v>1.0043859546069234E-2</v>
      </c>
      <c r="G148" s="21">
        <f t="shared" si="43"/>
        <v>1.0049626911764697E-2</v>
      </c>
      <c r="H148" s="21">
        <f t="shared" si="43"/>
        <v>9.0024949407383925E-2</v>
      </c>
      <c r="I148" s="21">
        <f t="shared" si="43"/>
        <v>4.5828736599525355E-2</v>
      </c>
      <c r="J148" s="21">
        <f t="shared" si="43"/>
        <v>0.44519310397720435</v>
      </c>
      <c r="K148" s="21">
        <f t="shared" si="43"/>
        <v>0.13211537554671682</v>
      </c>
      <c r="L148" s="21">
        <f t="shared" si="43"/>
        <v>-0.22617832021401574</v>
      </c>
      <c r="M148" s="21">
        <f t="shared" si="43"/>
        <v>-6.8785016143928734E-2</v>
      </c>
      <c r="N148" s="21">
        <f t="shared" si="43"/>
        <v>0.35293348470041064</v>
      </c>
      <c r="O148" s="21">
        <f t="shared" si="43"/>
        <v>-9.843632863029772E-2</v>
      </c>
      <c r="P148" s="21">
        <f t="shared" si="43"/>
        <v>-7.4612698688857448E-2</v>
      </c>
      <c r="Q148" s="21">
        <f t="shared" si="43"/>
        <v>-4.9837850441721843E-2</v>
      </c>
      <c r="R148" s="21">
        <f t="shared" si="43"/>
        <v>9.2183613375795836E-2</v>
      </c>
      <c r="S148" s="21">
        <f t="shared" si="43"/>
        <v>-0.13387334761500735</v>
      </c>
      <c r="T148" s="21">
        <f t="shared" si="43"/>
        <v>-1.3255814275411226E-2</v>
      </c>
      <c r="U148" s="21">
        <f t="shared" si="43"/>
        <v>0</v>
      </c>
      <c r="V148" s="21">
        <f t="shared" si="43"/>
        <v>0</v>
      </c>
      <c r="W148" s="21">
        <f t="shared" si="43"/>
        <v>0</v>
      </c>
    </row>
    <row r="149" spans="1:23" x14ac:dyDescent="0.2">
      <c r="A149" s="1" t="s">
        <v>37</v>
      </c>
      <c r="C149" s="21">
        <f t="shared" si="44"/>
        <v>2.3433673654544629E-2</v>
      </c>
      <c r="D149" s="21">
        <f t="shared" si="43"/>
        <v>0.45790493763635731</v>
      </c>
      <c r="E149" s="21">
        <f t="shared" si="43"/>
        <v>0.14473075876748909</v>
      </c>
      <c r="F149" s="21">
        <f t="shared" si="43"/>
        <v>1.1306414370501727E-2</v>
      </c>
      <c r="G149" s="21">
        <f t="shared" si="43"/>
        <v>1.1312188945404422E-2</v>
      </c>
      <c r="H149" s="21">
        <f t="shared" si="43"/>
        <v>0.10183355302596375</v>
      </c>
      <c r="I149" s="21">
        <f t="shared" si="43"/>
        <v>4.8443308441024069E-2</v>
      </c>
      <c r="J149" s="21">
        <f t="shared" si="43"/>
        <v>0.15976746594170654</v>
      </c>
      <c r="K149" s="21">
        <f t="shared" si="43"/>
        <v>0.5877918142042704</v>
      </c>
      <c r="L149" s="21">
        <f t="shared" si="43"/>
        <v>-0.2281128744134806</v>
      </c>
      <c r="M149" s="21">
        <f t="shared" si="43"/>
        <v>-7.1113053603568899E-2</v>
      </c>
      <c r="N149" s="21">
        <f t="shared" si="43"/>
        <v>5.1905784354569162E-2</v>
      </c>
      <c r="O149" s="21">
        <f t="shared" si="43"/>
        <v>-0.10069023780872188</v>
      </c>
      <c r="P149" s="21">
        <f t="shared" si="43"/>
        <v>-7.6155010857709371E-2</v>
      </c>
      <c r="Q149" s="21">
        <f t="shared" si="43"/>
        <v>-5.1421454024318969E-2</v>
      </c>
      <c r="R149" s="21">
        <f t="shared" si="43"/>
        <v>8.8543001331209847E-2</v>
      </c>
      <c r="S149" s="21">
        <f t="shared" si="43"/>
        <v>-0.13676043645629066</v>
      </c>
      <c r="T149" s="21">
        <f t="shared" si="43"/>
        <v>-1.4900387918285629E-2</v>
      </c>
      <c r="U149" s="21">
        <f t="shared" si="43"/>
        <v>0</v>
      </c>
      <c r="V149" s="21">
        <f t="shared" si="43"/>
        <v>0</v>
      </c>
      <c r="W149" s="21">
        <f t="shared" si="43"/>
        <v>0</v>
      </c>
    </row>
    <row r="150" spans="1:23" x14ac:dyDescent="0.2">
      <c r="A150" s="1" t="s">
        <v>38</v>
      </c>
      <c r="C150" s="21">
        <f t="shared" si="44"/>
        <v>4.0490901548786873E-2</v>
      </c>
      <c r="D150" s="21">
        <f t="shared" si="43"/>
        <v>6.5659085367527847E-2</v>
      </c>
      <c r="E150" s="21">
        <f t="shared" si="43"/>
        <v>0.14616167221594845</v>
      </c>
      <c r="F150" s="21">
        <f t="shared" si="43"/>
        <v>1.2570547388464748E-2</v>
      </c>
      <c r="G150" s="21">
        <f t="shared" si="43"/>
        <v>2.2268070992312872E-2</v>
      </c>
      <c r="H150" s="21">
        <f t="shared" si="43"/>
        <v>0.11377008318374493</v>
      </c>
      <c r="I150" s="21">
        <f t="shared" si="43"/>
        <v>5.1064416712126581E-2</v>
      </c>
      <c r="J150" s="21">
        <f t="shared" si="43"/>
        <v>0.16266688460656065</v>
      </c>
      <c r="K150" s="21">
        <f t="shared" si="43"/>
        <v>0.58382233466875988</v>
      </c>
      <c r="L150" s="21">
        <f t="shared" si="43"/>
        <v>-0.23004259222744683</v>
      </c>
      <c r="M150" s="21">
        <f t="shared" si="43"/>
        <v>-7.3435270969559929E-2</v>
      </c>
      <c r="N150" s="21">
        <f t="shared" si="43"/>
        <v>4.9276019893682799E-2</v>
      </c>
      <c r="O150" s="21">
        <f t="shared" si="43"/>
        <v>-0.10293851221420003</v>
      </c>
      <c r="P150" s="21">
        <f t="shared" si="43"/>
        <v>-7.7694752506279885E-2</v>
      </c>
      <c r="Q150" s="21">
        <f t="shared" si="43"/>
        <v>0.21259957460557888</v>
      </c>
      <c r="R150" s="21">
        <f t="shared" si="43"/>
        <v>8.4914524660105961E-2</v>
      </c>
      <c r="S150" s="21">
        <f t="shared" si="43"/>
        <v>-0.13963790166810297</v>
      </c>
      <c r="T150" s="21">
        <f t="shared" si="43"/>
        <v>-1.6542220605088476E-2</v>
      </c>
      <c r="U150" s="21">
        <f t="shared" si="43"/>
        <v>0</v>
      </c>
      <c r="V150" s="21">
        <f t="shared" si="43"/>
        <v>0</v>
      </c>
      <c r="W150" s="21">
        <f t="shared" si="43"/>
        <v>0</v>
      </c>
    </row>
    <row r="151" spans="1:23" x14ac:dyDescent="0.2">
      <c r="A151" s="1" t="s">
        <v>39</v>
      </c>
      <c r="C151" s="21">
        <f t="shared" si="44"/>
        <v>5.7832416574600032E-2</v>
      </c>
      <c r="D151" s="21">
        <f t="shared" si="43"/>
        <v>8.3420070123653156E-2</v>
      </c>
      <c r="E151" s="21">
        <f t="shared" si="43"/>
        <v>0.14759437430621825</v>
      </c>
      <c r="F151" s="21">
        <f t="shared" si="43"/>
        <v>1.3836260572700265E-2</v>
      </c>
      <c r="G151" s="21">
        <f t="shared" si="43"/>
        <v>8.4456045311011918E-2</v>
      </c>
      <c r="H151" s="21">
        <f t="shared" si="43"/>
        <v>0.12583592575156866</v>
      </c>
      <c r="I151" s="21">
        <f t="shared" si="43"/>
        <v>5.3692077753906942E-2</v>
      </c>
      <c r="J151" s="21">
        <f t="shared" si="43"/>
        <v>0.16557355181807698</v>
      </c>
      <c r="K151" s="21">
        <f t="shared" si="43"/>
        <v>0.18390719516489806</v>
      </c>
      <c r="L151" s="21">
        <f t="shared" si="43"/>
        <v>-0.33976152283503569</v>
      </c>
      <c r="M151" s="21">
        <f t="shared" si="43"/>
        <v>-7.5751682792135955E-2</v>
      </c>
      <c r="N151" s="21">
        <f t="shared" si="43"/>
        <v>-5.8274772145419762E-2</v>
      </c>
      <c r="O151" s="21">
        <f t="shared" si="43"/>
        <v>-0.10518116593366444</v>
      </c>
      <c r="P151" s="21">
        <f t="shared" si="43"/>
        <v>-7.9231927918769429E-2</v>
      </c>
      <c r="Q151" s="21">
        <f t="shared" si="43"/>
        <v>0.21057857531456947</v>
      </c>
      <c r="R151" s="21">
        <f t="shared" si="43"/>
        <v>8.1298142911238935E-2</v>
      </c>
      <c r="S151" s="21">
        <f t="shared" si="43"/>
        <v>-0.14250577532920927</v>
      </c>
      <c r="T151" s="21">
        <f t="shared" si="43"/>
        <v>-1.818131690407998E-2</v>
      </c>
      <c r="U151" s="21">
        <f t="shared" si="43"/>
        <v>0</v>
      </c>
      <c r="V151" s="21">
        <f t="shared" si="43"/>
        <v>0</v>
      </c>
      <c r="W151" s="21">
        <f t="shared" si="43"/>
        <v>0</v>
      </c>
    </row>
    <row r="152" spans="1:23" x14ac:dyDescent="0.2">
      <c r="A152" s="1" t="s">
        <v>40</v>
      </c>
      <c r="C152" s="21">
        <f t="shared" si="44"/>
        <v>0.16008955017681137</v>
      </c>
      <c r="D152" s="21">
        <f t="shared" si="43"/>
        <v>0.10147707129238071</v>
      </c>
      <c r="E152" s="21">
        <f t="shared" si="43"/>
        <v>8.0173204815727983E-2</v>
      </c>
      <c r="F152" s="21">
        <f t="shared" si="43"/>
        <v>1.5103555898416055E-2</v>
      </c>
      <c r="G152" s="21">
        <f t="shared" si="43"/>
        <v>9.6204319135214433E-2</v>
      </c>
      <c r="H152" s="21">
        <f t="shared" si="43"/>
        <v>0.13803248161387716</v>
      </c>
      <c r="I152" s="21">
        <f t="shared" si="43"/>
        <v>5.6326307948291632E-2</v>
      </c>
      <c r="J152" s="21">
        <f t="shared" si="43"/>
        <v>0.16848748569762217</v>
      </c>
      <c r="K152" s="21">
        <f t="shared" si="43"/>
        <v>0.18094742717698598</v>
      </c>
      <c r="L152" s="21">
        <f t="shared" si="43"/>
        <v>-0.3414121190279481</v>
      </c>
      <c r="M152" s="21">
        <f t="shared" si="43"/>
        <v>-7.8062303585155535E-2</v>
      </c>
      <c r="N152" s="21">
        <f t="shared" si="43"/>
        <v>-0.2254310000896077</v>
      </c>
      <c r="O152" s="21">
        <f t="shared" si="43"/>
        <v>-0.10741821301883026</v>
      </c>
      <c r="P152" s="21">
        <f t="shared" si="43"/>
        <v>-8.0766541372238154E-2</v>
      </c>
      <c r="Q152" s="21">
        <f t="shared" si="43"/>
        <v>0.20856094435571171</v>
      </c>
      <c r="R152" s="21">
        <f t="shared" si="43"/>
        <v>7.7693815768201446E-2</v>
      </c>
      <c r="S152" s="21">
        <f t="shared" si="43"/>
        <v>-0.14536408941144519</v>
      </c>
      <c r="T152" s="21">
        <f t="shared" si="43"/>
        <v>-1.981768137590656E-2</v>
      </c>
      <c r="U152" s="21">
        <f t="shared" si="43"/>
        <v>0</v>
      </c>
      <c r="V152" s="21">
        <f t="shared" si="43"/>
        <v>0</v>
      </c>
      <c r="W152" s="21">
        <f t="shared" si="43"/>
        <v>0</v>
      </c>
    </row>
    <row r="153" spans="1:23" x14ac:dyDescent="0.2">
      <c r="A153" s="36" t="s">
        <v>52</v>
      </c>
      <c r="B153" s="37"/>
      <c r="C153" s="38">
        <f>AVERAGE(C141:C152)</f>
        <v>3.1666737509696223E-2</v>
      </c>
      <c r="D153" s="38">
        <f t="shared" ref="D153:W153" si="45">AVERAGE(D141:D152)</f>
        <v>7.4520347569666315E-2</v>
      </c>
      <c r="E153" s="38">
        <f t="shared" si="45"/>
        <v>0.13034427138089952</v>
      </c>
      <c r="F153" s="38">
        <f t="shared" si="45"/>
        <v>8.162356219308815E-3</v>
      </c>
      <c r="G153" s="38">
        <f t="shared" si="45"/>
        <v>5.0855457977065553E-2</v>
      </c>
      <c r="H153" s="38">
        <f t="shared" si="45"/>
        <v>7.3291026907911519E-2</v>
      </c>
      <c r="I153" s="38">
        <f t="shared" si="45"/>
        <v>3.9843745852346353E-2</v>
      </c>
      <c r="J153" s="38">
        <f t="shared" si="45"/>
        <v>0.14046946976084465</v>
      </c>
      <c r="K153" s="38">
        <f t="shared" si="45"/>
        <v>0.2095611971207022</v>
      </c>
      <c r="L153" s="38">
        <f t="shared" si="45"/>
        <v>-0.15411801954246476</v>
      </c>
      <c r="M153" s="38">
        <f t="shared" si="45"/>
        <v>3.871313816010926E-2</v>
      </c>
      <c r="N153" s="38">
        <f t="shared" si="45"/>
        <v>-2.7859574148792133E-2</v>
      </c>
      <c r="O153" s="38">
        <f t="shared" si="45"/>
        <v>-4.8692962430912111E-2</v>
      </c>
      <c r="P153" s="38">
        <f t="shared" si="45"/>
        <v>-3.3764890106135155E-2</v>
      </c>
      <c r="Q153" s="38">
        <f t="shared" si="45"/>
        <v>4.85963487446208E-2</v>
      </c>
      <c r="R153" s="38">
        <f t="shared" si="45"/>
        <v>-3.2862609109328561E-3</v>
      </c>
      <c r="S153" s="38">
        <f t="shared" si="45"/>
        <v>-4.9957438428535929E-2</v>
      </c>
      <c r="T153" s="38">
        <f t="shared" si="45"/>
        <v>-1.0767404652684928E-2</v>
      </c>
      <c r="U153" s="38">
        <f t="shared" si="45"/>
        <v>0</v>
      </c>
      <c r="V153" s="38">
        <f t="shared" si="45"/>
        <v>0</v>
      </c>
      <c r="W153" s="39">
        <f t="shared" si="45"/>
        <v>0</v>
      </c>
    </row>
    <row r="159" spans="1:23" ht="12.75" x14ac:dyDescent="0.2">
      <c r="C159" s="24" t="s">
        <v>53</v>
      </c>
    </row>
    <row r="160" spans="1:23" x14ac:dyDescent="0.2">
      <c r="C160" s="15">
        <f>C$10</f>
        <v>2000</v>
      </c>
      <c r="D160" s="15">
        <f t="shared" ref="D160:W160" si="46">D$10</f>
        <v>2001</v>
      </c>
      <c r="E160" s="15">
        <f t="shared" si="46"/>
        <v>2002</v>
      </c>
      <c r="F160" s="15">
        <f t="shared" si="46"/>
        <v>2003</v>
      </c>
      <c r="G160" s="15">
        <f t="shared" si="46"/>
        <v>2004</v>
      </c>
      <c r="H160" s="15">
        <f t="shared" si="46"/>
        <v>2005</v>
      </c>
      <c r="I160" s="15">
        <f t="shared" si="46"/>
        <v>2006</v>
      </c>
      <c r="J160" s="15">
        <f t="shared" si="46"/>
        <v>2007</v>
      </c>
      <c r="K160" s="15">
        <f t="shared" si="46"/>
        <v>2008</v>
      </c>
      <c r="L160" s="15">
        <f t="shared" si="46"/>
        <v>2009</v>
      </c>
      <c r="M160" s="15">
        <f t="shared" si="46"/>
        <v>2010</v>
      </c>
      <c r="N160" s="15">
        <f t="shared" si="46"/>
        <v>2011</v>
      </c>
      <c r="O160" s="15">
        <f t="shared" si="46"/>
        <v>2012</v>
      </c>
      <c r="P160" s="15">
        <f t="shared" si="46"/>
        <v>2013</v>
      </c>
      <c r="Q160" s="15">
        <f t="shared" si="46"/>
        <v>2014</v>
      </c>
      <c r="R160" s="15">
        <f t="shared" si="46"/>
        <v>2015</v>
      </c>
      <c r="S160" s="15">
        <f t="shared" si="46"/>
        <v>2016</v>
      </c>
      <c r="T160" s="15">
        <f t="shared" si="46"/>
        <v>2017</v>
      </c>
      <c r="U160" s="15">
        <f t="shared" si="46"/>
        <v>2018</v>
      </c>
      <c r="V160" s="15">
        <f t="shared" si="46"/>
        <v>2019</v>
      </c>
      <c r="W160" s="15">
        <f t="shared" si="46"/>
        <v>2020</v>
      </c>
    </row>
    <row r="161" spans="1:23" x14ac:dyDescent="0.2">
      <c r="A161" s="1" t="s">
        <v>29</v>
      </c>
      <c r="C161" s="21">
        <f>C141-C$153</f>
        <v>-1.5000070843029557E-2</v>
      </c>
      <c r="D161" s="21">
        <f t="shared" ref="D161:W161" si="47">D141-D$153</f>
        <v>-5.7853680902999652E-2</v>
      </c>
      <c r="E161" s="21">
        <f t="shared" si="47"/>
        <v>-0.11367760471423285</v>
      </c>
      <c r="F161" s="21">
        <f t="shared" si="47"/>
        <v>-6.9123562193088147E-3</v>
      </c>
      <c r="G161" s="21">
        <f t="shared" si="47"/>
        <v>2.0394542022934455E-2</v>
      </c>
      <c r="H161" s="21">
        <f t="shared" si="47"/>
        <v>-6.2457693574578185E-2</v>
      </c>
      <c r="I161" s="21">
        <f t="shared" si="47"/>
        <v>-2.9010412519013019E-2</v>
      </c>
      <c r="J161" s="21">
        <f t="shared" si="47"/>
        <v>-0.13796946976084465</v>
      </c>
      <c r="K161" s="21">
        <f t="shared" si="47"/>
        <v>-9.70611971207022E-2</v>
      </c>
      <c r="L161" s="21">
        <f t="shared" si="47"/>
        <v>0.15161801954246476</v>
      </c>
      <c r="M161" s="21">
        <f t="shared" si="47"/>
        <v>-4.1213138160109263E-2</v>
      </c>
      <c r="N161" s="21">
        <f t="shared" si="47"/>
        <v>2.5359574148792134E-2</v>
      </c>
      <c r="O161" s="21">
        <f t="shared" si="47"/>
        <v>4.6192962430912109E-2</v>
      </c>
      <c r="P161" s="21">
        <f t="shared" si="47"/>
        <v>3.1264890106135153E-2</v>
      </c>
      <c r="Q161" s="21">
        <f t="shared" si="47"/>
        <v>-5.0263015411287464E-2</v>
      </c>
      <c r="R161" s="21">
        <f t="shared" si="47"/>
        <v>1.6195942442661893E-3</v>
      </c>
      <c r="S161" s="21">
        <f t="shared" si="47"/>
        <v>0.19662410509520259</v>
      </c>
      <c r="T161" s="21">
        <f t="shared" si="47"/>
        <v>9.1007379860182612E-3</v>
      </c>
      <c r="U161" s="21">
        <f t="shared" si="47"/>
        <v>0</v>
      </c>
      <c r="V161" s="21">
        <f t="shared" si="47"/>
        <v>0</v>
      </c>
      <c r="W161" s="21">
        <f t="shared" si="47"/>
        <v>0</v>
      </c>
    </row>
    <row r="162" spans="1:23" x14ac:dyDescent="0.2">
      <c r="A162" s="1" t="s">
        <v>30</v>
      </c>
      <c r="C162" s="21">
        <f t="shared" ref="C162:W162" si="48">C142-C$153</f>
        <v>1.944373601414813E-3</v>
      </c>
      <c r="D162" s="21">
        <f t="shared" si="48"/>
        <v>-4.0909236458555279E-2</v>
      </c>
      <c r="E162" s="21">
        <f t="shared" si="48"/>
        <v>-9.6733160269788482E-2</v>
      </c>
      <c r="F162" s="21">
        <f t="shared" si="48"/>
        <v>-5.6607937193088164E-3</v>
      </c>
      <c r="G162" s="21">
        <f t="shared" si="48"/>
        <v>2.1733604522934526E-2</v>
      </c>
      <c r="H162" s="21">
        <f t="shared" si="48"/>
        <v>-5.150699913013386E-2</v>
      </c>
      <c r="I162" s="21">
        <f t="shared" si="48"/>
        <v>-1.8059718074568694E-2</v>
      </c>
      <c r="J162" s="21">
        <f t="shared" si="48"/>
        <v>-7.5313219760844624E-2</v>
      </c>
      <c r="K162" s="21">
        <f t="shared" si="48"/>
        <v>-9.4279947120702201E-2</v>
      </c>
      <c r="L162" s="21">
        <f t="shared" si="48"/>
        <v>0.14912426954246485</v>
      </c>
      <c r="M162" s="21">
        <f t="shared" si="48"/>
        <v>-4.3706888160109168E-2</v>
      </c>
      <c r="N162" s="21">
        <f t="shared" si="48"/>
        <v>2.2865824148792225E-2</v>
      </c>
      <c r="O162" s="21">
        <f t="shared" si="48"/>
        <v>4.3699212430912203E-2</v>
      </c>
      <c r="P162" s="21">
        <f t="shared" si="48"/>
        <v>2.8771140106135247E-2</v>
      </c>
      <c r="Q162" s="21">
        <f t="shared" si="48"/>
        <v>1.7956429033156883E-2</v>
      </c>
      <c r="R162" s="21">
        <f t="shared" si="48"/>
        <v>-6.9927627977956056E-2</v>
      </c>
      <c r="S162" s="21">
        <f t="shared" si="48"/>
        <v>0.19280188287298047</v>
      </c>
      <c r="T162" s="21">
        <f t="shared" si="48"/>
        <v>7.4368490971293139E-3</v>
      </c>
      <c r="U162" s="21">
        <f t="shared" si="48"/>
        <v>0</v>
      </c>
      <c r="V162" s="21">
        <f t="shared" si="48"/>
        <v>0</v>
      </c>
      <c r="W162" s="21">
        <f t="shared" si="48"/>
        <v>0</v>
      </c>
    </row>
    <row r="163" spans="1:23" x14ac:dyDescent="0.2">
      <c r="A163" s="1" t="s">
        <v>31</v>
      </c>
      <c r="C163" s="21">
        <f t="shared" ref="C163:W163" si="49">C143-C$153</f>
        <v>1.9171225453266501E-2</v>
      </c>
      <c r="D163" s="21">
        <f t="shared" si="49"/>
        <v>-2.3682384606703591E-2</v>
      </c>
      <c r="E163" s="21">
        <f t="shared" si="49"/>
        <v>-7.9506308417936794E-2</v>
      </c>
      <c r="F163" s="21">
        <f t="shared" si="49"/>
        <v>-4.4076667661837442E-3</v>
      </c>
      <c r="G163" s="21">
        <f t="shared" si="49"/>
        <v>2.3074340851059562E-2</v>
      </c>
      <c r="H163" s="21">
        <f t="shared" si="49"/>
        <v>-4.0437672162541308E-2</v>
      </c>
      <c r="I163" s="21">
        <f t="shared" si="49"/>
        <v>-6.9903911069761418E-3</v>
      </c>
      <c r="J163" s="21">
        <f t="shared" si="49"/>
        <v>-7.265032913584471E-2</v>
      </c>
      <c r="K163" s="21">
        <f t="shared" si="49"/>
        <v>-9.1491743995702257E-2</v>
      </c>
      <c r="L163" s="21">
        <f t="shared" si="49"/>
        <v>0.14663675391746492</v>
      </c>
      <c r="M163" s="21">
        <f t="shared" si="49"/>
        <v>-4.6194403785109105E-2</v>
      </c>
      <c r="N163" s="21">
        <f t="shared" si="49"/>
        <v>2.0378308523792289E-2</v>
      </c>
      <c r="O163" s="21">
        <f t="shared" si="49"/>
        <v>4.1211696805912267E-2</v>
      </c>
      <c r="P163" s="21">
        <f t="shared" si="49"/>
        <v>2.6283624481135311E-2</v>
      </c>
      <c r="Q163" s="21">
        <f t="shared" si="49"/>
        <v>1.6178841070193982E-2</v>
      </c>
      <c r="R163" s="21">
        <f t="shared" si="49"/>
        <v>-7.1472271496474629E-2</v>
      </c>
      <c r="S163" s="21">
        <f t="shared" si="49"/>
        <v>3.9925734724832497E-2</v>
      </c>
      <c r="T163" s="21">
        <f t="shared" si="49"/>
        <v>5.775733356388521E-3</v>
      </c>
      <c r="U163" s="21">
        <f t="shared" si="49"/>
        <v>0</v>
      </c>
      <c r="V163" s="21">
        <f t="shared" si="49"/>
        <v>0</v>
      </c>
      <c r="W163" s="21">
        <f t="shared" si="49"/>
        <v>0</v>
      </c>
    </row>
    <row r="164" spans="1:23" x14ac:dyDescent="0.2">
      <c r="A164" s="1" t="s">
        <v>32</v>
      </c>
      <c r="C164" s="21">
        <f t="shared" ref="C164:W164" si="50">C144-C$153</f>
        <v>3.6685191502649102E-2</v>
      </c>
      <c r="D164" s="21">
        <f t="shared" si="50"/>
        <v>-6.1684185573209899E-3</v>
      </c>
      <c r="E164" s="21">
        <f t="shared" si="50"/>
        <v>-6.1992342368554193E-2</v>
      </c>
      <c r="F164" s="21">
        <f t="shared" si="50"/>
        <v>-3.1529734043674717E-3</v>
      </c>
      <c r="G164" s="21">
        <f t="shared" si="50"/>
        <v>2.4416753099594603E-2</v>
      </c>
      <c r="H164" s="21">
        <f t="shared" si="50"/>
        <v>-2.9248427486133169E-2</v>
      </c>
      <c r="I164" s="21">
        <f t="shared" si="50"/>
        <v>-4.4082577201127252E-3</v>
      </c>
      <c r="J164" s="21">
        <f t="shared" si="50"/>
        <v>-6.998078128428234E-2</v>
      </c>
      <c r="K164" s="21">
        <f t="shared" si="50"/>
        <v>-8.8696570362889804E-2</v>
      </c>
      <c r="L164" s="21">
        <f t="shared" si="50"/>
        <v>0.14415545708152747</v>
      </c>
      <c r="M164" s="21">
        <f t="shared" si="50"/>
        <v>0.26893029437895344</v>
      </c>
      <c r="N164" s="21">
        <f t="shared" si="50"/>
        <v>-9.128004909339528E-2</v>
      </c>
      <c r="O164" s="21">
        <f t="shared" si="50"/>
        <v>3.8730399969974814E-2</v>
      </c>
      <c r="P164" s="21">
        <f t="shared" si="50"/>
        <v>2.3802327645197859E-2</v>
      </c>
      <c r="Q164" s="21">
        <f t="shared" si="50"/>
        <v>1.4404215753836012E-2</v>
      </c>
      <c r="R164" s="21">
        <f t="shared" si="50"/>
        <v>-7.3014340609128939E-2</v>
      </c>
      <c r="S164" s="21">
        <f t="shared" si="50"/>
        <v>3.6625840403844846E-2</v>
      </c>
      <c r="T164" s="21">
        <f t="shared" si="50"/>
        <v>4.117386141882326E-3</v>
      </c>
      <c r="U164" s="21">
        <f t="shared" si="50"/>
        <v>0</v>
      </c>
      <c r="V164" s="21">
        <f t="shared" si="50"/>
        <v>0</v>
      </c>
      <c r="W164" s="21">
        <f t="shared" si="50"/>
        <v>0</v>
      </c>
    </row>
    <row r="165" spans="1:23" x14ac:dyDescent="0.2">
      <c r="A165" s="1" t="s">
        <v>33</v>
      </c>
      <c r="C165" s="21">
        <f t="shared" ref="C165:W165" si="51">C145-C$153</f>
        <v>-7.3711174495293241E-2</v>
      </c>
      <c r="D165" s="21">
        <f t="shared" si="51"/>
        <v>-9.5197745975016526E-2</v>
      </c>
      <c r="E165" s="21">
        <f t="shared" si="51"/>
        <v>-4.4186476885015064E-2</v>
      </c>
      <c r="F165" s="21">
        <f t="shared" si="51"/>
        <v>-1.8967116758489121E-3</v>
      </c>
      <c r="G165" s="21">
        <f t="shared" si="51"/>
        <v>2.5760843363440346E-2</v>
      </c>
      <c r="H165" s="21">
        <f t="shared" si="51"/>
        <v>-1.7937965992397345E-2</v>
      </c>
      <c r="I165" s="21">
        <f t="shared" si="51"/>
        <v>-1.8196689997822049E-3</v>
      </c>
      <c r="J165" s="21">
        <f t="shared" si="51"/>
        <v>-6.7304559563091032E-2</v>
      </c>
      <c r="K165" s="21">
        <f t="shared" si="51"/>
        <v>-8.5894408795995303E-2</v>
      </c>
      <c r="L165" s="21">
        <f t="shared" si="51"/>
        <v>0.1416803634876799</v>
      </c>
      <c r="M165" s="21">
        <f t="shared" si="51"/>
        <v>0.26566118579760578</v>
      </c>
      <c r="N165" s="21">
        <f t="shared" si="51"/>
        <v>-9.3482200035289745E-2</v>
      </c>
      <c r="O165" s="21">
        <f t="shared" si="51"/>
        <v>3.6255306376127248E-2</v>
      </c>
      <c r="P165" s="21">
        <f t="shared" si="51"/>
        <v>2.1327234051350293E-2</v>
      </c>
      <c r="Q165" s="21">
        <f t="shared" si="51"/>
        <v>-9.3667508303507091E-2</v>
      </c>
      <c r="R165" s="21">
        <f t="shared" si="51"/>
        <v>-7.4553839606595576E-2</v>
      </c>
      <c r="S165" s="21">
        <f t="shared" si="51"/>
        <v>3.3336945730593849E-2</v>
      </c>
      <c r="T165" s="21">
        <f t="shared" si="51"/>
        <v>2.4618028394002706E-3</v>
      </c>
      <c r="U165" s="21">
        <f t="shared" si="51"/>
        <v>0</v>
      </c>
      <c r="V165" s="21">
        <f t="shared" si="51"/>
        <v>0</v>
      </c>
      <c r="W165" s="21">
        <f t="shared" si="51"/>
        <v>0</v>
      </c>
    </row>
    <row r="166" spans="1:23" x14ac:dyDescent="0.2">
      <c r="A166" s="1" t="s">
        <v>34</v>
      </c>
      <c r="C166" s="21">
        <f t="shared" ref="C166:W166" si="52">C146-C$153</f>
        <v>-5.7745248445053292E-2</v>
      </c>
      <c r="D166" s="21">
        <f t="shared" si="52"/>
        <v>-7.8875702615105805E-2</v>
      </c>
      <c r="E166" s="21">
        <f t="shared" si="52"/>
        <v>-2.6083846976750341E-2</v>
      </c>
      <c r="F166" s="21">
        <f t="shared" si="52"/>
        <v>-6.3887962016960335E-4</v>
      </c>
      <c r="G166" s="21">
        <f t="shared" si="52"/>
        <v>-4.3326228403655374E-2</v>
      </c>
      <c r="H166" s="21">
        <f t="shared" si="52"/>
        <v>-6.5049744991459574E-3</v>
      </c>
      <c r="I166" s="21">
        <f t="shared" si="52"/>
        <v>7.7539119234919934E-4</v>
      </c>
      <c r="J166" s="21">
        <f t="shared" si="52"/>
        <v>1.049989642624613E-2</v>
      </c>
      <c r="K166" s="21">
        <f t="shared" si="52"/>
        <v>-8.308524182518362E-2</v>
      </c>
      <c r="L166" s="21">
        <f t="shared" si="52"/>
        <v>-6.8176634600678326E-2</v>
      </c>
      <c r="M166" s="21">
        <f t="shared" si="52"/>
        <v>0.2624002499877115</v>
      </c>
      <c r="N166" s="21">
        <f t="shared" si="52"/>
        <v>-9.5678845599829546E-2</v>
      </c>
      <c r="O166" s="21">
        <f t="shared" si="52"/>
        <v>3.3786400516264213E-2</v>
      </c>
      <c r="P166" s="21">
        <f t="shared" si="52"/>
        <v>0.12749018602546092</v>
      </c>
      <c r="Q166" s="21">
        <f t="shared" si="52"/>
        <v>-9.5259056370909007E-2</v>
      </c>
      <c r="R166" s="21">
        <f t="shared" si="52"/>
        <v>-7.6090772772399742E-2</v>
      </c>
      <c r="S166" s="21">
        <f t="shared" si="52"/>
        <v>3.0059014039586975E-2</v>
      </c>
      <c r="T166" s="21">
        <f t="shared" si="52"/>
        <v>8.0897884242241147E-4</v>
      </c>
      <c r="U166" s="21">
        <f t="shared" si="52"/>
        <v>0</v>
      </c>
      <c r="V166" s="21">
        <f t="shared" si="52"/>
        <v>0</v>
      </c>
      <c r="W166" s="21">
        <f t="shared" si="52"/>
        <v>0</v>
      </c>
    </row>
    <row r="167" spans="1:23" x14ac:dyDescent="0.2">
      <c r="A167" s="1" t="s">
        <v>35</v>
      </c>
      <c r="C167" s="21">
        <f t="shared" ref="C167:W167" si="53">C147-C$153</f>
        <v>-4.1513223627309297E-2</v>
      </c>
      <c r="D167" s="21">
        <f t="shared" si="53"/>
        <v>-6.2281625199196458E-2</v>
      </c>
      <c r="E167" s="21">
        <f t="shared" si="53"/>
        <v>0.41193945470356219</v>
      </c>
      <c r="F167" s="21">
        <f t="shared" si="53"/>
        <v>6.2052472557940115E-4</v>
      </c>
      <c r="G167" s="21">
        <f t="shared" si="53"/>
        <v>-4.2066816866688748E-2</v>
      </c>
      <c r="H167" s="21">
        <f t="shared" si="53"/>
        <v>5.0518744019489165E-3</v>
      </c>
      <c r="I167" s="21">
        <f t="shared" si="53"/>
        <v>3.3769390349607728E-3</v>
      </c>
      <c r="J167" s="21">
        <f t="shared" si="53"/>
        <v>1.3377319841713725E-2</v>
      </c>
      <c r="K167" s="21">
        <f t="shared" si="53"/>
        <v>-8.026905193694478E-2</v>
      </c>
      <c r="L167" s="21">
        <f t="shared" si="53"/>
        <v>-7.0120897965320478E-2</v>
      </c>
      <c r="M167" s="21">
        <f t="shared" si="53"/>
        <v>-0.10516428216404786</v>
      </c>
      <c r="N167" s="21">
        <f t="shared" si="53"/>
        <v>-9.7869999550457956E-2</v>
      </c>
      <c r="O167" s="21">
        <f t="shared" si="53"/>
        <v>3.1323666921050895E-2</v>
      </c>
      <c r="P167" s="21">
        <f t="shared" si="53"/>
        <v>-3.9302921602236245E-2</v>
      </c>
      <c r="Q167" s="21">
        <f t="shared" si="53"/>
        <v>-9.6847951858198583E-2</v>
      </c>
      <c r="R167" s="21">
        <f t="shared" si="53"/>
        <v>-7.7625144382927572E-2</v>
      </c>
      <c r="S167" s="21">
        <f t="shared" si="53"/>
        <v>-8.1019164529665427E-2</v>
      </c>
      <c r="T167" s="21">
        <f t="shared" si="53"/>
        <v>-8.4109044789389131E-4</v>
      </c>
      <c r="U167" s="21">
        <f t="shared" si="53"/>
        <v>0</v>
      </c>
      <c r="V167" s="21">
        <f t="shared" si="53"/>
        <v>0</v>
      </c>
      <c r="W167" s="21">
        <f t="shared" si="53"/>
        <v>0</v>
      </c>
    </row>
    <row r="168" spans="1:23" x14ac:dyDescent="0.2">
      <c r="A168" s="1" t="s">
        <v>36</v>
      </c>
      <c r="C168" s="21">
        <f t="shared" ref="C168:W168" si="54">C148-C$153</f>
        <v>-2.5010665062603014E-2</v>
      </c>
      <c r="D168" s="21">
        <f t="shared" si="54"/>
        <v>-4.5410979826355349E-2</v>
      </c>
      <c r="E168" s="21">
        <f t="shared" si="54"/>
        <v>1.2957360346929764E-2</v>
      </c>
      <c r="F168" s="21">
        <f t="shared" si="54"/>
        <v>1.8815033267604187E-3</v>
      </c>
      <c r="G168" s="21">
        <f t="shared" si="54"/>
        <v>-4.0805831065300856E-2</v>
      </c>
      <c r="H168" s="21">
        <f t="shared" si="54"/>
        <v>1.6733922499472406E-2</v>
      </c>
      <c r="I168" s="21">
        <f t="shared" si="54"/>
        <v>5.9849907471790018E-3</v>
      </c>
      <c r="J168" s="21">
        <f t="shared" si="54"/>
        <v>0.30472363421635973</v>
      </c>
      <c r="K168" s="21">
        <f t="shared" si="54"/>
        <v>-7.7445821573985385E-2</v>
      </c>
      <c r="L168" s="21">
        <f t="shared" si="54"/>
        <v>-7.2060300671550975E-2</v>
      </c>
      <c r="M168" s="21">
        <f t="shared" si="54"/>
        <v>-0.107498154304038</v>
      </c>
      <c r="N168" s="21">
        <f t="shared" si="54"/>
        <v>0.38079305884920278</v>
      </c>
      <c r="O168" s="21">
        <f t="shared" si="54"/>
        <v>-4.9743366199385609E-2</v>
      </c>
      <c r="P168" s="21">
        <f t="shared" si="54"/>
        <v>-4.0847808582722293E-2</v>
      </c>
      <c r="Q168" s="21">
        <f t="shared" si="54"/>
        <v>-9.8434199186342636E-2</v>
      </c>
      <c r="R168" s="21">
        <f t="shared" si="54"/>
        <v>9.5469874286728693E-2</v>
      </c>
      <c r="S168" s="21">
        <f t="shared" si="54"/>
        <v>-8.3915909186471432E-2</v>
      </c>
      <c r="T168" s="21">
        <f t="shared" si="54"/>
        <v>-2.4884096227262981E-3</v>
      </c>
      <c r="U168" s="21">
        <f t="shared" si="54"/>
        <v>0</v>
      </c>
      <c r="V168" s="21">
        <f t="shared" si="54"/>
        <v>0</v>
      </c>
      <c r="W168" s="21">
        <f t="shared" si="54"/>
        <v>0</v>
      </c>
    </row>
    <row r="169" spans="1:23" x14ac:dyDescent="0.2">
      <c r="A169" s="1" t="s">
        <v>37</v>
      </c>
      <c r="C169" s="21">
        <f t="shared" ref="C169:W169" si="55">C149-C$153</f>
        <v>-8.2330638551515942E-3</v>
      </c>
      <c r="D169" s="21">
        <f t="shared" si="55"/>
        <v>0.38338459006669101</v>
      </c>
      <c r="E169" s="21">
        <f t="shared" si="55"/>
        <v>1.4386487386589569E-2</v>
      </c>
      <c r="F169" s="21">
        <f t="shared" si="55"/>
        <v>3.1440581511929123E-3</v>
      </c>
      <c r="G169" s="21">
        <f t="shared" si="55"/>
        <v>-3.9543269031661131E-2</v>
      </c>
      <c r="H169" s="21">
        <f t="shared" si="55"/>
        <v>2.8542526118052233E-2</v>
      </c>
      <c r="I169" s="21">
        <f t="shared" si="55"/>
        <v>8.5995625886777158E-3</v>
      </c>
      <c r="J169" s="21">
        <f t="shared" si="55"/>
        <v>1.9297996180861893E-2</v>
      </c>
      <c r="K169" s="21">
        <f t="shared" si="55"/>
        <v>0.3782306170835682</v>
      </c>
      <c r="L169" s="21">
        <f t="shared" si="55"/>
        <v>-7.3994854871015842E-2</v>
      </c>
      <c r="M169" s="21">
        <f t="shared" si="55"/>
        <v>-0.10982619176367817</v>
      </c>
      <c r="N169" s="21">
        <f t="shared" si="55"/>
        <v>7.9765358503361292E-2</v>
      </c>
      <c r="O169" s="21">
        <f t="shared" si="55"/>
        <v>-5.1997275377809772E-2</v>
      </c>
      <c r="P169" s="21">
        <f t="shared" si="55"/>
        <v>-4.2390120751574216E-2</v>
      </c>
      <c r="Q169" s="21">
        <f t="shared" si="55"/>
        <v>-0.10001780276893976</v>
      </c>
      <c r="R169" s="21">
        <f t="shared" si="55"/>
        <v>9.1829262242142703E-2</v>
      </c>
      <c r="S169" s="21">
        <f t="shared" si="55"/>
        <v>-8.6802998027754735E-2</v>
      </c>
      <c r="T169" s="21">
        <f t="shared" si="55"/>
        <v>-4.132983265600701E-3</v>
      </c>
      <c r="U169" s="21">
        <f t="shared" si="55"/>
        <v>0</v>
      </c>
      <c r="V169" s="21">
        <f t="shared" si="55"/>
        <v>0</v>
      </c>
      <c r="W169" s="21">
        <f t="shared" si="55"/>
        <v>0</v>
      </c>
    </row>
    <row r="170" spans="1:23" x14ac:dyDescent="0.2">
      <c r="A170" s="1" t="s">
        <v>38</v>
      </c>
      <c r="C170" s="21">
        <f t="shared" ref="C170:W170" si="56">C150-C$153</f>
        <v>8.8241640390906498E-3</v>
      </c>
      <c r="D170" s="21">
        <f t="shared" si="56"/>
        <v>-8.8612622021384674E-3</v>
      </c>
      <c r="E170" s="21">
        <f t="shared" si="56"/>
        <v>1.5817400835048928E-2</v>
      </c>
      <c r="F170" s="21">
        <f t="shared" si="56"/>
        <v>4.4081911691559329E-3</v>
      </c>
      <c r="G170" s="21">
        <f t="shared" si="56"/>
        <v>-2.8587386984752682E-2</v>
      </c>
      <c r="H170" s="21">
        <f t="shared" si="56"/>
        <v>4.0479056275833411E-2</v>
      </c>
      <c r="I170" s="21">
        <f t="shared" si="56"/>
        <v>1.1220670859780228E-2</v>
      </c>
      <c r="J170" s="21">
        <f t="shared" si="56"/>
        <v>2.2197414845715996E-2</v>
      </c>
      <c r="K170" s="21">
        <f t="shared" si="56"/>
        <v>0.37426113754805768</v>
      </c>
      <c r="L170" s="21">
        <f t="shared" si="56"/>
        <v>-7.5924572684982067E-2</v>
      </c>
      <c r="M170" s="21">
        <f t="shared" si="56"/>
        <v>-0.1121484091296692</v>
      </c>
      <c r="N170" s="21">
        <f t="shared" si="56"/>
        <v>7.7135594042474928E-2</v>
      </c>
      <c r="O170" s="21">
        <f t="shared" si="56"/>
        <v>-5.4245549783287918E-2</v>
      </c>
      <c r="P170" s="21">
        <f t="shared" si="56"/>
        <v>-4.392986240014473E-2</v>
      </c>
      <c r="Q170" s="21">
        <f t="shared" si="56"/>
        <v>0.16400322586095809</v>
      </c>
      <c r="R170" s="21">
        <f t="shared" si="56"/>
        <v>8.8200785571038817E-2</v>
      </c>
      <c r="S170" s="21">
        <f t="shared" si="56"/>
        <v>-8.9680463239567049E-2</v>
      </c>
      <c r="T170" s="21">
        <f t="shared" si="56"/>
        <v>-5.7748159524035475E-3</v>
      </c>
      <c r="U170" s="21">
        <f t="shared" si="56"/>
        <v>0</v>
      </c>
      <c r="V170" s="21">
        <f t="shared" si="56"/>
        <v>0</v>
      </c>
      <c r="W170" s="21">
        <f t="shared" si="56"/>
        <v>0</v>
      </c>
    </row>
    <row r="171" spans="1:23" x14ac:dyDescent="0.2">
      <c r="A171" s="1" t="s">
        <v>39</v>
      </c>
      <c r="C171" s="21">
        <f t="shared" ref="C171:W171" si="57">C151-C$153</f>
        <v>2.6165679064903809E-2</v>
      </c>
      <c r="D171" s="21">
        <f t="shared" si="57"/>
        <v>8.8997225539868413E-3</v>
      </c>
      <c r="E171" s="21">
        <f t="shared" si="57"/>
        <v>1.7250102925318728E-2</v>
      </c>
      <c r="F171" s="21">
        <f t="shared" si="57"/>
        <v>5.6739043533914502E-3</v>
      </c>
      <c r="G171" s="21">
        <f t="shared" si="57"/>
        <v>3.3600587333946365E-2</v>
      </c>
      <c r="H171" s="21">
        <f t="shared" si="57"/>
        <v>5.2544898843657137E-2</v>
      </c>
      <c r="I171" s="21">
        <f t="shared" si="57"/>
        <v>1.3848331901560589E-2</v>
      </c>
      <c r="J171" s="21">
        <f t="shared" si="57"/>
        <v>2.510408205723233E-2</v>
      </c>
      <c r="K171" s="21">
        <f t="shared" si="57"/>
        <v>-2.565400195580414E-2</v>
      </c>
      <c r="L171" s="21">
        <f t="shared" si="57"/>
        <v>-0.18564350329257093</v>
      </c>
      <c r="M171" s="21">
        <f t="shared" si="57"/>
        <v>-0.11446482095224522</v>
      </c>
      <c r="N171" s="21">
        <f t="shared" si="57"/>
        <v>-3.0415197996627629E-2</v>
      </c>
      <c r="O171" s="21">
        <f t="shared" si="57"/>
        <v>-5.6488203502752334E-2</v>
      </c>
      <c r="P171" s="21">
        <f t="shared" si="57"/>
        <v>-4.5467037812634274E-2</v>
      </c>
      <c r="Q171" s="21">
        <f t="shared" si="57"/>
        <v>0.16198222656994868</v>
      </c>
      <c r="R171" s="21">
        <f t="shared" si="57"/>
        <v>8.4584403822171791E-2</v>
      </c>
      <c r="S171" s="21">
        <f t="shared" si="57"/>
        <v>-9.254833690067335E-2</v>
      </c>
      <c r="T171" s="21">
        <f t="shared" si="57"/>
        <v>-7.4139122513950523E-3</v>
      </c>
      <c r="U171" s="21">
        <f t="shared" si="57"/>
        <v>0</v>
      </c>
      <c r="V171" s="21">
        <f t="shared" si="57"/>
        <v>0</v>
      </c>
      <c r="W171" s="21">
        <f t="shared" si="57"/>
        <v>0</v>
      </c>
    </row>
    <row r="172" spans="1:23" x14ac:dyDescent="0.2">
      <c r="A172" s="1" t="s">
        <v>40</v>
      </c>
      <c r="C172" s="21">
        <f t="shared" ref="C172:W172" si="58">C152-C$153</f>
        <v>0.12842281266711514</v>
      </c>
      <c r="D172" s="21">
        <f t="shared" si="58"/>
        <v>2.695672372271439E-2</v>
      </c>
      <c r="E172" s="21">
        <f t="shared" si="58"/>
        <v>-5.0171066565171535E-2</v>
      </c>
      <c r="F172" s="21">
        <f t="shared" si="58"/>
        <v>6.9411996791072395E-3</v>
      </c>
      <c r="G172" s="21">
        <f t="shared" si="58"/>
        <v>4.534886115814888E-2</v>
      </c>
      <c r="H172" s="21">
        <f t="shared" si="58"/>
        <v>6.4741454705965637E-2</v>
      </c>
      <c r="I172" s="21">
        <f t="shared" si="58"/>
        <v>1.6482562095945279E-2</v>
      </c>
      <c r="J172" s="21">
        <f t="shared" si="58"/>
        <v>2.8018015936777524E-2</v>
      </c>
      <c r="K172" s="21">
        <f t="shared" si="58"/>
        <v>-2.8613769943716227E-2</v>
      </c>
      <c r="L172" s="21">
        <f t="shared" si="58"/>
        <v>-0.18729409948548334</v>
      </c>
      <c r="M172" s="21">
        <f t="shared" si="58"/>
        <v>-0.1167754417452648</v>
      </c>
      <c r="N172" s="21">
        <f t="shared" si="58"/>
        <v>-0.19757142594081556</v>
      </c>
      <c r="O172" s="21">
        <f t="shared" si="58"/>
        <v>-5.8725250587918144E-2</v>
      </c>
      <c r="P172" s="21">
        <f t="shared" si="58"/>
        <v>-4.7001651266102999E-2</v>
      </c>
      <c r="Q172" s="21">
        <f t="shared" si="58"/>
        <v>0.15996459561109092</v>
      </c>
      <c r="R172" s="21">
        <f t="shared" si="58"/>
        <v>8.0980076679134302E-2</v>
      </c>
      <c r="S172" s="21">
        <f t="shared" si="58"/>
        <v>-9.5406650982909263E-2</v>
      </c>
      <c r="T172" s="21">
        <f t="shared" si="58"/>
        <v>-9.0502767232216313E-3</v>
      </c>
      <c r="U172" s="21">
        <f t="shared" si="58"/>
        <v>0</v>
      </c>
      <c r="V172" s="21">
        <f t="shared" si="58"/>
        <v>0</v>
      </c>
      <c r="W172" s="21">
        <f t="shared" si="58"/>
        <v>0</v>
      </c>
    </row>
    <row r="173" spans="1:23" x14ac:dyDescent="0.2">
      <c r="A173" s="36" t="s">
        <v>52</v>
      </c>
      <c r="B173" s="37"/>
      <c r="C173" s="38">
        <f>AVERAGE(C161:C172)</f>
        <v>0</v>
      </c>
      <c r="D173" s="38">
        <f t="shared" ref="D173" si="59">AVERAGE(D161:D172)</f>
        <v>1.5034270125132327E-17</v>
      </c>
      <c r="E173" s="38">
        <f t="shared" ref="E173" si="60">AVERAGE(E161:E172)</f>
        <v>-1.6190752442450201E-17</v>
      </c>
      <c r="F173" s="38">
        <f t="shared" ref="F173" si="61">AVERAGE(F161:F172)</f>
        <v>-1.3010426069826053E-18</v>
      </c>
      <c r="G173" s="38">
        <f t="shared" ref="G173" si="62">AVERAGE(G161:G172)</f>
        <v>-5.7824115865893572E-18</v>
      </c>
      <c r="H173" s="38">
        <f t="shared" ref="H173" si="63">AVERAGE(H161:H172)</f>
        <v>0</v>
      </c>
      <c r="I173" s="38">
        <f t="shared" ref="I173" si="64">AVERAGE(I161:I172)</f>
        <v>0</v>
      </c>
      <c r="J173" s="38">
        <f t="shared" ref="J173" si="65">AVERAGE(J161:J172)</f>
        <v>9.2518585385429707E-18</v>
      </c>
      <c r="K173" s="38">
        <f t="shared" ref="K173" si="66">AVERAGE(K161:K172)</f>
        <v>0</v>
      </c>
      <c r="L173" s="38">
        <f t="shared" ref="L173" si="67">AVERAGE(L161:L172)</f>
        <v>-2.3129646346357429E-17</v>
      </c>
      <c r="M173" s="38">
        <f t="shared" ref="M173" si="68">AVERAGE(M161:M172)</f>
        <v>0</v>
      </c>
      <c r="N173" s="38">
        <f t="shared" ref="N173" si="69">AVERAGE(N161:N172)</f>
        <v>0</v>
      </c>
      <c r="O173" s="38">
        <f t="shared" ref="O173" si="70">AVERAGE(O161:O172)</f>
        <v>0</v>
      </c>
      <c r="P173" s="38">
        <f t="shared" ref="P173" si="71">AVERAGE(P161:P172)</f>
        <v>0</v>
      </c>
      <c r="Q173" s="38">
        <f t="shared" ref="Q173" si="72">AVERAGE(Q161:Q172)</f>
        <v>0</v>
      </c>
      <c r="R173" s="38">
        <f t="shared" ref="R173" si="73">AVERAGE(R161:R172)</f>
        <v>0</v>
      </c>
      <c r="S173" s="38">
        <f t="shared" ref="S173" si="74">AVERAGE(S161:S172)</f>
        <v>1.1564823173178714E-17</v>
      </c>
      <c r="T173" s="38">
        <f t="shared" ref="T173" si="75">AVERAGE(T161:T172)</f>
        <v>-1.4456028966473393E-18</v>
      </c>
      <c r="U173" s="38">
        <f t="shared" ref="U173" si="76">AVERAGE(U161:U172)</f>
        <v>0</v>
      </c>
      <c r="V173" s="38">
        <f t="shared" ref="V173" si="77">AVERAGE(V161:V172)</f>
        <v>0</v>
      </c>
      <c r="W173" s="39">
        <f t="shared" ref="W173" si="78">AVERAGE(W161:W172)</f>
        <v>0</v>
      </c>
    </row>
    <row r="179" spans="1:23" ht="12.75" x14ac:dyDescent="0.2">
      <c r="C179" s="24" t="s">
        <v>54</v>
      </c>
    </row>
    <row r="180" spans="1:23" x14ac:dyDescent="0.2">
      <c r="C180" s="15">
        <f>C$10</f>
        <v>2000</v>
      </c>
      <c r="D180" s="15">
        <f t="shared" ref="D180:W180" si="79">D$10</f>
        <v>2001</v>
      </c>
      <c r="E180" s="15">
        <f t="shared" si="79"/>
        <v>2002</v>
      </c>
      <c r="F180" s="15">
        <f t="shared" si="79"/>
        <v>2003</v>
      </c>
      <c r="G180" s="15">
        <f t="shared" si="79"/>
        <v>2004</v>
      </c>
      <c r="H180" s="15">
        <f t="shared" si="79"/>
        <v>2005</v>
      </c>
      <c r="I180" s="15">
        <f t="shared" si="79"/>
        <v>2006</v>
      </c>
      <c r="J180" s="15">
        <f t="shared" si="79"/>
        <v>2007</v>
      </c>
      <c r="K180" s="15">
        <f t="shared" si="79"/>
        <v>2008</v>
      </c>
      <c r="L180" s="15">
        <f t="shared" si="79"/>
        <v>2009</v>
      </c>
      <c r="M180" s="15">
        <f t="shared" si="79"/>
        <v>2010</v>
      </c>
      <c r="N180" s="15">
        <f t="shared" si="79"/>
        <v>2011</v>
      </c>
      <c r="O180" s="15">
        <f t="shared" si="79"/>
        <v>2012</v>
      </c>
      <c r="P180" s="15">
        <f t="shared" si="79"/>
        <v>2013</v>
      </c>
      <c r="Q180" s="15">
        <f t="shared" si="79"/>
        <v>2014</v>
      </c>
      <c r="R180" s="15">
        <f t="shared" si="79"/>
        <v>2015</v>
      </c>
      <c r="S180" s="15">
        <f t="shared" si="79"/>
        <v>2016</v>
      </c>
      <c r="T180" s="15">
        <f t="shared" si="79"/>
        <v>2017</v>
      </c>
      <c r="U180" s="15">
        <f t="shared" si="79"/>
        <v>2018</v>
      </c>
      <c r="V180" s="15">
        <f t="shared" si="79"/>
        <v>2019</v>
      </c>
      <c r="W180" s="15">
        <f t="shared" si="79"/>
        <v>2020</v>
      </c>
    </row>
    <row r="181" spans="1:23" x14ac:dyDescent="0.2">
      <c r="A181" s="1" t="s">
        <v>29</v>
      </c>
      <c r="C181" s="35" t="e">
        <f>C101/(1+C161)</f>
        <v>#DIV/0!</v>
      </c>
      <c r="D181" s="35" t="e">
        <f t="shared" ref="D181:W181" si="80">D101/(1+D161)</f>
        <v>#DIV/0!</v>
      </c>
      <c r="E181" s="35" t="e">
        <f t="shared" si="80"/>
        <v>#DIV/0!</v>
      </c>
      <c r="F181" s="35" t="e">
        <f t="shared" si="80"/>
        <v>#DIV/0!</v>
      </c>
      <c r="G181" s="35" t="e">
        <f t="shared" si="80"/>
        <v>#DIV/0!</v>
      </c>
      <c r="H181" s="35" t="e">
        <f t="shared" si="80"/>
        <v>#DIV/0!</v>
      </c>
      <c r="I181" s="35" t="e">
        <f t="shared" si="80"/>
        <v>#DIV/0!</v>
      </c>
      <c r="J181" s="35">
        <f t="shared" si="80"/>
        <v>838.3233306609161</v>
      </c>
      <c r="K181" s="35">
        <f t="shared" si="80"/>
        <v>542.79087780321424</v>
      </c>
      <c r="L181" s="35">
        <f t="shared" si="80"/>
        <v>299.53542067809934</v>
      </c>
      <c r="M181" s="35">
        <f t="shared" si="80"/>
        <v>486.66566869412213</v>
      </c>
      <c r="N181" s="35">
        <f t="shared" si="80"/>
        <v>507.72515060492441</v>
      </c>
      <c r="O181" s="35">
        <f t="shared" si="80"/>
        <v>564.38013243664079</v>
      </c>
      <c r="P181" s="35">
        <f t="shared" si="80"/>
        <v>669.88287403055244</v>
      </c>
      <c r="Q181" s="35">
        <f t="shared" si="80"/>
        <v>665.47356979848041</v>
      </c>
      <c r="R181" s="35">
        <f t="shared" si="80"/>
        <v>680.6097310403145</v>
      </c>
      <c r="S181" s="35">
        <f t="shared" si="80"/>
        <v>636.86835952797514</v>
      </c>
      <c r="T181" s="35">
        <f t="shared" si="80"/>
        <v>0</v>
      </c>
      <c r="U181" s="35">
        <f t="shared" si="80"/>
        <v>0</v>
      </c>
      <c r="V181" s="35">
        <f t="shared" si="80"/>
        <v>0</v>
      </c>
      <c r="W181" s="35">
        <f t="shared" si="80"/>
        <v>0</v>
      </c>
    </row>
    <row r="182" spans="1:23" x14ac:dyDescent="0.2">
      <c r="A182" s="1" t="s">
        <v>30</v>
      </c>
      <c r="C182" s="35" t="e">
        <f t="shared" ref="C182:W182" si="81">C102/(1+C162)</f>
        <v>#DIV/0!</v>
      </c>
      <c r="D182" s="35" t="e">
        <f t="shared" si="81"/>
        <v>#DIV/0!</v>
      </c>
      <c r="E182" s="35" t="e">
        <f t="shared" si="81"/>
        <v>#DIV/0!</v>
      </c>
      <c r="F182" s="35" t="e">
        <f t="shared" si="81"/>
        <v>#DIV/0!</v>
      </c>
      <c r="G182" s="35" t="e">
        <f t="shared" si="81"/>
        <v>#DIV/0!</v>
      </c>
      <c r="H182" s="35" t="e">
        <f t="shared" si="81"/>
        <v>#DIV/0!</v>
      </c>
      <c r="I182" s="35" t="e">
        <f t="shared" si="81"/>
        <v>#DIV/0!</v>
      </c>
      <c r="J182" s="35">
        <f t="shared" si="81"/>
        <v>983.81414009214109</v>
      </c>
      <c r="K182" s="35">
        <f t="shared" si="81"/>
        <v>822.28168605178826</v>
      </c>
      <c r="L182" s="35">
        <f t="shared" si="81"/>
        <v>499.40073424566845</v>
      </c>
      <c r="M182" s="35">
        <f t="shared" si="81"/>
        <v>659.20306361095857</v>
      </c>
      <c r="N182" s="35">
        <f t="shared" si="81"/>
        <v>529.16721048084958</v>
      </c>
      <c r="O182" s="35">
        <f t="shared" si="81"/>
        <v>590.10110652630055</v>
      </c>
      <c r="P182" s="35">
        <f t="shared" si="81"/>
        <v>734.25731706246927</v>
      </c>
      <c r="Q182" s="35">
        <f t="shared" si="81"/>
        <v>720.70383717414541</v>
      </c>
      <c r="R182" s="35">
        <f t="shared" si="81"/>
        <v>829.70528419410459</v>
      </c>
      <c r="S182" s="35">
        <f t="shared" si="81"/>
        <v>633.15177578417251</v>
      </c>
      <c r="T182" s="35">
        <f t="shared" si="81"/>
        <v>0</v>
      </c>
      <c r="U182" s="35">
        <f t="shared" si="81"/>
        <v>0</v>
      </c>
      <c r="V182" s="35">
        <f t="shared" si="81"/>
        <v>0</v>
      </c>
      <c r="W182" s="35">
        <f t="shared" si="81"/>
        <v>0</v>
      </c>
    </row>
    <row r="183" spans="1:23" x14ac:dyDescent="0.2">
      <c r="A183" s="1" t="s">
        <v>31</v>
      </c>
      <c r="C183" s="35" t="e">
        <f t="shared" ref="C183:W183" si="82">C103/(1+C163)</f>
        <v>#DIV/0!</v>
      </c>
      <c r="D183" s="35" t="e">
        <f t="shared" si="82"/>
        <v>#DIV/0!</v>
      </c>
      <c r="E183" s="35" t="e">
        <f t="shared" si="82"/>
        <v>#DIV/0!</v>
      </c>
      <c r="F183" s="35" t="e">
        <f t="shared" si="82"/>
        <v>#DIV/0!</v>
      </c>
      <c r="G183" s="35" t="e">
        <f t="shared" si="82"/>
        <v>#DIV/0!</v>
      </c>
      <c r="H183" s="35" t="e">
        <f t="shared" si="82"/>
        <v>#DIV/0!</v>
      </c>
      <c r="I183" s="35" t="e">
        <f t="shared" si="82"/>
        <v>#DIV/0!</v>
      </c>
      <c r="J183" s="35">
        <f t="shared" si="82"/>
        <v>1243.8437886201123</v>
      </c>
      <c r="K183" s="35">
        <f t="shared" si="82"/>
        <v>957.76599716036583</v>
      </c>
      <c r="L183" s="35">
        <f t="shared" si="82"/>
        <v>599.02518431199064</v>
      </c>
      <c r="M183" s="35">
        <f t="shared" si="82"/>
        <v>809.55757660051381</v>
      </c>
      <c r="N183" s="35">
        <f t="shared" si="82"/>
        <v>658.43586006437511</v>
      </c>
      <c r="O183" s="35">
        <f t="shared" si="82"/>
        <v>868.24491430652483</v>
      </c>
      <c r="P183" s="35">
        <f t="shared" si="82"/>
        <v>1007.3160361342577</v>
      </c>
      <c r="Q183" s="35">
        <f t="shared" si="82"/>
        <v>955.17349427348211</v>
      </c>
      <c r="R183" s="35">
        <f t="shared" si="82"/>
        <v>1172.9539777836264</v>
      </c>
      <c r="S183" s="35">
        <f t="shared" si="82"/>
        <v>1068.7058036724275</v>
      </c>
      <c r="T183" s="35">
        <f t="shared" si="82"/>
        <v>0</v>
      </c>
      <c r="U183" s="35">
        <f t="shared" si="82"/>
        <v>0</v>
      </c>
      <c r="V183" s="35">
        <f t="shared" si="82"/>
        <v>0</v>
      </c>
      <c r="W183" s="35">
        <f t="shared" si="82"/>
        <v>0</v>
      </c>
    </row>
    <row r="184" spans="1:23" x14ac:dyDescent="0.2">
      <c r="A184" s="1" t="s">
        <v>32</v>
      </c>
      <c r="C184" s="35" t="e">
        <f t="shared" ref="C184:W184" si="83">C104/(1+C164)</f>
        <v>#DIV/0!</v>
      </c>
      <c r="D184" s="35" t="e">
        <f t="shared" si="83"/>
        <v>#DIV/0!</v>
      </c>
      <c r="E184" s="35" t="e">
        <f t="shared" si="83"/>
        <v>#DIV/0!</v>
      </c>
      <c r="F184" s="35" t="e">
        <f t="shared" si="83"/>
        <v>#DIV/0!</v>
      </c>
      <c r="G184" s="35" t="e">
        <f t="shared" si="83"/>
        <v>#DIV/0!</v>
      </c>
      <c r="H184" s="35" t="e">
        <f t="shared" si="83"/>
        <v>#DIV/0!</v>
      </c>
      <c r="I184" s="35" t="e">
        <f t="shared" si="83"/>
        <v>#DIV/0!</v>
      </c>
      <c r="J184" s="35">
        <f t="shared" si="83"/>
        <v>1588.365213687252</v>
      </c>
      <c r="K184" s="35">
        <f t="shared" si="83"/>
        <v>1061.8971133895586</v>
      </c>
      <c r="L184" s="35">
        <f t="shared" si="83"/>
        <v>747.1986606045599</v>
      </c>
      <c r="M184" s="35">
        <f t="shared" si="83"/>
        <v>1041.7194348272099</v>
      </c>
      <c r="N184" s="35">
        <f t="shared" si="83"/>
        <v>1081.3086296311701</v>
      </c>
      <c r="O184" s="35">
        <f t="shared" si="83"/>
        <v>1083.5279941277336</v>
      </c>
      <c r="P184" s="35">
        <f t="shared" si="83"/>
        <v>1201.898693948413</v>
      </c>
      <c r="Q184" s="35">
        <f t="shared" si="83"/>
        <v>1172.0246815000842</v>
      </c>
      <c r="R184" s="35">
        <f t="shared" si="83"/>
        <v>1492.2689484224861</v>
      </c>
      <c r="S184" s="35">
        <f t="shared" si="83"/>
        <v>1431.4705568455747</v>
      </c>
      <c r="T184" s="35">
        <f t="shared" si="83"/>
        <v>0</v>
      </c>
      <c r="U184" s="35">
        <f t="shared" si="83"/>
        <v>0</v>
      </c>
      <c r="V184" s="35">
        <f t="shared" si="83"/>
        <v>0</v>
      </c>
      <c r="W184" s="35">
        <f t="shared" si="83"/>
        <v>0</v>
      </c>
    </row>
    <row r="185" spans="1:23" x14ac:dyDescent="0.2">
      <c r="A185" s="1" t="s">
        <v>33</v>
      </c>
      <c r="C185" s="35" t="e">
        <f t="shared" ref="C185:W185" si="84">C105/(1+C165)</f>
        <v>#DIV/0!</v>
      </c>
      <c r="D185" s="35" t="e">
        <f t="shared" si="84"/>
        <v>#DIV/0!</v>
      </c>
      <c r="E185" s="35" t="e">
        <f t="shared" si="84"/>
        <v>#DIV/0!</v>
      </c>
      <c r="F185" s="35" t="e">
        <f t="shared" si="84"/>
        <v>#DIV/0!</v>
      </c>
      <c r="G185" s="35" t="e">
        <f t="shared" si="84"/>
        <v>#DIV/0!</v>
      </c>
      <c r="H185" s="35" t="e">
        <f t="shared" si="84"/>
        <v>#DIV/0!</v>
      </c>
      <c r="I185" s="35" t="e">
        <f t="shared" si="84"/>
        <v>#DIV/0!</v>
      </c>
      <c r="J185" s="35">
        <f t="shared" si="84"/>
        <v>1635.1118580748705</v>
      </c>
      <c r="K185" s="35">
        <f t="shared" si="84"/>
        <v>1405.2878232119986</v>
      </c>
      <c r="L185" s="35">
        <f t="shared" si="84"/>
        <v>1038.6781022372363</v>
      </c>
      <c r="M185" s="35">
        <f t="shared" si="84"/>
        <v>1129.6838173257202</v>
      </c>
      <c r="N185" s="35">
        <f t="shared" si="84"/>
        <v>1141.119022295632</v>
      </c>
      <c r="O185" s="35">
        <f t="shared" si="84"/>
        <v>1172.6071430859404</v>
      </c>
      <c r="P185" s="35">
        <f t="shared" si="84"/>
        <v>1567.2238404371431</v>
      </c>
      <c r="Q185" s="35">
        <f t="shared" si="84"/>
        <v>1708.9198297046928</v>
      </c>
      <c r="R185" s="35">
        <f t="shared" si="84"/>
        <v>1932.7792216400367</v>
      </c>
      <c r="S185" s="35">
        <f t="shared" si="84"/>
        <v>1700.8598680156965</v>
      </c>
      <c r="T185" s="35">
        <f t="shared" si="84"/>
        <v>0</v>
      </c>
      <c r="U185" s="35">
        <f t="shared" si="84"/>
        <v>0</v>
      </c>
      <c r="V185" s="35">
        <f t="shared" si="84"/>
        <v>0</v>
      </c>
      <c r="W185" s="35">
        <f t="shared" si="84"/>
        <v>0</v>
      </c>
    </row>
    <row r="186" spans="1:23" x14ac:dyDescent="0.2">
      <c r="A186" s="1" t="s">
        <v>34</v>
      </c>
      <c r="C186" s="35" t="e">
        <f t="shared" ref="C186:W186" si="85">C106/(1+C166)</f>
        <v>#DIV/0!</v>
      </c>
      <c r="D186" s="35" t="e">
        <f t="shared" si="85"/>
        <v>#DIV/0!</v>
      </c>
      <c r="E186" s="35" t="e">
        <f t="shared" si="85"/>
        <v>#DIV/0!</v>
      </c>
      <c r="F186" s="35" t="e">
        <f t="shared" si="85"/>
        <v>#DIV/0!</v>
      </c>
      <c r="G186" s="35" t="e">
        <f t="shared" si="85"/>
        <v>#DIV/0!</v>
      </c>
      <c r="H186" s="35" t="e">
        <f t="shared" si="85"/>
        <v>#DIV/0!</v>
      </c>
      <c r="I186" s="35" t="e">
        <f t="shared" si="85"/>
        <v>#DIV/0!</v>
      </c>
      <c r="J186" s="35">
        <f t="shared" si="85"/>
        <v>1766.2637933215367</v>
      </c>
      <c r="K186" s="35">
        <f t="shared" si="85"/>
        <v>1432.2590344095577</v>
      </c>
      <c r="L186" s="35">
        <f t="shared" si="85"/>
        <v>1322.5666258863796</v>
      </c>
      <c r="M186" s="35">
        <f t="shared" si="85"/>
        <v>1123.0338670073834</v>
      </c>
      <c r="N186" s="35">
        <f t="shared" si="85"/>
        <v>1240.6770505981629</v>
      </c>
      <c r="O186" s="35">
        <f t="shared" si="85"/>
        <v>1446.8170222135948</v>
      </c>
      <c r="P186" s="35">
        <f t="shared" si="85"/>
        <v>1494.1980002380571</v>
      </c>
      <c r="Q186" s="35">
        <f t="shared" si="85"/>
        <v>1927.371119497886</v>
      </c>
      <c r="R186" s="35">
        <f t="shared" si="85"/>
        <v>2089.5658668314459</v>
      </c>
      <c r="S186" s="35">
        <f t="shared" si="85"/>
        <v>1943.6164526612699</v>
      </c>
      <c r="T186" s="35">
        <f t="shared" si="85"/>
        <v>0</v>
      </c>
      <c r="U186" s="35">
        <f t="shared" si="85"/>
        <v>0</v>
      </c>
      <c r="V186" s="35">
        <f t="shared" si="85"/>
        <v>0</v>
      </c>
      <c r="W186" s="35">
        <f t="shared" si="85"/>
        <v>0</v>
      </c>
    </row>
    <row r="187" spans="1:23" x14ac:dyDescent="0.2">
      <c r="A187" s="1" t="s">
        <v>35</v>
      </c>
      <c r="C187" s="35" t="e">
        <f t="shared" ref="C187:W187" si="86">C107/(1+C167)</f>
        <v>#DIV/0!</v>
      </c>
      <c r="D187" s="35" t="e">
        <f t="shared" si="86"/>
        <v>#DIV/0!</v>
      </c>
      <c r="E187" s="35" t="e">
        <f t="shared" si="86"/>
        <v>#DIV/0!</v>
      </c>
      <c r="F187" s="35" t="e">
        <f t="shared" si="86"/>
        <v>#DIV/0!</v>
      </c>
      <c r="G187" s="35" t="e">
        <f t="shared" si="86"/>
        <v>#DIV/0!</v>
      </c>
      <c r="H187" s="35" t="e">
        <f t="shared" si="86"/>
        <v>#DIV/0!</v>
      </c>
      <c r="I187" s="35" t="e">
        <f t="shared" si="86"/>
        <v>#DIV/0!</v>
      </c>
      <c r="J187" s="35">
        <f t="shared" si="86"/>
        <v>1660.8604263385478</v>
      </c>
      <c r="K187" s="35">
        <f t="shared" si="86"/>
        <v>1285.5656412717267</v>
      </c>
      <c r="L187" s="35">
        <f t="shared" si="86"/>
        <v>1402.5412121241093</v>
      </c>
      <c r="M187" s="35">
        <f t="shared" si="86"/>
        <v>856.72638969382092</v>
      </c>
      <c r="N187" s="35">
        <f t="shared" si="86"/>
        <v>1246.7189595812606</v>
      </c>
      <c r="O187" s="35">
        <f t="shared" si="86"/>
        <v>1368.8701540132231</v>
      </c>
      <c r="P187" s="35">
        <f t="shared" si="86"/>
        <v>1695.9007090152165</v>
      </c>
      <c r="Q187" s="35">
        <f t="shared" si="86"/>
        <v>1663.2481859096586</v>
      </c>
      <c r="R187" s="35">
        <f t="shared" si="86"/>
        <v>2002.3351799191164</v>
      </c>
      <c r="S187" s="35">
        <f t="shared" si="86"/>
        <v>1963.1551976907376</v>
      </c>
      <c r="T187" s="35">
        <f t="shared" si="86"/>
        <v>0</v>
      </c>
      <c r="U187" s="35">
        <f t="shared" si="86"/>
        <v>0</v>
      </c>
      <c r="V187" s="35">
        <f t="shared" si="86"/>
        <v>0</v>
      </c>
      <c r="W187" s="35">
        <f t="shared" si="86"/>
        <v>0</v>
      </c>
    </row>
    <row r="188" spans="1:23" x14ac:dyDescent="0.2">
      <c r="A188" s="1" t="s">
        <v>36</v>
      </c>
      <c r="C188" s="35" t="e">
        <f t="shared" ref="C188:W188" si="87">C108/(1+C168)</f>
        <v>#DIV/0!</v>
      </c>
      <c r="D188" s="35" t="e">
        <f t="shared" si="87"/>
        <v>#DIV/0!</v>
      </c>
      <c r="E188" s="35" t="e">
        <f t="shared" si="87"/>
        <v>#DIV/0!</v>
      </c>
      <c r="F188" s="35" t="e">
        <f t="shared" si="87"/>
        <v>#DIV/0!</v>
      </c>
      <c r="G188" s="35" t="e">
        <f t="shared" si="87"/>
        <v>#DIV/0!</v>
      </c>
      <c r="H188" s="35" t="e">
        <f t="shared" si="87"/>
        <v>#DIV/0!</v>
      </c>
      <c r="I188" s="35" t="e">
        <f t="shared" si="87"/>
        <v>#DIV/0!</v>
      </c>
      <c r="J188" s="35">
        <f t="shared" si="87"/>
        <v>1066.1585860308089</v>
      </c>
      <c r="K188" s="35">
        <f t="shared" si="87"/>
        <v>1217.8525434510152</v>
      </c>
      <c r="L188" s="35">
        <f t="shared" si="87"/>
        <v>1217.3211332107112</v>
      </c>
      <c r="M188" s="35">
        <f t="shared" si="87"/>
        <v>845.60356392627193</v>
      </c>
      <c r="N188" s="35">
        <f t="shared" si="87"/>
        <v>686.65213897177694</v>
      </c>
      <c r="O188" s="35">
        <f t="shared" si="87"/>
        <v>1288.5754492660119</v>
      </c>
      <c r="P188" s="35">
        <f t="shared" si="87"/>
        <v>1610.9179546056796</v>
      </c>
      <c r="Q188" s="35">
        <f t="shared" si="87"/>
        <v>1564.0573262156227</v>
      </c>
      <c r="R188" s="35">
        <f t="shared" si="87"/>
        <v>1390.7990314964452</v>
      </c>
      <c r="S188" s="35">
        <f t="shared" si="87"/>
        <v>1760.3427910926964</v>
      </c>
      <c r="T188" s="35">
        <f t="shared" si="87"/>
        <v>0</v>
      </c>
      <c r="U188" s="35">
        <f t="shared" si="87"/>
        <v>0</v>
      </c>
      <c r="V188" s="35">
        <f t="shared" si="87"/>
        <v>0</v>
      </c>
      <c r="W188" s="35">
        <f t="shared" si="87"/>
        <v>0</v>
      </c>
    </row>
    <row r="189" spans="1:23" x14ac:dyDescent="0.2">
      <c r="A189" s="1" t="s">
        <v>37</v>
      </c>
      <c r="C189" s="35" t="e">
        <f t="shared" ref="C189:W189" si="88">C109/(1+C169)</f>
        <v>#DIV/0!</v>
      </c>
      <c r="D189" s="35" t="e">
        <f t="shared" si="88"/>
        <v>#DIV/0!</v>
      </c>
      <c r="E189" s="35" t="e">
        <f t="shared" si="88"/>
        <v>#DIV/0!</v>
      </c>
      <c r="F189" s="35" t="e">
        <f t="shared" si="88"/>
        <v>#DIV/0!</v>
      </c>
      <c r="G189" s="35" t="e">
        <f t="shared" si="88"/>
        <v>#DIV/0!</v>
      </c>
      <c r="H189" s="35" t="e">
        <f t="shared" si="88"/>
        <v>#DIV/0!</v>
      </c>
      <c r="I189" s="35" t="e">
        <f t="shared" si="88"/>
        <v>#DIV/0!</v>
      </c>
      <c r="J189" s="35">
        <f t="shared" si="88"/>
        <v>1078.7604807648374</v>
      </c>
      <c r="K189" s="35">
        <f t="shared" si="88"/>
        <v>615.82670100074893</v>
      </c>
      <c r="L189" s="35">
        <f t="shared" si="88"/>
        <v>1090.1705422960511</v>
      </c>
      <c r="M189" s="35">
        <f t="shared" si="88"/>
        <v>797.1799292965618</v>
      </c>
      <c r="N189" s="35">
        <f t="shared" si="88"/>
        <v>833.52732654677231</v>
      </c>
      <c r="O189" s="35">
        <f t="shared" si="88"/>
        <v>1132.3550210054523</v>
      </c>
      <c r="P189" s="35">
        <f t="shared" si="88"/>
        <v>1297.9508754901738</v>
      </c>
      <c r="Q189" s="35">
        <f t="shared" si="88"/>
        <v>1343.3343724535143</v>
      </c>
      <c r="R189" s="35">
        <f t="shared" si="88"/>
        <v>1194.1974738083043</v>
      </c>
      <c r="S189" s="35">
        <f t="shared" si="88"/>
        <v>1538.8628184555589</v>
      </c>
      <c r="T189" s="35">
        <f t="shared" si="88"/>
        <v>0</v>
      </c>
      <c r="U189" s="35">
        <f t="shared" si="88"/>
        <v>0</v>
      </c>
      <c r="V189" s="35">
        <f t="shared" si="88"/>
        <v>0</v>
      </c>
      <c r="W189" s="35">
        <f t="shared" si="88"/>
        <v>0</v>
      </c>
    </row>
    <row r="190" spans="1:23" x14ac:dyDescent="0.2">
      <c r="A190" s="1" t="s">
        <v>38</v>
      </c>
      <c r="C190" s="35" t="e">
        <f t="shared" ref="C190:W190" si="89">C110/(1+C170)</f>
        <v>#DIV/0!</v>
      </c>
      <c r="D190" s="35" t="e">
        <f t="shared" si="89"/>
        <v>#DIV/0!</v>
      </c>
      <c r="E190" s="35" t="e">
        <f t="shared" si="89"/>
        <v>#DIV/0!</v>
      </c>
      <c r="F190" s="35" t="e">
        <f t="shared" si="89"/>
        <v>#DIV/0!</v>
      </c>
      <c r="G190" s="35" t="e">
        <f t="shared" si="89"/>
        <v>#DIV/0!</v>
      </c>
      <c r="H190" s="35" t="e">
        <f t="shared" si="89"/>
        <v>#DIV/0!</v>
      </c>
      <c r="I190" s="35" t="e">
        <f t="shared" si="89"/>
        <v>#DIV/0!</v>
      </c>
      <c r="J190" s="35">
        <f t="shared" si="89"/>
        <v>880.19349244421471</v>
      </c>
      <c r="K190" s="35">
        <f t="shared" si="89"/>
        <v>569.33829684410568</v>
      </c>
      <c r="L190" s="35">
        <f t="shared" si="89"/>
        <v>1123.4900552535705</v>
      </c>
      <c r="M190" s="35">
        <f t="shared" si="89"/>
        <v>783.17754754065697</v>
      </c>
      <c r="N190" s="35">
        <f t="shared" si="89"/>
        <v>719.35522437712496</v>
      </c>
      <c r="O190" s="35">
        <f t="shared" si="89"/>
        <v>1008.5533355143949</v>
      </c>
      <c r="P190" s="35">
        <f t="shared" si="89"/>
        <v>1047.3457263928244</v>
      </c>
      <c r="Q190" s="35">
        <f t="shared" si="89"/>
        <v>955.3267656517578</v>
      </c>
      <c r="R190" s="35">
        <f t="shared" si="89"/>
        <v>1159.6093947703177</v>
      </c>
      <c r="S190" s="35">
        <f t="shared" si="89"/>
        <v>1400.1807474172281</v>
      </c>
      <c r="T190" s="35">
        <f t="shared" si="89"/>
        <v>0</v>
      </c>
      <c r="U190" s="35">
        <f t="shared" si="89"/>
        <v>0</v>
      </c>
      <c r="V190" s="35">
        <f t="shared" si="89"/>
        <v>0</v>
      </c>
      <c r="W190" s="35">
        <f t="shared" si="89"/>
        <v>0</v>
      </c>
    </row>
    <row r="191" spans="1:23" x14ac:dyDescent="0.2">
      <c r="A191" s="1" t="s">
        <v>39</v>
      </c>
      <c r="C191" s="35" t="e">
        <f t="shared" ref="C191:W191" si="90">C111/(1+C171)</f>
        <v>#DIV/0!</v>
      </c>
      <c r="D191" s="35" t="e">
        <f t="shared" si="90"/>
        <v>#DIV/0!</v>
      </c>
      <c r="E191" s="35" t="e">
        <f t="shared" si="90"/>
        <v>#DIV/0!</v>
      </c>
      <c r="F191" s="35" t="e">
        <f t="shared" si="90"/>
        <v>#DIV/0!</v>
      </c>
      <c r="G191" s="35" t="e">
        <f t="shared" si="90"/>
        <v>#DIV/0!</v>
      </c>
      <c r="H191" s="35" t="e">
        <f t="shared" si="90"/>
        <v>#DIV/0!</v>
      </c>
      <c r="I191" s="35" t="e">
        <f t="shared" si="90"/>
        <v>#DIV/0!</v>
      </c>
      <c r="J191" s="35">
        <f t="shared" si="90"/>
        <v>808.83170806830276</v>
      </c>
      <c r="K191" s="35">
        <f t="shared" si="90"/>
        <v>646.28409274043543</v>
      </c>
      <c r="L191" s="35">
        <f t="shared" si="90"/>
        <v>1372.7753728531461</v>
      </c>
      <c r="M191" s="35">
        <f t="shared" si="90"/>
        <v>692.57683305829175</v>
      </c>
      <c r="N191" s="35">
        <f t="shared" si="90"/>
        <v>805.73313785493315</v>
      </c>
      <c r="O191" s="35">
        <f t="shared" si="90"/>
        <v>989.43011174447111</v>
      </c>
      <c r="P191" s="35">
        <f t="shared" si="90"/>
        <v>1040.515001269132</v>
      </c>
      <c r="Q191" s="35">
        <f t="shared" si="90"/>
        <v>893.7822614736732</v>
      </c>
      <c r="R191" s="35">
        <f t="shared" si="90"/>
        <v>1024.8142079149031</v>
      </c>
      <c r="S191" s="35">
        <f t="shared" si="90"/>
        <v>0</v>
      </c>
      <c r="T191" s="35">
        <f t="shared" si="90"/>
        <v>0</v>
      </c>
      <c r="U191" s="35">
        <f t="shared" si="90"/>
        <v>0</v>
      </c>
      <c r="V191" s="35">
        <f t="shared" si="90"/>
        <v>0</v>
      </c>
      <c r="W191" s="35">
        <f t="shared" si="90"/>
        <v>0</v>
      </c>
    </row>
    <row r="192" spans="1:23" x14ac:dyDescent="0.2">
      <c r="A192" s="1" t="s">
        <v>40</v>
      </c>
      <c r="C192" s="35" t="e">
        <f t="shared" ref="C192:W192" si="91">C112/(1+C172)</f>
        <v>#DIV/0!</v>
      </c>
      <c r="D192" s="35" t="e">
        <f t="shared" si="91"/>
        <v>#DIV/0!</v>
      </c>
      <c r="E192" s="35" t="e">
        <f t="shared" si="91"/>
        <v>#DIV/0!</v>
      </c>
      <c r="F192" s="35" t="e">
        <f t="shared" si="91"/>
        <v>#DIV/0!</v>
      </c>
      <c r="G192" s="35" t="e">
        <f t="shared" si="91"/>
        <v>#DIV/0!</v>
      </c>
      <c r="H192" s="35" t="e">
        <f t="shared" si="91"/>
        <v>#DIV/0!</v>
      </c>
      <c r="I192" s="35" t="e">
        <f t="shared" si="91"/>
        <v>#DIV/0!</v>
      </c>
      <c r="J192" s="35">
        <f t="shared" si="91"/>
        <v>836.83269261826035</v>
      </c>
      <c r="K192" s="35">
        <f t="shared" si="91"/>
        <v>702.00397635727177</v>
      </c>
      <c r="L192" s="35">
        <f t="shared" si="91"/>
        <v>840.0085228440139</v>
      </c>
      <c r="M192" s="35">
        <f t="shared" si="91"/>
        <v>786.73925620058128</v>
      </c>
      <c r="N192" s="35">
        <f t="shared" si="91"/>
        <v>979.8825335393218</v>
      </c>
      <c r="O192" s="35">
        <f t="shared" si="91"/>
        <v>1009.7685443006117</v>
      </c>
      <c r="P192" s="35">
        <f t="shared" si="91"/>
        <v>1082.8615289292295</v>
      </c>
      <c r="Q192" s="35">
        <f t="shared" si="91"/>
        <v>876.81872060161209</v>
      </c>
      <c r="R192" s="35">
        <f t="shared" si="91"/>
        <v>1029.4661623875891</v>
      </c>
      <c r="S192" s="35">
        <f t="shared" si="91"/>
        <v>1215.6847523147333</v>
      </c>
      <c r="T192" s="35">
        <f t="shared" si="91"/>
        <v>0</v>
      </c>
      <c r="U192" s="35">
        <f t="shared" si="91"/>
        <v>0</v>
      </c>
      <c r="V192" s="35">
        <f t="shared" si="91"/>
        <v>0</v>
      </c>
      <c r="W192" s="35">
        <f t="shared" si="91"/>
        <v>0</v>
      </c>
    </row>
    <row r="193" spans="1:29" x14ac:dyDescent="0.2">
      <c r="A193" s="36" t="s">
        <v>52</v>
      </c>
      <c r="B193" s="37"/>
      <c r="C193" s="40" t="e">
        <f>AVERAGE(C181:C192)</f>
        <v>#DIV/0!</v>
      </c>
      <c r="D193" s="40" t="e">
        <f t="shared" ref="D193:W193" si="92">AVERAGE(D181:D192)</f>
        <v>#DIV/0!</v>
      </c>
      <c r="E193" s="40" t="e">
        <f t="shared" si="92"/>
        <v>#DIV/0!</v>
      </c>
      <c r="F193" s="40" t="e">
        <f t="shared" si="92"/>
        <v>#DIV/0!</v>
      </c>
      <c r="G193" s="40" t="e">
        <f t="shared" si="92"/>
        <v>#DIV/0!</v>
      </c>
      <c r="H193" s="40" t="e">
        <f t="shared" si="92"/>
        <v>#DIV/0!</v>
      </c>
      <c r="I193" s="40" t="e">
        <f t="shared" si="92"/>
        <v>#DIV/0!</v>
      </c>
      <c r="J193" s="40">
        <f t="shared" si="92"/>
        <v>1198.9466258934833</v>
      </c>
      <c r="K193" s="40">
        <f t="shared" si="92"/>
        <v>938.26281530764891</v>
      </c>
      <c r="L193" s="40">
        <f t="shared" si="92"/>
        <v>962.72596387879491</v>
      </c>
      <c r="M193" s="40">
        <f t="shared" si="92"/>
        <v>834.32224564850776</v>
      </c>
      <c r="N193" s="40">
        <f t="shared" si="92"/>
        <v>869.19185371219203</v>
      </c>
      <c r="O193" s="40">
        <f t="shared" si="92"/>
        <v>1043.6025773784083</v>
      </c>
      <c r="P193" s="40">
        <f t="shared" si="92"/>
        <v>1204.1890464627625</v>
      </c>
      <c r="Q193" s="40">
        <f t="shared" si="92"/>
        <v>1203.8528470212175</v>
      </c>
      <c r="R193" s="40">
        <f t="shared" si="92"/>
        <v>1333.2587066840576</v>
      </c>
      <c r="S193" s="40">
        <f t="shared" si="92"/>
        <v>1274.4082602898391</v>
      </c>
      <c r="T193" s="40">
        <f t="shared" si="92"/>
        <v>0</v>
      </c>
      <c r="U193" s="40">
        <f t="shared" si="92"/>
        <v>0</v>
      </c>
      <c r="V193" s="40">
        <f t="shared" si="92"/>
        <v>0</v>
      </c>
      <c r="W193" s="41">
        <f t="shared" si="92"/>
        <v>0</v>
      </c>
    </row>
    <row r="194" spans="1:29" x14ac:dyDescent="0.2">
      <c r="C194" s="21" t="e">
        <f>(SUM(C101:C112)-SUM(C181:C192))/SUM(C101:C112)</f>
        <v>#DIV/0!</v>
      </c>
      <c r="D194" s="21" t="e">
        <f t="shared" ref="D194:R194" si="93">(SUM(D101:D112)-SUM(D181:D192))/SUM(D101:D112)</f>
        <v>#DIV/0!</v>
      </c>
      <c r="E194" s="21" t="e">
        <f t="shared" si="93"/>
        <v>#DIV/0!</v>
      </c>
      <c r="F194" s="21" t="e">
        <f t="shared" si="93"/>
        <v>#DIV/0!</v>
      </c>
      <c r="G194" s="21" t="e">
        <f t="shared" si="93"/>
        <v>#DIV/0!</v>
      </c>
      <c r="H194" s="21" t="e">
        <f t="shared" si="93"/>
        <v>#DIV/0!</v>
      </c>
      <c r="I194" s="21" t="e">
        <f t="shared" si="93"/>
        <v>#DIV/0!</v>
      </c>
      <c r="J194" s="21">
        <f t="shared" si="93"/>
        <v>-3.5975668294992986E-3</v>
      </c>
      <c r="K194" s="21">
        <f t="shared" si="93"/>
        <v>-3.1128372606888281E-2</v>
      </c>
      <c r="L194" s="21">
        <f t="shared" si="93"/>
        <v>-3.5102730353128858E-2</v>
      </c>
      <c r="M194" s="21">
        <f t="shared" si="93"/>
        <v>2.5421245700615731E-2</v>
      </c>
      <c r="N194" s="21">
        <f t="shared" si="93"/>
        <v>-2.3789133248240737E-2</v>
      </c>
      <c r="O194" s="21">
        <f t="shared" si="93"/>
        <v>-2.3209397312779459E-3</v>
      </c>
      <c r="P194" s="21">
        <f t="shared" si="93"/>
        <v>-7.3537208269057203E-4</v>
      </c>
      <c r="Q194" s="21">
        <f t="shared" si="93"/>
        <v>-2.4068288381011708E-2</v>
      </c>
      <c r="R194" s="21">
        <f t="shared" si="93"/>
        <v>-1.2240084297162035E-2</v>
      </c>
    </row>
    <row r="198" spans="1:29" x14ac:dyDescent="0.2">
      <c r="Q198" s="17" t="s">
        <v>57</v>
      </c>
      <c r="R198" s="42">
        <v>2</v>
      </c>
    </row>
    <row r="199" spans="1:29" ht="12.75" x14ac:dyDescent="0.2">
      <c r="B199" s="24" t="s">
        <v>55</v>
      </c>
      <c r="C199" s="24"/>
      <c r="AA199" s="116" t="s">
        <v>69</v>
      </c>
      <c r="AB199" s="116"/>
    </row>
    <row r="200" spans="1:29" ht="22.5" x14ac:dyDescent="0.2">
      <c r="C200" s="15">
        <f>C$10</f>
        <v>2000</v>
      </c>
      <c r="D200" s="15">
        <f t="shared" ref="D200:W200" si="94">D$10</f>
        <v>2001</v>
      </c>
      <c r="E200" s="15">
        <f t="shared" si="94"/>
        <v>2002</v>
      </c>
      <c r="F200" s="15">
        <f t="shared" si="94"/>
        <v>2003</v>
      </c>
      <c r="G200" s="15">
        <f t="shared" si="94"/>
        <v>2004</v>
      </c>
      <c r="H200" s="15">
        <f t="shared" si="94"/>
        <v>2005</v>
      </c>
      <c r="I200" s="15">
        <f t="shared" si="94"/>
        <v>2006</v>
      </c>
      <c r="J200" s="15">
        <f t="shared" si="94"/>
        <v>2007</v>
      </c>
      <c r="K200" s="15">
        <f t="shared" si="94"/>
        <v>2008</v>
      </c>
      <c r="L200" s="15">
        <f t="shared" si="94"/>
        <v>2009</v>
      </c>
      <c r="M200" s="15">
        <f t="shared" si="94"/>
        <v>2010</v>
      </c>
      <c r="N200" s="15">
        <f t="shared" si="94"/>
        <v>2011</v>
      </c>
      <c r="O200" s="15">
        <f t="shared" si="94"/>
        <v>2012</v>
      </c>
      <c r="P200" s="15">
        <f t="shared" si="94"/>
        <v>2013</v>
      </c>
      <c r="Q200" s="15">
        <f t="shared" si="94"/>
        <v>2014</v>
      </c>
      <c r="R200" s="15">
        <f t="shared" si="94"/>
        <v>2015</v>
      </c>
      <c r="S200" s="15">
        <f t="shared" si="94"/>
        <v>2016</v>
      </c>
      <c r="T200" s="15">
        <f t="shared" si="94"/>
        <v>2017</v>
      </c>
      <c r="U200" s="15">
        <f t="shared" si="94"/>
        <v>2018</v>
      </c>
      <c r="V200" s="15">
        <f t="shared" si="94"/>
        <v>2019</v>
      </c>
      <c r="W200" s="15">
        <f t="shared" si="94"/>
        <v>2020</v>
      </c>
      <c r="Y200" s="15" t="s">
        <v>52</v>
      </c>
      <c r="Z200" s="16" t="s">
        <v>56</v>
      </c>
      <c r="AA200" s="16" t="s">
        <v>70</v>
      </c>
      <c r="AB200" s="16" t="s">
        <v>71</v>
      </c>
      <c r="AC200" s="16" t="s">
        <v>60</v>
      </c>
    </row>
    <row r="201" spans="1:29" x14ac:dyDescent="0.2">
      <c r="A201" s="1" t="s">
        <v>29</v>
      </c>
      <c r="C201" s="35" t="e">
        <f>C181/C$193</f>
        <v>#DIV/0!</v>
      </c>
      <c r="D201" s="35" t="e">
        <f t="shared" ref="D201:R201" si="95">D181/D$193</f>
        <v>#DIV/0!</v>
      </c>
      <c r="E201" s="35" t="e">
        <f t="shared" si="95"/>
        <v>#DIV/0!</v>
      </c>
      <c r="F201" s="35" t="e">
        <f t="shared" si="95"/>
        <v>#DIV/0!</v>
      </c>
      <c r="G201" s="35" t="e">
        <f t="shared" si="95"/>
        <v>#DIV/0!</v>
      </c>
      <c r="H201" s="35" t="e">
        <f t="shared" si="95"/>
        <v>#DIV/0!</v>
      </c>
      <c r="I201" s="35" t="e">
        <f t="shared" si="95"/>
        <v>#DIV/0!</v>
      </c>
      <c r="J201" s="35">
        <f t="shared" si="95"/>
        <v>0.69921655606326738</v>
      </c>
      <c r="K201" s="35">
        <f t="shared" si="95"/>
        <v>0.57850622336049573</v>
      </c>
      <c r="L201" s="35">
        <f t="shared" si="95"/>
        <v>0.31113258800176102</v>
      </c>
      <c r="M201" s="35">
        <f t="shared" si="95"/>
        <v>0.58330659554192188</v>
      </c>
      <c r="N201" s="35">
        <f t="shared" si="95"/>
        <v>0.58413473209223499</v>
      </c>
      <c r="O201" s="35">
        <f t="shared" si="95"/>
        <v>0.54079986449860751</v>
      </c>
      <c r="P201" s="35">
        <f t="shared" si="95"/>
        <v>0.55629377795645596</v>
      </c>
      <c r="Q201" s="35">
        <f t="shared" si="95"/>
        <v>0.55278647340089038</v>
      </c>
      <c r="R201" s="35">
        <f t="shared" si="95"/>
        <v>0.51048587016773073</v>
      </c>
      <c r="S201" s="35"/>
      <c r="T201" s="35"/>
      <c r="U201" s="35"/>
      <c r="V201" s="35"/>
      <c r="W201" s="35"/>
      <c r="Y201" s="35" t="e">
        <f>AVERAGE(C201:W201)</f>
        <v>#DIV/0!</v>
      </c>
      <c r="Z201" s="35" t="e">
        <f>STDEV(C201:W201)</f>
        <v>#DIV/0!</v>
      </c>
      <c r="AA201" s="35" t="e">
        <f t="shared" ref="AA201:AA212" si="96">$Y201-$Z201*MaxSD</f>
        <v>#DIV/0!</v>
      </c>
      <c r="AB201" s="35" t="e">
        <f t="shared" ref="AB201:AB212" si="97">$Y201+$Z201*MaxSD</f>
        <v>#DIV/0!</v>
      </c>
      <c r="AC201" s="35" t="e">
        <f>SUMPRODUCT(C201:W201,C$236:W$236)/Y$236</f>
        <v>#DIV/0!</v>
      </c>
    </row>
    <row r="202" spans="1:29" x14ac:dyDescent="0.2">
      <c r="A202" s="1" t="s">
        <v>30</v>
      </c>
      <c r="C202" s="35" t="e">
        <f t="shared" ref="C202:R202" si="98">C182/C$193</f>
        <v>#DIV/0!</v>
      </c>
      <c r="D202" s="35" t="e">
        <f t="shared" si="98"/>
        <v>#DIV/0!</v>
      </c>
      <c r="E202" s="35" t="e">
        <f t="shared" si="98"/>
        <v>#DIV/0!</v>
      </c>
      <c r="F202" s="35" t="e">
        <f t="shared" si="98"/>
        <v>#DIV/0!</v>
      </c>
      <c r="G202" s="35" t="e">
        <f t="shared" si="98"/>
        <v>#DIV/0!</v>
      </c>
      <c r="H202" s="35" t="e">
        <f t="shared" si="98"/>
        <v>#DIV/0!</v>
      </c>
      <c r="I202" s="35" t="e">
        <f t="shared" si="98"/>
        <v>#DIV/0!</v>
      </c>
      <c r="J202" s="35">
        <f t="shared" si="98"/>
        <v>0.82056541871409794</v>
      </c>
      <c r="K202" s="35">
        <f t="shared" si="98"/>
        <v>0.87638737530290878</v>
      </c>
      <c r="L202" s="35">
        <f t="shared" si="98"/>
        <v>0.51873612324071683</v>
      </c>
      <c r="M202" s="35">
        <f t="shared" si="98"/>
        <v>0.79010606159562324</v>
      </c>
      <c r="N202" s="35">
        <f t="shared" si="98"/>
        <v>0.60880369301766157</v>
      </c>
      <c r="O202" s="35">
        <f t="shared" si="98"/>
        <v>0.56544619505316818</v>
      </c>
      <c r="P202" s="35">
        <f t="shared" si="98"/>
        <v>0.60975252948804737</v>
      </c>
      <c r="Q202" s="35">
        <f t="shared" si="98"/>
        <v>0.59866439570038521</v>
      </c>
      <c r="R202" s="35">
        <f t="shared" si="98"/>
        <v>0.6223137940405139</v>
      </c>
      <c r="S202" s="35"/>
      <c r="T202" s="35"/>
      <c r="U202" s="35"/>
      <c r="V202" s="35"/>
      <c r="W202" s="35"/>
      <c r="Y202" s="35" t="e">
        <f t="shared" ref="Y202:Y212" si="99">AVERAGE(C202:W202)</f>
        <v>#DIV/0!</v>
      </c>
      <c r="Z202" s="35" t="e">
        <f t="shared" ref="Z202:Z212" si="100">STDEV(C202:W202)</f>
        <v>#DIV/0!</v>
      </c>
      <c r="AA202" s="35" t="e">
        <f t="shared" si="96"/>
        <v>#DIV/0!</v>
      </c>
      <c r="AB202" s="35" t="e">
        <f t="shared" si="97"/>
        <v>#DIV/0!</v>
      </c>
      <c r="AC202" s="35" t="e">
        <f t="shared" ref="AC202:AC212" si="101">SUMPRODUCT(C202:W202,C$236:W$236)/Y$236</f>
        <v>#DIV/0!</v>
      </c>
    </row>
    <row r="203" spans="1:29" x14ac:dyDescent="0.2">
      <c r="A203" s="1" t="s">
        <v>31</v>
      </c>
      <c r="C203" s="35" t="e">
        <f t="shared" ref="C203:R203" si="102">C183/C$193</f>
        <v>#DIV/0!</v>
      </c>
      <c r="D203" s="35" t="e">
        <f t="shared" si="102"/>
        <v>#DIV/0!</v>
      </c>
      <c r="E203" s="35" t="e">
        <f t="shared" si="102"/>
        <v>#DIV/0!</v>
      </c>
      <c r="F203" s="35" t="e">
        <f t="shared" si="102"/>
        <v>#DIV/0!</v>
      </c>
      <c r="G203" s="35" t="e">
        <f t="shared" si="102"/>
        <v>#DIV/0!</v>
      </c>
      <c r="H203" s="35" t="e">
        <f t="shared" si="102"/>
        <v>#DIV/0!</v>
      </c>
      <c r="I203" s="35" t="e">
        <f t="shared" si="102"/>
        <v>#DIV/0!</v>
      </c>
      <c r="J203" s="35">
        <f t="shared" si="102"/>
        <v>1.0374471738415967</v>
      </c>
      <c r="K203" s="35">
        <f t="shared" si="102"/>
        <v>1.0207864806475593</v>
      </c>
      <c r="L203" s="35">
        <f t="shared" si="102"/>
        <v>0.62221775124723511</v>
      </c>
      <c r="M203" s="35">
        <f t="shared" si="102"/>
        <v>0.97031762106649244</v>
      </c>
      <c r="N203" s="35">
        <f t="shared" si="102"/>
        <v>0.75752649688591911</v>
      </c>
      <c r="O203" s="35">
        <f t="shared" si="102"/>
        <v>0.83196892488288754</v>
      </c>
      <c r="P203" s="35">
        <f t="shared" si="102"/>
        <v>0.83650988114631331</v>
      </c>
      <c r="Q203" s="35">
        <f t="shared" si="102"/>
        <v>0.79343044013804409</v>
      </c>
      <c r="R203" s="35">
        <f t="shared" si="102"/>
        <v>0.87976472375783354</v>
      </c>
      <c r="S203" s="35"/>
      <c r="T203" s="35"/>
      <c r="U203" s="35"/>
      <c r="V203" s="35"/>
      <c r="W203" s="35"/>
      <c r="Y203" s="35" t="e">
        <f t="shared" si="99"/>
        <v>#DIV/0!</v>
      </c>
      <c r="Z203" s="35" t="e">
        <f t="shared" si="100"/>
        <v>#DIV/0!</v>
      </c>
      <c r="AA203" s="35" t="e">
        <f t="shared" si="96"/>
        <v>#DIV/0!</v>
      </c>
      <c r="AB203" s="35" t="e">
        <f t="shared" si="97"/>
        <v>#DIV/0!</v>
      </c>
      <c r="AC203" s="35" t="e">
        <f t="shared" si="101"/>
        <v>#DIV/0!</v>
      </c>
    </row>
    <row r="204" spans="1:29" x14ac:dyDescent="0.2">
      <c r="A204" s="1" t="s">
        <v>32</v>
      </c>
      <c r="C204" s="35" t="e">
        <f t="shared" ref="C204:R204" si="103">C184/C$193</f>
        <v>#DIV/0!</v>
      </c>
      <c r="D204" s="35" t="e">
        <f t="shared" si="103"/>
        <v>#DIV/0!</v>
      </c>
      <c r="E204" s="35" t="e">
        <f t="shared" si="103"/>
        <v>#DIV/0!</v>
      </c>
      <c r="F204" s="35" t="e">
        <f t="shared" si="103"/>
        <v>#DIV/0!</v>
      </c>
      <c r="G204" s="35" t="e">
        <f t="shared" si="103"/>
        <v>#DIV/0!</v>
      </c>
      <c r="H204" s="35" t="e">
        <f t="shared" si="103"/>
        <v>#DIV/0!</v>
      </c>
      <c r="I204" s="35" t="e">
        <f t="shared" si="103"/>
        <v>#DIV/0!</v>
      </c>
      <c r="J204" s="35">
        <f t="shared" si="103"/>
        <v>1.3248006036161657</v>
      </c>
      <c r="K204" s="35">
        <f t="shared" si="103"/>
        <v>1.1317693678837426</v>
      </c>
      <c r="L204" s="35">
        <f t="shared" si="103"/>
        <v>0.77612808695230184</v>
      </c>
      <c r="M204" s="35">
        <f t="shared" si="103"/>
        <v>1.2485816364844677</v>
      </c>
      <c r="N204" s="35">
        <f t="shared" si="103"/>
        <v>1.2440390749327184</v>
      </c>
      <c r="O204" s="35">
        <f t="shared" si="103"/>
        <v>1.0382572998713937</v>
      </c>
      <c r="P204" s="35">
        <f t="shared" si="103"/>
        <v>0.9980980124997173</v>
      </c>
      <c r="Q204" s="35">
        <f t="shared" si="103"/>
        <v>0.9735614152511346</v>
      </c>
      <c r="R204" s="35">
        <f t="shared" si="103"/>
        <v>1.1192643565283007</v>
      </c>
      <c r="S204" s="35"/>
      <c r="T204" s="35"/>
      <c r="U204" s="35"/>
      <c r="V204" s="35"/>
      <c r="W204" s="35"/>
      <c r="Y204" s="35" t="e">
        <f t="shared" si="99"/>
        <v>#DIV/0!</v>
      </c>
      <c r="Z204" s="35" t="e">
        <f t="shared" si="100"/>
        <v>#DIV/0!</v>
      </c>
      <c r="AA204" s="35" t="e">
        <f t="shared" si="96"/>
        <v>#DIV/0!</v>
      </c>
      <c r="AB204" s="35" t="e">
        <f t="shared" si="97"/>
        <v>#DIV/0!</v>
      </c>
      <c r="AC204" s="35" t="e">
        <f t="shared" si="101"/>
        <v>#DIV/0!</v>
      </c>
    </row>
    <row r="205" spans="1:29" x14ac:dyDescent="0.2">
      <c r="A205" s="1" t="s">
        <v>33</v>
      </c>
      <c r="C205" s="35" t="e">
        <f t="shared" ref="C205:R205" si="104">C185/C$193</f>
        <v>#DIV/0!</v>
      </c>
      <c r="D205" s="35" t="e">
        <f t="shared" si="104"/>
        <v>#DIV/0!</v>
      </c>
      <c r="E205" s="35" t="e">
        <f t="shared" si="104"/>
        <v>#DIV/0!</v>
      </c>
      <c r="F205" s="35" t="e">
        <f t="shared" si="104"/>
        <v>#DIV/0!</v>
      </c>
      <c r="G205" s="35" t="e">
        <f t="shared" si="104"/>
        <v>#DIV/0!</v>
      </c>
      <c r="H205" s="35" t="e">
        <f t="shared" si="104"/>
        <v>#DIV/0!</v>
      </c>
      <c r="I205" s="35" t="e">
        <f t="shared" si="104"/>
        <v>#DIV/0!</v>
      </c>
      <c r="J205" s="35">
        <f t="shared" si="104"/>
        <v>1.3637903662778537</v>
      </c>
      <c r="K205" s="35">
        <f t="shared" si="104"/>
        <v>1.4977550002887154</v>
      </c>
      <c r="L205" s="35">
        <f t="shared" si="104"/>
        <v>1.0788927911037451</v>
      </c>
      <c r="M205" s="35">
        <f t="shared" si="104"/>
        <v>1.3540137797088603</v>
      </c>
      <c r="N205" s="35">
        <f t="shared" si="104"/>
        <v>1.3128505719676025</v>
      </c>
      <c r="O205" s="35">
        <f t="shared" si="104"/>
        <v>1.1236146484340803</v>
      </c>
      <c r="P205" s="35">
        <f t="shared" si="104"/>
        <v>1.3014765788152407</v>
      </c>
      <c r="Q205" s="35">
        <f t="shared" si="104"/>
        <v>1.4195421258779262</v>
      </c>
      <c r="R205" s="35">
        <f t="shared" si="104"/>
        <v>1.4496655539921761</v>
      </c>
      <c r="S205" s="35"/>
      <c r="T205" s="35"/>
      <c r="U205" s="35"/>
      <c r="V205" s="35"/>
      <c r="W205" s="35"/>
      <c r="Y205" s="35" t="e">
        <f t="shared" si="99"/>
        <v>#DIV/0!</v>
      </c>
      <c r="Z205" s="35" t="e">
        <f t="shared" si="100"/>
        <v>#DIV/0!</v>
      </c>
      <c r="AA205" s="35" t="e">
        <f t="shared" si="96"/>
        <v>#DIV/0!</v>
      </c>
      <c r="AB205" s="35" t="e">
        <f t="shared" si="97"/>
        <v>#DIV/0!</v>
      </c>
      <c r="AC205" s="35" t="e">
        <f t="shared" si="101"/>
        <v>#DIV/0!</v>
      </c>
    </row>
    <row r="206" spans="1:29" x14ac:dyDescent="0.2">
      <c r="A206" s="1" t="s">
        <v>34</v>
      </c>
      <c r="C206" s="35" t="e">
        <f t="shared" ref="C206:R206" si="105">C186/C$193</f>
        <v>#DIV/0!</v>
      </c>
      <c r="D206" s="35" t="e">
        <f t="shared" si="105"/>
        <v>#DIV/0!</v>
      </c>
      <c r="E206" s="35" t="e">
        <f t="shared" si="105"/>
        <v>#DIV/0!</v>
      </c>
      <c r="F206" s="35" t="e">
        <f t="shared" si="105"/>
        <v>#DIV/0!</v>
      </c>
      <c r="G206" s="35" t="e">
        <f t="shared" si="105"/>
        <v>#DIV/0!</v>
      </c>
      <c r="H206" s="35" t="e">
        <f t="shared" si="105"/>
        <v>#DIV/0!</v>
      </c>
      <c r="I206" s="35" t="e">
        <f t="shared" si="105"/>
        <v>#DIV/0!</v>
      </c>
      <c r="J206" s="35">
        <f t="shared" si="105"/>
        <v>1.4731796688658056</v>
      </c>
      <c r="K206" s="35">
        <f t="shared" si="105"/>
        <v>1.5265009025642047</v>
      </c>
      <c r="L206" s="35">
        <f t="shared" si="105"/>
        <v>1.3737726783204196</v>
      </c>
      <c r="M206" s="35">
        <f t="shared" si="105"/>
        <v>1.3460432978560506</v>
      </c>
      <c r="N206" s="35">
        <f t="shared" si="105"/>
        <v>1.4273914847446068</v>
      </c>
      <c r="O206" s="35">
        <f t="shared" si="105"/>
        <v>1.3863678123985521</v>
      </c>
      <c r="P206" s="35">
        <f t="shared" si="105"/>
        <v>1.2408334095274987</v>
      </c>
      <c r="Q206" s="35">
        <f t="shared" si="105"/>
        <v>1.6010022522826801</v>
      </c>
      <c r="R206" s="35">
        <f t="shared" si="105"/>
        <v>1.5672621197639853</v>
      </c>
      <c r="S206" s="35"/>
      <c r="T206" s="35"/>
      <c r="U206" s="35"/>
      <c r="V206" s="35"/>
      <c r="W206" s="35"/>
      <c r="Y206" s="35" t="e">
        <f t="shared" si="99"/>
        <v>#DIV/0!</v>
      </c>
      <c r="Z206" s="35" t="e">
        <f t="shared" si="100"/>
        <v>#DIV/0!</v>
      </c>
      <c r="AA206" s="35" t="e">
        <f t="shared" si="96"/>
        <v>#DIV/0!</v>
      </c>
      <c r="AB206" s="35" t="e">
        <f t="shared" si="97"/>
        <v>#DIV/0!</v>
      </c>
      <c r="AC206" s="35" t="e">
        <f t="shared" si="101"/>
        <v>#DIV/0!</v>
      </c>
    </row>
    <row r="207" spans="1:29" x14ac:dyDescent="0.2">
      <c r="A207" s="1" t="s">
        <v>35</v>
      </c>
      <c r="C207" s="35" t="e">
        <f t="shared" ref="C207:R207" si="106">C187/C$193</f>
        <v>#DIV/0!</v>
      </c>
      <c r="D207" s="35" t="e">
        <f t="shared" si="106"/>
        <v>#DIV/0!</v>
      </c>
      <c r="E207" s="35" t="e">
        <f t="shared" si="106"/>
        <v>#DIV/0!</v>
      </c>
      <c r="F207" s="35" t="e">
        <f t="shared" si="106"/>
        <v>#DIV/0!</v>
      </c>
      <c r="G207" s="35" t="e">
        <f t="shared" si="106"/>
        <v>#DIV/0!</v>
      </c>
      <c r="H207" s="35" t="e">
        <f t="shared" si="106"/>
        <v>#DIV/0!</v>
      </c>
      <c r="I207" s="35" t="e">
        <f t="shared" si="106"/>
        <v>#DIV/0!</v>
      </c>
      <c r="J207" s="35">
        <f t="shared" si="106"/>
        <v>1.3852663583759079</v>
      </c>
      <c r="K207" s="35">
        <f t="shared" si="106"/>
        <v>1.3701551636682947</v>
      </c>
      <c r="L207" s="35">
        <f t="shared" si="106"/>
        <v>1.4568436551490846</v>
      </c>
      <c r="M207" s="35">
        <f t="shared" si="106"/>
        <v>1.0268531064132165</v>
      </c>
      <c r="N207" s="35">
        <f t="shared" si="106"/>
        <v>1.434342664691006</v>
      </c>
      <c r="O207" s="35">
        <f t="shared" si="106"/>
        <v>1.3116776287117902</v>
      </c>
      <c r="P207" s="35">
        <f t="shared" si="106"/>
        <v>1.4083342760813424</v>
      </c>
      <c r="Q207" s="35">
        <f t="shared" si="106"/>
        <v>1.3816042301392211</v>
      </c>
      <c r="R207" s="35">
        <f t="shared" si="106"/>
        <v>1.5018354426494736</v>
      </c>
      <c r="S207" s="35"/>
      <c r="T207" s="35"/>
      <c r="U207" s="35"/>
      <c r="V207" s="35"/>
      <c r="W207" s="35"/>
      <c r="Y207" s="35" t="e">
        <f t="shared" si="99"/>
        <v>#DIV/0!</v>
      </c>
      <c r="Z207" s="35" t="e">
        <f t="shared" si="100"/>
        <v>#DIV/0!</v>
      </c>
      <c r="AA207" s="35" t="e">
        <f t="shared" si="96"/>
        <v>#DIV/0!</v>
      </c>
      <c r="AB207" s="35" t="e">
        <f t="shared" si="97"/>
        <v>#DIV/0!</v>
      </c>
      <c r="AC207" s="35" t="e">
        <f t="shared" si="101"/>
        <v>#DIV/0!</v>
      </c>
    </row>
    <row r="208" spans="1:29" x14ac:dyDescent="0.2">
      <c r="A208" s="1" t="s">
        <v>36</v>
      </c>
      <c r="C208" s="35" t="e">
        <f t="shared" ref="C208:R208" si="107">C188/C$193</f>
        <v>#DIV/0!</v>
      </c>
      <c r="D208" s="35" t="e">
        <f t="shared" si="107"/>
        <v>#DIV/0!</v>
      </c>
      <c r="E208" s="35" t="e">
        <f t="shared" si="107"/>
        <v>#DIV/0!</v>
      </c>
      <c r="F208" s="35" t="e">
        <f t="shared" si="107"/>
        <v>#DIV/0!</v>
      </c>
      <c r="G208" s="35" t="e">
        <f t="shared" si="107"/>
        <v>#DIV/0!</v>
      </c>
      <c r="H208" s="35" t="e">
        <f t="shared" si="107"/>
        <v>#DIV/0!</v>
      </c>
      <c r="I208" s="35" t="e">
        <f t="shared" si="107"/>
        <v>#DIV/0!</v>
      </c>
      <c r="J208" s="35">
        <f t="shared" si="107"/>
        <v>0.88924607902064234</v>
      </c>
      <c r="K208" s="35">
        <f t="shared" si="107"/>
        <v>1.2979865807126663</v>
      </c>
      <c r="L208" s="35">
        <f t="shared" si="107"/>
        <v>1.2644523767762113</v>
      </c>
      <c r="M208" s="35">
        <f t="shared" si="107"/>
        <v>1.0135215359971559</v>
      </c>
      <c r="N208" s="35">
        <f t="shared" si="107"/>
        <v>0.78998915606397535</v>
      </c>
      <c r="O208" s="35">
        <f t="shared" si="107"/>
        <v>1.234737703027708</v>
      </c>
      <c r="P208" s="35">
        <f t="shared" si="107"/>
        <v>1.337761673997667</v>
      </c>
      <c r="Q208" s="35">
        <f t="shared" si="107"/>
        <v>1.2992097249142085</v>
      </c>
      <c r="R208" s="35">
        <f t="shared" si="107"/>
        <v>1.0431576591429099</v>
      </c>
      <c r="S208" s="35"/>
      <c r="T208" s="35"/>
      <c r="U208" s="35"/>
      <c r="V208" s="35"/>
      <c r="W208" s="35"/>
      <c r="Y208" s="35" t="e">
        <f t="shared" si="99"/>
        <v>#DIV/0!</v>
      </c>
      <c r="Z208" s="35" t="e">
        <f t="shared" si="100"/>
        <v>#DIV/0!</v>
      </c>
      <c r="AA208" s="35" t="e">
        <f t="shared" si="96"/>
        <v>#DIV/0!</v>
      </c>
      <c r="AB208" s="35" t="e">
        <f t="shared" si="97"/>
        <v>#DIV/0!</v>
      </c>
      <c r="AC208" s="35" t="e">
        <f t="shared" si="101"/>
        <v>#DIV/0!</v>
      </c>
    </row>
    <row r="209" spans="1:29" x14ac:dyDescent="0.2">
      <c r="A209" s="1" t="s">
        <v>37</v>
      </c>
      <c r="C209" s="35" t="e">
        <f t="shared" ref="C209:R209" si="108">C189/C$193</f>
        <v>#DIV/0!</v>
      </c>
      <c r="D209" s="35" t="e">
        <f t="shared" si="108"/>
        <v>#DIV/0!</v>
      </c>
      <c r="E209" s="35" t="e">
        <f t="shared" si="108"/>
        <v>#DIV/0!</v>
      </c>
      <c r="F209" s="35" t="e">
        <f t="shared" si="108"/>
        <v>#DIV/0!</v>
      </c>
      <c r="G209" s="35" t="e">
        <f t="shared" si="108"/>
        <v>#DIV/0!</v>
      </c>
      <c r="H209" s="35" t="e">
        <f t="shared" si="108"/>
        <v>#DIV/0!</v>
      </c>
      <c r="I209" s="35" t="e">
        <f t="shared" si="108"/>
        <v>#DIV/0!</v>
      </c>
      <c r="J209" s="35">
        <f t="shared" si="108"/>
        <v>0.89975688447425228</v>
      </c>
      <c r="K209" s="35">
        <f t="shared" si="108"/>
        <v>0.65634776413773177</v>
      </c>
      <c r="L209" s="35">
        <f t="shared" si="108"/>
        <v>1.1323788733231892</v>
      </c>
      <c r="M209" s="35">
        <f t="shared" si="108"/>
        <v>0.95548204959694472</v>
      </c>
      <c r="N209" s="35">
        <f t="shared" si="108"/>
        <v>0.95896817599808182</v>
      </c>
      <c r="O209" s="35">
        <f t="shared" si="108"/>
        <v>1.0850442932500179</v>
      </c>
      <c r="P209" s="35">
        <f t="shared" si="108"/>
        <v>1.0778630475861173</v>
      </c>
      <c r="Q209" s="35">
        <f t="shared" si="108"/>
        <v>1.1158626037870212</v>
      </c>
      <c r="R209" s="35">
        <f t="shared" si="108"/>
        <v>0.89569823757490252</v>
      </c>
      <c r="S209" s="35"/>
      <c r="T209" s="35"/>
      <c r="U209" s="35"/>
      <c r="V209" s="35"/>
      <c r="W209" s="35"/>
      <c r="Y209" s="35" t="e">
        <f t="shared" si="99"/>
        <v>#DIV/0!</v>
      </c>
      <c r="Z209" s="35" t="e">
        <f t="shared" si="100"/>
        <v>#DIV/0!</v>
      </c>
      <c r="AA209" s="35" t="e">
        <f t="shared" si="96"/>
        <v>#DIV/0!</v>
      </c>
      <c r="AB209" s="35" t="e">
        <f t="shared" si="97"/>
        <v>#DIV/0!</v>
      </c>
      <c r="AC209" s="35" t="e">
        <f t="shared" si="101"/>
        <v>#DIV/0!</v>
      </c>
    </row>
    <row r="210" spans="1:29" x14ac:dyDescent="0.2">
      <c r="A210" s="1" t="s">
        <v>38</v>
      </c>
      <c r="C210" s="35" t="e">
        <f t="shared" ref="C210:R210" si="109">C190/C$193</f>
        <v>#DIV/0!</v>
      </c>
      <c r="D210" s="35" t="e">
        <f t="shared" si="109"/>
        <v>#DIV/0!</v>
      </c>
      <c r="E210" s="35" t="e">
        <f t="shared" si="109"/>
        <v>#DIV/0!</v>
      </c>
      <c r="F210" s="35" t="e">
        <f t="shared" si="109"/>
        <v>#DIV/0!</v>
      </c>
      <c r="G210" s="35" t="e">
        <f t="shared" si="109"/>
        <v>#DIV/0!</v>
      </c>
      <c r="H210" s="35" t="e">
        <f t="shared" si="109"/>
        <v>#DIV/0!</v>
      </c>
      <c r="I210" s="35" t="e">
        <f t="shared" si="109"/>
        <v>#DIV/0!</v>
      </c>
      <c r="J210" s="35">
        <f t="shared" si="109"/>
        <v>0.73413901289248285</v>
      </c>
      <c r="K210" s="35">
        <f t="shared" si="109"/>
        <v>0.60680044818511136</v>
      </c>
      <c r="L210" s="35">
        <f t="shared" si="109"/>
        <v>1.1669884239197847</v>
      </c>
      <c r="M210" s="35">
        <f t="shared" si="109"/>
        <v>0.93869910771934806</v>
      </c>
      <c r="N210" s="35">
        <f t="shared" si="109"/>
        <v>0.82761385913232322</v>
      </c>
      <c r="O210" s="35">
        <f t="shared" si="109"/>
        <v>0.9664151444009853</v>
      </c>
      <c r="P210" s="35">
        <f t="shared" si="109"/>
        <v>0.86975191268293262</v>
      </c>
      <c r="Q210" s="35">
        <f t="shared" si="109"/>
        <v>0.79355775750798263</v>
      </c>
      <c r="R210" s="35">
        <f t="shared" si="109"/>
        <v>0.86975572629439457</v>
      </c>
      <c r="S210" s="35"/>
      <c r="T210" s="35"/>
      <c r="U210" s="35"/>
      <c r="V210" s="35"/>
      <c r="W210" s="35"/>
      <c r="Y210" s="35" t="e">
        <f t="shared" si="99"/>
        <v>#DIV/0!</v>
      </c>
      <c r="Z210" s="35" t="e">
        <f t="shared" si="100"/>
        <v>#DIV/0!</v>
      </c>
      <c r="AA210" s="35" t="e">
        <f t="shared" si="96"/>
        <v>#DIV/0!</v>
      </c>
      <c r="AB210" s="35" t="e">
        <f t="shared" si="97"/>
        <v>#DIV/0!</v>
      </c>
      <c r="AC210" s="35" t="e">
        <f t="shared" si="101"/>
        <v>#DIV/0!</v>
      </c>
    </row>
    <row r="211" spans="1:29" x14ac:dyDescent="0.2">
      <c r="A211" s="1" t="s">
        <v>39</v>
      </c>
      <c r="C211" s="35" t="e">
        <f t="shared" ref="C211:R211" si="110">C191/C$193</f>
        <v>#DIV/0!</v>
      </c>
      <c r="D211" s="35" t="e">
        <f t="shared" si="110"/>
        <v>#DIV/0!</v>
      </c>
      <c r="E211" s="35" t="e">
        <f t="shared" si="110"/>
        <v>#DIV/0!</v>
      </c>
      <c r="F211" s="35" t="e">
        <f t="shared" si="110"/>
        <v>#DIV/0!</v>
      </c>
      <c r="G211" s="35" t="e">
        <f t="shared" si="110"/>
        <v>#DIV/0!</v>
      </c>
      <c r="H211" s="35" t="e">
        <f t="shared" si="110"/>
        <v>#DIV/0!</v>
      </c>
      <c r="I211" s="35" t="e">
        <f t="shared" si="110"/>
        <v>#DIV/0!</v>
      </c>
      <c r="J211" s="35">
        <f t="shared" si="110"/>
        <v>0.67461861153789249</v>
      </c>
      <c r="K211" s="35">
        <f t="shared" si="110"/>
        <v>0.68880923574544939</v>
      </c>
      <c r="L211" s="35">
        <f t="shared" si="110"/>
        <v>1.4259253664690563</v>
      </c>
      <c r="M211" s="35">
        <f t="shared" si="110"/>
        <v>0.83010711589016883</v>
      </c>
      <c r="N211" s="35">
        <f t="shared" si="110"/>
        <v>0.92699112907439718</v>
      </c>
      <c r="O211" s="35">
        <f t="shared" si="110"/>
        <v>0.9480909047100845</v>
      </c>
      <c r="P211" s="35">
        <f t="shared" si="110"/>
        <v>0.86407944361027544</v>
      </c>
      <c r="Q211" s="35">
        <f t="shared" si="110"/>
        <v>0.74243481143498979</v>
      </c>
      <c r="R211" s="35">
        <f t="shared" si="110"/>
        <v>0.76865367747247981</v>
      </c>
      <c r="S211" s="35"/>
      <c r="T211" s="35"/>
      <c r="U211" s="35"/>
      <c r="V211" s="35"/>
      <c r="W211" s="35"/>
      <c r="Y211" s="35" t="e">
        <f t="shared" si="99"/>
        <v>#DIV/0!</v>
      </c>
      <c r="Z211" s="35" t="e">
        <f t="shared" si="100"/>
        <v>#DIV/0!</v>
      </c>
      <c r="AA211" s="35" t="e">
        <f t="shared" si="96"/>
        <v>#DIV/0!</v>
      </c>
      <c r="AB211" s="35" t="e">
        <f t="shared" si="97"/>
        <v>#DIV/0!</v>
      </c>
      <c r="AC211" s="35" t="e">
        <f t="shared" si="101"/>
        <v>#DIV/0!</v>
      </c>
    </row>
    <row r="212" spans="1:29" x14ac:dyDescent="0.2">
      <c r="A212" s="1" t="s">
        <v>40</v>
      </c>
      <c r="C212" s="35" t="e">
        <f t="shared" ref="C212:R212" si="111">C192/C$193</f>
        <v>#DIV/0!</v>
      </c>
      <c r="D212" s="35" t="e">
        <f t="shared" si="111"/>
        <v>#DIV/0!</v>
      </c>
      <c r="E212" s="35" t="e">
        <f t="shared" si="111"/>
        <v>#DIV/0!</v>
      </c>
      <c r="F212" s="35" t="e">
        <f t="shared" si="111"/>
        <v>#DIV/0!</v>
      </c>
      <c r="G212" s="35" t="e">
        <f t="shared" si="111"/>
        <v>#DIV/0!</v>
      </c>
      <c r="H212" s="35" t="e">
        <f t="shared" si="111"/>
        <v>#DIV/0!</v>
      </c>
      <c r="I212" s="35" t="e">
        <f t="shared" si="111"/>
        <v>#DIV/0!</v>
      </c>
      <c r="J212" s="35">
        <f t="shared" si="111"/>
        <v>0.69797326632003565</v>
      </c>
      <c r="K212" s="35">
        <f t="shared" si="111"/>
        <v>0.74819545750312</v>
      </c>
      <c r="L212" s="35">
        <f t="shared" si="111"/>
        <v>0.87253128549649162</v>
      </c>
      <c r="M212" s="35">
        <f t="shared" si="111"/>
        <v>0.94296809212974919</v>
      </c>
      <c r="N212" s="35">
        <f t="shared" si="111"/>
        <v>1.1273489613994723</v>
      </c>
      <c r="O212" s="35">
        <f t="shared" si="111"/>
        <v>0.96757958076072426</v>
      </c>
      <c r="P212" s="35">
        <f t="shared" si="111"/>
        <v>0.89924545660839073</v>
      </c>
      <c r="Q212" s="35">
        <f t="shared" si="111"/>
        <v>0.72834376956551605</v>
      </c>
      <c r="R212" s="35">
        <f t="shared" si="111"/>
        <v>0.77214283861529787</v>
      </c>
      <c r="S212" s="35"/>
      <c r="T212" s="35"/>
      <c r="U212" s="35"/>
      <c r="V212" s="35"/>
      <c r="W212" s="35"/>
      <c r="Y212" s="35" t="e">
        <f t="shared" si="99"/>
        <v>#DIV/0!</v>
      </c>
      <c r="Z212" s="35" t="e">
        <f t="shared" si="100"/>
        <v>#DIV/0!</v>
      </c>
      <c r="AA212" s="35" t="e">
        <f t="shared" si="96"/>
        <v>#DIV/0!</v>
      </c>
      <c r="AB212" s="35" t="e">
        <f t="shared" si="97"/>
        <v>#DIV/0!</v>
      </c>
      <c r="AC212" s="35" t="e">
        <f t="shared" si="101"/>
        <v>#DIV/0!</v>
      </c>
    </row>
    <row r="213" spans="1:29" x14ac:dyDescent="0.2">
      <c r="A213" s="36" t="s">
        <v>52</v>
      </c>
      <c r="B213" s="37"/>
      <c r="C213" s="40" t="e">
        <f>AVERAGE(C201:C212)</f>
        <v>#DIV/0!</v>
      </c>
      <c r="D213" s="40" t="e">
        <f t="shared" ref="D213" si="112">AVERAGE(D201:D212)</f>
        <v>#DIV/0!</v>
      </c>
      <c r="E213" s="40" t="e">
        <f t="shared" ref="E213" si="113">AVERAGE(E201:E212)</f>
        <v>#DIV/0!</v>
      </c>
      <c r="F213" s="40" t="e">
        <f t="shared" ref="F213" si="114">AVERAGE(F201:F212)</f>
        <v>#DIV/0!</v>
      </c>
      <c r="G213" s="40" t="e">
        <f t="shared" ref="G213" si="115">AVERAGE(G201:G212)</f>
        <v>#DIV/0!</v>
      </c>
      <c r="H213" s="40" t="e">
        <f t="shared" ref="H213" si="116">AVERAGE(H201:H212)</f>
        <v>#DIV/0!</v>
      </c>
      <c r="I213" s="40" t="e">
        <f t="shared" ref="I213" si="117">AVERAGE(I201:I212)</f>
        <v>#DIV/0!</v>
      </c>
      <c r="J213" s="40">
        <f t="shared" ref="J213" si="118">AVERAGE(J201:J212)</f>
        <v>1</v>
      </c>
      <c r="K213" s="40">
        <f t="shared" ref="K213" si="119">AVERAGE(K201:K212)</f>
        <v>1.0000000000000002</v>
      </c>
      <c r="L213" s="40">
        <f t="shared" ref="L213" si="120">AVERAGE(L201:L212)</f>
        <v>0.99999999999999989</v>
      </c>
      <c r="M213" s="40">
        <f t="shared" ref="M213" si="121">AVERAGE(M201:M212)</f>
        <v>1</v>
      </c>
      <c r="N213" s="40">
        <f t="shared" ref="N213" si="122">AVERAGE(N201:N212)</f>
        <v>0.99999999999999989</v>
      </c>
      <c r="O213" s="40">
        <f t="shared" ref="O213" si="123">AVERAGE(O201:O212)</f>
        <v>0.99999999999999989</v>
      </c>
      <c r="P213" s="40">
        <f t="shared" ref="P213" si="124">AVERAGE(P201:P212)</f>
        <v>1</v>
      </c>
      <c r="Q213" s="40">
        <f t="shared" ref="Q213" si="125">AVERAGE(Q201:Q212)</f>
        <v>1</v>
      </c>
      <c r="R213" s="40">
        <f t="shared" ref="R213" si="126">AVERAGE(R201:R212)</f>
        <v>1.0000000000000002</v>
      </c>
      <c r="S213" s="40"/>
      <c r="T213" s="40"/>
      <c r="U213" s="40"/>
      <c r="V213" s="40"/>
      <c r="W213" s="40"/>
      <c r="X213" s="37"/>
      <c r="Y213" s="40" t="e">
        <f t="shared" ref="Y213:Z213" si="127">AVERAGE(Y201:Y212)</f>
        <v>#DIV/0!</v>
      </c>
      <c r="Z213" s="40" t="e">
        <f t="shared" si="127"/>
        <v>#DIV/0!</v>
      </c>
      <c r="AA213" s="40"/>
      <c r="AB213" s="40"/>
      <c r="AC213" s="41" t="e">
        <f>AVERAGE(AC201:AC212)</f>
        <v>#DIV/0!</v>
      </c>
    </row>
    <row r="219" spans="1:29" ht="12.75" x14ac:dyDescent="0.2">
      <c r="B219" s="24" t="s">
        <v>58</v>
      </c>
      <c r="C219" s="24"/>
    </row>
    <row r="220" spans="1:29" x14ac:dyDescent="0.2">
      <c r="C220" s="15">
        <f>C$10</f>
        <v>2000</v>
      </c>
      <c r="D220" s="15">
        <f t="shared" ref="D220:W220" si="128">D$10</f>
        <v>2001</v>
      </c>
      <c r="E220" s="15">
        <f t="shared" si="128"/>
        <v>2002</v>
      </c>
      <c r="F220" s="15">
        <f t="shared" si="128"/>
        <v>2003</v>
      </c>
      <c r="G220" s="15">
        <f t="shared" si="128"/>
        <v>2004</v>
      </c>
      <c r="H220" s="15">
        <f t="shared" si="128"/>
        <v>2005</v>
      </c>
      <c r="I220" s="15">
        <f t="shared" si="128"/>
        <v>2006</v>
      </c>
      <c r="J220" s="15">
        <f t="shared" si="128"/>
        <v>2007</v>
      </c>
      <c r="K220" s="15">
        <f t="shared" si="128"/>
        <v>2008</v>
      </c>
      <c r="L220" s="15">
        <f t="shared" si="128"/>
        <v>2009</v>
      </c>
      <c r="M220" s="15">
        <f t="shared" si="128"/>
        <v>2010</v>
      </c>
      <c r="N220" s="15">
        <f t="shared" si="128"/>
        <v>2011</v>
      </c>
      <c r="O220" s="15">
        <f t="shared" si="128"/>
        <v>2012</v>
      </c>
      <c r="P220" s="15">
        <f t="shared" si="128"/>
        <v>2013</v>
      </c>
      <c r="Q220" s="15">
        <f t="shared" si="128"/>
        <v>2014</v>
      </c>
      <c r="R220" s="15">
        <f t="shared" si="128"/>
        <v>2015</v>
      </c>
      <c r="S220" s="15">
        <f t="shared" si="128"/>
        <v>2016</v>
      </c>
      <c r="T220" s="15">
        <f t="shared" si="128"/>
        <v>2017</v>
      </c>
      <c r="U220" s="15">
        <f t="shared" si="128"/>
        <v>2018</v>
      </c>
      <c r="V220" s="15">
        <f t="shared" si="128"/>
        <v>2019</v>
      </c>
      <c r="W220" s="15">
        <f t="shared" si="128"/>
        <v>2020</v>
      </c>
      <c r="Y220" s="15" t="s">
        <v>48</v>
      </c>
    </row>
    <row r="221" spans="1:29" x14ac:dyDescent="0.2">
      <c r="A221" s="1" t="s">
        <v>29</v>
      </c>
      <c r="C221" s="43" t="e">
        <f t="shared" ref="C221:R221" si="129">IF(AND(C201&lt;$AB201,C201&gt;$AA201),1,0)</f>
        <v>#DIV/0!</v>
      </c>
      <c r="D221" s="43" t="e">
        <f t="shared" si="129"/>
        <v>#DIV/0!</v>
      </c>
      <c r="E221" s="43" t="e">
        <f t="shared" si="129"/>
        <v>#DIV/0!</v>
      </c>
      <c r="F221" s="43" t="e">
        <f t="shared" si="129"/>
        <v>#DIV/0!</v>
      </c>
      <c r="G221" s="43" t="e">
        <f t="shared" si="129"/>
        <v>#DIV/0!</v>
      </c>
      <c r="H221" s="43" t="e">
        <f t="shared" si="129"/>
        <v>#DIV/0!</v>
      </c>
      <c r="I221" s="43" t="e">
        <f t="shared" si="129"/>
        <v>#DIV/0!</v>
      </c>
      <c r="J221" s="43" t="e">
        <f t="shared" si="129"/>
        <v>#DIV/0!</v>
      </c>
      <c r="K221" s="43" t="e">
        <f t="shared" si="129"/>
        <v>#DIV/0!</v>
      </c>
      <c r="L221" s="43" t="e">
        <f t="shared" si="129"/>
        <v>#DIV/0!</v>
      </c>
      <c r="M221" s="43" t="e">
        <f t="shared" si="129"/>
        <v>#DIV/0!</v>
      </c>
      <c r="N221" s="43" t="e">
        <f t="shared" si="129"/>
        <v>#DIV/0!</v>
      </c>
      <c r="O221" s="43" t="e">
        <f t="shared" si="129"/>
        <v>#DIV/0!</v>
      </c>
      <c r="P221" s="43" t="e">
        <f t="shared" si="129"/>
        <v>#DIV/0!</v>
      </c>
      <c r="Q221" s="43" t="e">
        <f t="shared" si="129"/>
        <v>#DIV/0!</v>
      </c>
      <c r="R221" s="43" t="e">
        <f t="shared" si="129"/>
        <v>#DIV/0!</v>
      </c>
      <c r="S221" s="35"/>
      <c r="T221" s="35"/>
      <c r="U221" s="35"/>
      <c r="V221" s="35"/>
      <c r="W221" s="35"/>
    </row>
    <row r="222" spans="1:29" x14ac:dyDescent="0.2">
      <c r="A222" s="1" t="s">
        <v>30</v>
      </c>
      <c r="C222" s="43" t="e">
        <f t="shared" ref="C222:R222" si="130">IF(AND(C202&lt;$AB202,C202&gt;$AA202),1,0)</f>
        <v>#DIV/0!</v>
      </c>
      <c r="D222" s="43" t="e">
        <f t="shared" si="130"/>
        <v>#DIV/0!</v>
      </c>
      <c r="E222" s="43" t="e">
        <f t="shared" si="130"/>
        <v>#DIV/0!</v>
      </c>
      <c r="F222" s="43" t="e">
        <f t="shared" si="130"/>
        <v>#DIV/0!</v>
      </c>
      <c r="G222" s="43" t="e">
        <f t="shared" si="130"/>
        <v>#DIV/0!</v>
      </c>
      <c r="H222" s="43" t="e">
        <f t="shared" si="130"/>
        <v>#DIV/0!</v>
      </c>
      <c r="I222" s="43" t="e">
        <f t="shared" si="130"/>
        <v>#DIV/0!</v>
      </c>
      <c r="J222" s="43" t="e">
        <f t="shared" si="130"/>
        <v>#DIV/0!</v>
      </c>
      <c r="K222" s="43" t="e">
        <f t="shared" si="130"/>
        <v>#DIV/0!</v>
      </c>
      <c r="L222" s="43" t="e">
        <f t="shared" si="130"/>
        <v>#DIV/0!</v>
      </c>
      <c r="M222" s="43" t="e">
        <f t="shared" si="130"/>
        <v>#DIV/0!</v>
      </c>
      <c r="N222" s="43" t="e">
        <f t="shared" si="130"/>
        <v>#DIV/0!</v>
      </c>
      <c r="O222" s="43" t="e">
        <f t="shared" si="130"/>
        <v>#DIV/0!</v>
      </c>
      <c r="P222" s="43" t="e">
        <f t="shared" si="130"/>
        <v>#DIV/0!</v>
      </c>
      <c r="Q222" s="43" t="e">
        <f t="shared" si="130"/>
        <v>#DIV/0!</v>
      </c>
      <c r="R222" s="43" t="e">
        <f t="shared" si="130"/>
        <v>#DIV/0!</v>
      </c>
      <c r="S222" s="35"/>
      <c r="T222" s="35"/>
      <c r="U222" s="35"/>
      <c r="V222" s="35"/>
      <c r="W222" s="35"/>
    </row>
    <row r="223" spans="1:29" x14ac:dyDescent="0.2">
      <c r="A223" s="1" t="s">
        <v>31</v>
      </c>
      <c r="C223" s="43" t="e">
        <f t="shared" ref="C223:R223" si="131">IF(AND(C203&lt;$AB203,C203&gt;$AA203),1,0)</f>
        <v>#DIV/0!</v>
      </c>
      <c r="D223" s="43" t="e">
        <f t="shared" si="131"/>
        <v>#DIV/0!</v>
      </c>
      <c r="E223" s="43" t="e">
        <f t="shared" si="131"/>
        <v>#DIV/0!</v>
      </c>
      <c r="F223" s="43" t="e">
        <f t="shared" si="131"/>
        <v>#DIV/0!</v>
      </c>
      <c r="G223" s="43" t="e">
        <f t="shared" si="131"/>
        <v>#DIV/0!</v>
      </c>
      <c r="H223" s="43" t="e">
        <f t="shared" si="131"/>
        <v>#DIV/0!</v>
      </c>
      <c r="I223" s="43" t="e">
        <f t="shared" si="131"/>
        <v>#DIV/0!</v>
      </c>
      <c r="J223" s="43" t="e">
        <f t="shared" si="131"/>
        <v>#DIV/0!</v>
      </c>
      <c r="K223" s="43" t="e">
        <f t="shared" si="131"/>
        <v>#DIV/0!</v>
      </c>
      <c r="L223" s="43" t="e">
        <f t="shared" si="131"/>
        <v>#DIV/0!</v>
      </c>
      <c r="M223" s="43" t="e">
        <f t="shared" si="131"/>
        <v>#DIV/0!</v>
      </c>
      <c r="N223" s="43" t="e">
        <f t="shared" si="131"/>
        <v>#DIV/0!</v>
      </c>
      <c r="O223" s="43" t="e">
        <f t="shared" si="131"/>
        <v>#DIV/0!</v>
      </c>
      <c r="P223" s="43" t="e">
        <f t="shared" si="131"/>
        <v>#DIV/0!</v>
      </c>
      <c r="Q223" s="43" t="e">
        <f t="shared" si="131"/>
        <v>#DIV/0!</v>
      </c>
      <c r="R223" s="43" t="e">
        <f t="shared" si="131"/>
        <v>#DIV/0!</v>
      </c>
      <c r="S223" s="35"/>
      <c r="T223" s="35"/>
      <c r="U223" s="35"/>
      <c r="V223" s="35"/>
      <c r="W223" s="35"/>
    </row>
    <row r="224" spans="1:29" x14ac:dyDescent="0.2">
      <c r="A224" s="1" t="s">
        <v>32</v>
      </c>
      <c r="C224" s="43" t="e">
        <f t="shared" ref="C224:R224" si="132">IF(AND(C204&lt;$AB204,C204&gt;$AA204),1,0)</f>
        <v>#DIV/0!</v>
      </c>
      <c r="D224" s="43" t="e">
        <f t="shared" si="132"/>
        <v>#DIV/0!</v>
      </c>
      <c r="E224" s="43" t="e">
        <f t="shared" si="132"/>
        <v>#DIV/0!</v>
      </c>
      <c r="F224" s="43" t="e">
        <f t="shared" si="132"/>
        <v>#DIV/0!</v>
      </c>
      <c r="G224" s="43" t="e">
        <f t="shared" si="132"/>
        <v>#DIV/0!</v>
      </c>
      <c r="H224" s="43" t="e">
        <f t="shared" si="132"/>
        <v>#DIV/0!</v>
      </c>
      <c r="I224" s="43" t="e">
        <f t="shared" si="132"/>
        <v>#DIV/0!</v>
      </c>
      <c r="J224" s="43" t="e">
        <f t="shared" si="132"/>
        <v>#DIV/0!</v>
      </c>
      <c r="K224" s="43" t="e">
        <f t="shared" si="132"/>
        <v>#DIV/0!</v>
      </c>
      <c r="L224" s="43" t="e">
        <f t="shared" si="132"/>
        <v>#DIV/0!</v>
      </c>
      <c r="M224" s="43" t="e">
        <f t="shared" si="132"/>
        <v>#DIV/0!</v>
      </c>
      <c r="N224" s="43" t="e">
        <f t="shared" si="132"/>
        <v>#DIV/0!</v>
      </c>
      <c r="O224" s="43" t="e">
        <f t="shared" si="132"/>
        <v>#DIV/0!</v>
      </c>
      <c r="P224" s="43" t="e">
        <f t="shared" si="132"/>
        <v>#DIV/0!</v>
      </c>
      <c r="Q224" s="43" t="e">
        <f t="shared" si="132"/>
        <v>#DIV/0!</v>
      </c>
      <c r="R224" s="43" t="e">
        <f t="shared" si="132"/>
        <v>#DIV/0!</v>
      </c>
      <c r="S224" s="35"/>
      <c r="T224" s="35"/>
      <c r="U224" s="35"/>
      <c r="V224" s="35"/>
      <c r="W224" s="35"/>
    </row>
    <row r="225" spans="1:26" x14ac:dyDescent="0.2">
      <c r="A225" s="1" t="s">
        <v>33</v>
      </c>
      <c r="C225" s="43" t="e">
        <f t="shared" ref="C225:R225" si="133">IF(AND(C205&lt;$AB205,C205&gt;$AA205),1,0)</f>
        <v>#DIV/0!</v>
      </c>
      <c r="D225" s="43" t="e">
        <f t="shared" si="133"/>
        <v>#DIV/0!</v>
      </c>
      <c r="E225" s="43" t="e">
        <f t="shared" si="133"/>
        <v>#DIV/0!</v>
      </c>
      <c r="F225" s="43" t="e">
        <f t="shared" si="133"/>
        <v>#DIV/0!</v>
      </c>
      <c r="G225" s="43" t="e">
        <f t="shared" si="133"/>
        <v>#DIV/0!</v>
      </c>
      <c r="H225" s="43" t="e">
        <f t="shared" si="133"/>
        <v>#DIV/0!</v>
      </c>
      <c r="I225" s="43" t="e">
        <f t="shared" si="133"/>
        <v>#DIV/0!</v>
      </c>
      <c r="J225" s="43" t="e">
        <f t="shared" si="133"/>
        <v>#DIV/0!</v>
      </c>
      <c r="K225" s="43" t="e">
        <f t="shared" si="133"/>
        <v>#DIV/0!</v>
      </c>
      <c r="L225" s="43" t="e">
        <f t="shared" si="133"/>
        <v>#DIV/0!</v>
      </c>
      <c r="M225" s="43" t="e">
        <f t="shared" si="133"/>
        <v>#DIV/0!</v>
      </c>
      <c r="N225" s="43" t="e">
        <f t="shared" si="133"/>
        <v>#DIV/0!</v>
      </c>
      <c r="O225" s="43" t="e">
        <f t="shared" si="133"/>
        <v>#DIV/0!</v>
      </c>
      <c r="P225" s="43" t="e">
        <f t="shared" si="133"/>
        <v>#DIV/0!</v>
      </c>
      <c r="Q225" s="43" t="e">
        <f t="shared" si="133"/>
        <v>#DIV/0!</v>
      </c>
      <c r="R225" s="43" t="e">
        <f t="shared" si="133"/>
        <v>#DIV/0!</v>
      </c>
      <c r="S225" s="35"/>
      <c r="T225" s="35"/>
      <c r="U225" s="35"/>
      <c r="V225" s="35"/>
      <c r="W225" s="35"/>
    </row>
    <row r="226" spans="1:26" x14ac:dyDescent="0.2">
      <c r="A226" s="1" t="s">
        <v>34</v>
      </c>
      <c r="C226" s="43" t="e">
        <f t="shared" ref="C226:R226" si="134">IF(AND(C206&lt;$AB206,C206&gt;$AA206),1,0)</f>
        <v>#DIV/0!</v>
      </c>
      <c r="D226" s="43" t="e">
        <f t="shared" si="134"/>
        <v>#DIV/0!</v>
      </c>
      <c r="E226" s="43" t="e">
        <f t="shared" si="134"/>
        <v>#DIV/0!</v>
      </c>
      <c r="F226" s="43" t="e">
        <f t="shared" si="134"/>
        <v>#DIV/0!</v>
      </c>
      <c r="G226" s="43" t="e">
        <f t="shared" si="134"/>
        <v>#DIV/0!</v>
      </c>
      <c r="H226" s="43" t="e">
        <f t="shared" si="134"/>
        <v>#DIV/0!</v>
      </c>
      <c r="I226" s="43" t="e">
        <f t="shared" si="134"/>
        <v>#DIV/0!</v>
      </c>
      <c r="J226" s="43" t="e">
        <f t="shared" si="134"/>
        <v>#DIV/0!</v>
      </c>
      <c r="K226" s="43" t="e">
        <f t="shared" si="134"/>
        <v>#DIV/0!</v>
      </c>
      <c r="L226" s="43" t="e">
        <f t="shared" si="134"/>
        <v>#DIV/0!</v>
      </c>
      <c r="M226" s="43" t="e">
        <f t="shared" si="134"/>
        <v>#DIV/0!</v>
      </c>
      <c r="N226" s="43" t="e">
        <f t="shared" si="134"/>
        <v>#DIV/0!</v>
      </c>
      <c r="O226" s="43" t="e">
        <f t="shared" si="134"/>
        <v>#DIV/0!</v>
      </c>
      <c r="P226" s="43" t="e">
        <f t="shared" si="134"/>
        <v>#DIV/0!</v>
      </c>
      <c r="Q226" s="43" t="e">
        <f t="shared" si="134"/>
        <v>#DIV/0!</v>
      </c>
      <c r="R226" s="43" t="e">
        <f t="shared" si="134"/>
        <v>#DIV/0!</v>
      </c>
      <c r="S226" s="35"/>
      <c r="T226" s="35"/>
      <c r="U226" s="35"/>
      <c r="V226" s="35"/>
      <c r="W226" s="35"/>
    </row>
    <row r="227" spans="1:26" x14ac:dyDescent="0.2">
      <c r="A227" s="1" t="s">
        <v>35</v>
      </c>
      <c r="C227" s="43" t="e">
        <f t="shared" ref="C227:R227" si="135">IF(AND(C207&lt;$AB207,C207&gt;$AA207),1,0)</f>
        <v>#DIV/0!</v>
      </c>
      <c r="D227" s="43" t="e">
        <f t="shared" si="135"/>
        <v>#DIV/0!</v>
      </c>
      <c r="E227" s="43" t="e">
        <f t="shared" si="135"/>
        <v>#DIV/0!</v>
      </c>
      <c r="F227" s="43" t="e">
        <f t="shared" si="135"/>
        <v>#DIV/0!</v>
      </c>
      <c r="G227" s="43" t="e">
        <f t="shared" si="135"/>
        <v>#DIV/0!</v>
      </c>
      <c r="H227" s="43" t="e">
        <f t="shared" si="135"/>
        <v>#DIV/0!</v>
      </c>
      <c r="I227" s="43" t="e">
        <f t="shared" si="135"/>
        <v>#DIV/0!</v>
      </c>
      <c r="J227" s="43" t="e">
        <f t="shared" si="135"/>
        <v>#DIV/0!</v>
      </c>
      <c r="K227" s="43" t="e">
        <f t="shared" si="135"/>
        <v>#DIV/0!</v>
      </c>
      <c r="L227" s="43" t="e">
        <f t="shared" si="135"/>
        <v>#DIV/0!</v>
      </c>
      <c r="M227" s="43" t="e">
        <f t="shared" si="135"/>
        <v>#DIV/0!</v>
      </c>
      <c r="N227" s="43" t="e">
        <f t="shared" si="135"/>
        <v>#DIV/0!</v>
      </c>
      <c r="O227" s="43" t="e">
        <f t="shared" si="135"/>
        <v>#DIV/0!</v>
      </c>
      <c r="P227" s="43" t="e">
        <f t="shared" si="135"/>
        <v>#DIV/0!</v>
      </c>
      <c r="Q227" s="43" t="e">
        <f t="shared" si="135"/>
        <v>#DIV/0!</v>
      </c>
      <c r="R227" s="43" t="e">
        <f t="shared" si="135"/>
        <v>#DIV/0!</v>
      </c>
      <c r="S227" s="35"/>
      <c r="T227" s="35"/>
      <c r="U227" s="35"/>
      <c r="V227" s="35"/>
      <c r="W227" s="35"/>
    </row>
    <row r="228" spans="1:26" x14ac:dyDescent="0.2">
      <c r="A228" s="1" t="s">
        <v>36</v>
      </c>
      <c r="C228" s="43" t="e">
        <f t="shared" ref="C228:R228" si="136">IF(AND(C208&lt;$AB208,C208&gt;$AA208),1,0)</f>
        <v>#DIV/0!</v>
      </c>
      <c r="D228" s="43" t="e">
        <f t="shared" si="136"/>
        <v>#DIV/0!</v>
      </c>
      <c r="E228" s="43" t="e">
        <f t="shared" si="136"/>
        <v>#DIV/0!</v>
      </c>
      <c r="F228" s="43" t="e">
        <f t="shared" si="136"/>
        <v>#DIV/0!</v>
      </c>
      <c r="G228" s="43" t="e">
        <f t="shared" si="136"/>
        <v>#DIV/0!</v>
      </c>
      <c r="H228" s="43" t="e">
        <f t="shared" si="136"/>
        <v>#DIV/0!</v>
      </c>
      <c r="I228" s="43" t="e">
        <f t="shared" si="136"/>
        <v>#DIV/0!</v>
      </c>
      <c r="J228" s="43" t="e">
        <f t="shared" si="136"/>
        <v>#DIV/0!</v>
      </c>
      <c r="K228" s="43" t="e">
        <f t="shared" si="136"/>
        <v>#DIV/0!</v>
      </c>
      <c r="L228" s="43" t="e">
        <f t="shared" si="136"/>
        <v>#DIV/0!</v>
      </c>
      <c r="M228" s="43" t="e">
        <f t="shared" si="136"/>
        <v>#DIV/0!</v>
      </c>
      <c r="N228" s="43" t="e">
        <f t="shared" si="136"/>
        <v>#DIV/0!</v>
      </c>
      <c r="O228" s="43" t="e">
        <f t="shared" si="136"/>
        <v>#DIV/0!</v>
      </c>
      <c r="P228" s="43" t="e">
        <f t="shared" si="136"/>
        <v>#DIV/0!</v>
      </c>
      <c r="Q228" s="43" t="e">
        <f t="shared" si="136"/>
        <v>#DIV/0!</v>
      </c>
      <c r="R228" s="43" t="e">
        <f t="shared" si="136"/>
        <v>#DIV/0!</v>
      </c>
      <c r="S228" s="35"/>
      <c r="T228" s="35"/>
      <c r="U228" s="35"/>
      <c r="V228" s="35"/>
      <c r="W228" s="35"/>
    </row>
    <row r="229" spans="1:26" x14ac:dyDescent="0.2">
      <c r="A229" s="1" t="s">
        <v>37</v>
      </c>
      <c r="C229" s="43" t="e">
        <f t="shared" ref="C229:R229" si="137">IF(AND(C209&lt;$AB209,C209&gt;$AA209),1,0)</f>
        <v>#DIV/0!</v>
      </c>
      <c r="D229" s="43" t="e">
        <f t="shared" si="137"/>
        <v>#DIV/0!</v>
      </c>
      <c r="E229" s="43" t="e">
        <f t="shared" si="137"/>
        <v>#DIV/0!</v>
      </c>
      <c r="F229" s="43" t="e">
        <f t="shared" si="137"/>
        <v>#DIV/0!</v>
      </c>
      <c r="G229" s="43" t="e">
        <f t="shared" si="137"/>
        <v>#DIV/0!</v>
      </c>
      <c r="H229" s="43" t="e">
        <f t="shared" si="137"/>
        <v>#DIV/0!</v>
      </c>
      <c r="I229" s="43" t="e">
        <f t="shared" si="137"/>
        <v>#DIV/0!</v>
      </c>
      <c r="J229" s="43" t="e">
        <f t="shared" si="137"/>
        <v>#DIV/0!</v>
      </c>
      <c r="K229" s="43" t="e">
        <f t="shared" si="137"/>
        <v>#DIV/0!</v>
      </c>
      <c r="L229" s="43" t="e">
        <f t="shared" si="137"/>
        <v>#DIV/0!</v>
      </c>
      <c r="M229" s="43" t="e">
        <f t="shared" si="137"/>
        <v>#DIV/0!</v>
      </c>
      <c r="N229" s="43" t="e">
        <f t="shared" si="137"/>
        <v>#DIV/0!</v>
      </c>
      <c r="O229" s="43" t="e">
        <f t="shared" si="137"/>
        <v>#DIV/0!</v>
      </c>
      <c r="P229" s="43" t="e">
        <f t="shared" si="137"/>
        <v>#DIV/0!</v>
      </c>
      <c r="Q229" s="43" t="e">
        <f t="shared" si="137"/>
        <v>#DIV/0!</v>
      </c>
      <c r="R229" s="43" t="e">
        <f t="shared" si="137"/>
        <v>#DIV/0!</v>
      </c>
      <c r="S229" s="35"/>
      <c r="T229" s="35"/>
      <c r="U229" s="35"/>
      <c r="V229" s="35"/>
      <c r="W229" s="35"/>
    </row>
    <row r="230" spans="1:26" x14ac:dyDescent="0.2">
      <c r="A230" s="1" t="s">
        <v>38</v>
      </c>
      <c r="C230" s="43" t="e">
        <f t="shared" ref="C230:R230" si="138">IF(AND(C210&lt;$AB210,C210&gt;$AA210),1,0)</f>
        <v>#DIV/0!</v>
      </c>
      <c r="D230" s="43" t="e">
        <f t="shared" si="138"/>
        <v>#DIV/0!</v>
      </c>
      <c r="E230" s="43" t="e">
        <f t="shared" si="138"/>
        <v>#DIV/0!</v>
      </c>
      <c r="F230" s="43" t="e">
        <f t="shared" si="138"/>
        <v>#DIV/0!</v>
      </c>
      <c r="G230" s="43" t="e">
        <f t="shared" si="138"/>
        <v>#DIV/0!</v>
      </c>
      <c r="H230" s="43" t="e">
        <f t="shared" si="138"/>
        <v>#DIV/0!</v>
      </c>
      <c r="I230" s="43" t="e">
        <f t="shared" si="138"/>
        <v>#DIV/0!</v>
      </c>
      <c r="J230" s="43" t="e">
        <f t="shared" si="138"/>
        <v>#DIV/0!</v>
      </c>
      <c r="K230" s="43" t="e">
        <f t="shared" si="138"/>
        <v>#DIV/0!</v>
      </c>
      <c r="L230" s="43" t="e">
        <f t="shared" si="138"/>
        <v>#DIV/0!</v>
      </c>
      <c r="M230" s="43" t="e">
        <f t="shared" si="138"/>
        <v>#DIV/0!</v>
      </c>
      <c r="N230" s="43" t="e">
        <f t="shared" si="138"/>
        <v>#DIV/0!</v>
      </c>
      <c r="O230" s="43" t="e">
        <f t="shared" si="138"/>
        <v>#DIV/0!</v>
      </c>
      <c r="P230" s="43" t="e">
        <f t="shared" si="138"/>
        <v>#DIV/0!</v>
      </c>
      <c r="Q230" s="43" t="e">
        <f t="shared" si="138"/>
        <v>#DIV/0!</v>
      </c>
      <c r="R230" s="43" t="e">
        <f t="shared" si="138"/>
        <v>#DIV/0!</v>
      </c>
      <c r="S230" s="35"/>
      <c r="T230" s="35"/>
      <c r="U230" s="35"/>
      <c r="V230" s="35"/>
      <c r="W230" s="35"/>
    </row>
    <row r="231" spans="1:26" x14ac:dyDescent="0.2">
      <c r="A231" s="1" t="s">
        <v>39</v>
      </c>
      <c r="C231" s="43" t="e">
        <f t="shared" ref="C231:R231" si="139">IF(AND(C211&lt;$AB211,C211&gt;$AA211),1,0)</f>
        <v>#DIV/0!</v>
      </c>
      <c r="D231" s="43" t="e">
        <f t="shared" si="139"/>
        <v>#DIV/0!</v>
      </c>
      <c r="E231" s="43" t="e">
        <f t="shared" si="139"/>
        <v>#DIV/0!</v>
      </c>
      <c r="F231" s="43" t="e">
        <f t="shared" si="139"/>
        <v>#DIV/0!</v>
      </c>
      <c r="G231" s="43" t="e">
        <f t="shared" si="139"/>
        <v>#DIV/0!</v>
      </c>
      <c r="H231" s="43" t="e">
        <f t="shared" si="139"/>
        <v>#DIV/0!</v>
      </c>
      <c r="I231" s="43" t="e">
        <f t="shared" si="139"/>
        <v>#DIV/0!</v>
      </c>
      <c r="J231" s="43" t="e">
        <f t="shared" si="139"/>
        <v>#DIV/0!</v>
      </c>
      <c r="K231" s="43" t="e">
        <f t="shared" si="139"/>
        <v>#DIV/0!</v>
      </c>
      <c r="L231" s="43" t="e">
        <f t="shared" si="139"/>
        <v>#DIV/0!</v>
      </c>
      <c r="M231" s="43" t="e">
        <f t="shared" si="139"/>
        <v>#DIV/0!</v>
      </c>
      <c r="N231" s="43" t="e">
        <f t="shared" si="139"/>
        <v>#DIV/0!</v>
      </c>
      <c r="O231" s="43" t="e">
        <f t="shared" si="139"/>
        <v>#DIV/0!</v>
      </c>
      <c r="P231" s="43" t="e">
        <f t="shared" si="139"/>
        <v>#DIV/0!</v>
      </c>
      <c r="Q231" s="43" t="e">
        <f t="shared" si="139"/>
        <v>#DIV/0!</v>
      </c>
      <c r="R231" s="43" t="e">
        <f t="shared" si="139"/>
        <v>#DIV/0!</v>
      </c>
      <c r="S231" s="35"/>
      <c r="T231" s="35"/>
      <c r="U231" s="35"/>
      <c r="V231" s="35"/>
      <c r="W231" s="35"/>
    </row>
    <row r="232" spans="1:26" x14ac:dyDescent="0.2">
      <c r="A232" s="1" t="s">
        <v>40</v>
      </c>
      <c r="C232" s="43" t="e">
        <f t="shared" ref="C232:R232" si="140">IF(AND(C212&lt;$AB212,C212&gt;$AA212),1,0)</f>
        <v>#DIV/0!</v>
      </c>
      <c r="D232" s="43" t="e">
        <f t="shared" si="140"/>
        <v>#DIV/0!</v>
      </c>
      <c r="E232" s="43" t="e">
        <f t="shared" si="140"/>
        <v>#DIV/0!</v>
      </c>
      <c r="F232" s="43" t="e">
        <f t="shared" si="140"/>
        <v>#DIV/0!</v>
      </c>
      <c r="G232" s="43" t="e">
        <f t="shared" si="140"/>
        <v>#DIV/0!</v>
      </c>
      <c r="H232" s="43" t="e">
        <f t="shared" si="140"/>
        <v>#DIV/0!</v>
      </c>
      <c r="I232" s="43" t="e">
        <f t="shared" si="140"/>
        <v>#DIV/0!</v>
      </c>
      <c r="J232" s="43" t="e">
        <f t="shared" si="140"/>
        <v>#DIV/0!</v>
      </c>
      <c r="K232" s="43" t="e">
        <f t="shared" si="140"/>
        <v>#DIV/0!</v>
      </c>
      <c r="L232" s="43" t="e">
        <f t="shared" si="140"/>
        <v>#DIV/0!</v>
      </c>
      <c r="M232" s="43" t="e">
        <f t="shared" si="140"/>
        <v>#DIV/0!</v>
      </c>
      <c r="N232" s="43" t="e">
        <f t="shared" si="140"/>
        <v>#DIV/0!</v>
      </c>
      <c r="O232" s="43" t="e">
        <f t="shared" si="140"/>
        <v>#DIV/0!</v>
      </c>
      <c r="P232" s="43" t="e">
        <f t="shared" si="140"/>
        <v>#DIV/0!</v>
      </c>
      <c r="Q232" s="43" t="e">
        <f t="shared" si="140"/>
        <v>#DIV/0!</v>
      </c>
      <c r="R232" s="43" t="e">
        <f t="shared" si="140"/>
        <v>#DIV/0!</v>
      </c>
      <c r="S232" s="35"/>
      <c r="T232" s="35"/>
      <c r="U232" s="35"/>
      <c r="V232" s="35"/>
      <c r="W232" s="35"/>
    </row>
    <row r="233" spans="1:26" x14ac:dyDescent="0.2">
      <c r="A233" s="29" t="s">
        <v>59</v>
      </c>
      <c r="B233" s="30"/>
      <c r="C233" s="53" t="e">
        <f>IF(SUM(C221:C232)=12,1,0)</f>
        <v>#DIV/0!</v>
      </c>
      <c r="D233" s="53" t="e">
        <f t="shared" ref="D233:R233" si="141">IF(SUM(D221:D232)=12,1,0)</f>
        <v>#DIV/0!</v>
      </c>
      <c r="E233" s="53" t="e">
        <f t="shared" si="141"/>
        <v>#DIV/0!</v>
      </c>
      <c r="F233" s="53" t="e">
        <f t="shared" si="141"/>
        <v>#DIV/0!</v>
      </c>
      <c r="G233" s="53" t="e">
        <f t="shared" si="141"/>
        <v>#DIV/0!</v>
      </c>
      <c r="H233" s="53" t="e">
        <f t="shared" si="141"/>
        <v>#DIV/0!</v>
      </c>
      <c r="I233" s="53" t="e">
        <f t="shared" si="141"/>
        <v>#DIV/0!</v>
      </c>
      <c r="J233" s="53" t="e">
        <f t="shared" si="141"/>
        <v>#DIV/0!</v>
      </c>
      <c r="K233" s="53" t="e">
        <f t="shared" si="141"/>
        <v>#DIV/0!</v>
      </c>
      <c r="L233" s="53" t="e">
        <f t="shared" si="141"/>
        <v>#DIV/0!</v>
      </c>
      <c r="M233" s="53" t="e">
        <f t="shared" si="141"/>
        <v>#DIV/0!</v>
      </c>
      <c r="N233" s="53" t="e">
        <f t="shared" si="141"/>
        <v>#DIV/0!</v>
      </c>
      <c r="O233" s="53" t="e">
        <f t="shared" si="141"/>
        <v>#DIV/0!</v>
      </c>
      <c r="P233" s="53" t="e">
        <f t="shared" si="141"/>
        <v>#DIV/0!</v>
      </c>
      <c r="Q233" s="53" t="e">
        <f t="shared" si="141"/>
        <v>#DIV/0!</v>
      </c>
      <c r="R233" s="53" t="e">
        <f t="shared" si="141"/>
        <v>#DIV/0!</v>
      </c>
      <c r="S233" s="30"/>
      <c r="T233" s="30"/>
      <c r="U233" s="30"/>
      <c r="V233" s="30"/>
      <c r="W233" s="31"/>
      <c r="X233" s="52"/>
      <c r="Y233" s="54" t="e">
        <f>SUM(C233:W233)</f>
        <v>#DIV/0!</v>
      </c>
      <c r="Z233" s="52"/>
    </row>
    <row r="235" spans="1:26" ht="18.75" x14ac:dyDescent="0.2">
      <c r="A235" s="32" t="s">
        <v>66</v>
      </c>
      <c r="C235" s="45">
        <v>1</v>
      </c>
      <c r="D235" s="45">
        <v>1</v>
      </c>
      <c r="E235" s="45">
        <v>1</v>
      </c>
      <c r="F235" s="45">
        <v>1</v>
      </c>
      <c r="G235" s="45">
        <v>1</v>
      </c>
      <c r="H235" s="45">
        <v>1</v>
      </c>
      <c r="I235" s="45">
        <v>1</v>
      </c>
      <c r="J235" s="45">
        <v>1</v>
      </c>
      <c r="K235" s="45">
        <v>1</v>
      </c>
      <c r="L235" s="45">
        <v>1</v>
      </c>
      <c r="M235" s="45">
        <v>1</v>
      </c>
      <c r="N235" s="45">
        <v>1</v>
      </c>
      <c r="O235" s="45">
        <v>1</v>
      </c>
      <c r="P235" s="45">
        <v>1</v>
      </c>
      <c r="Q235" s="45">
        <v>1</v>
      </c>
      <c r="R235" s="45">
        <v>1</v>
      </c>
      <c r="S235" s="45">
        <v>1</v>
      </c>
      <c r="T235" s="45">
        <v>1</v>
      </c>
      <c r="U235" s="45">
        <v>1</v>
      </c>
      <c r="V235" s="45">
        <v>1</v>
      </c>
      <c r="W235" s="45">
        <v>1</v>
      </c>
    </row>
    <row r="236" spans="1:26" ht="27.75" x14ac:dyDescent="0.2">
      <c r="A236" s="32" t="s">
        <v>50</v>
      </c>
      <c r="C236" s="33" t="e">
        <f t="shared" ref="C236:W236" si="142">IF(C235=1,C233,IF(C233=1,0,1))</f>
        <v>#DIV/0!</v>
      </c>
      <c r="D236" s="33" t="e">
        <f t="shared" si="142"/>
        <v>#DIV/0!</v>
      </c>
      <c r="E236" s="33" t="e">
        <f t="shared" si="142"/>
        <v>#DIV/0!</v>
      </c>
      <c r="F236" s="33" t="e">
        <f t="shared" si="142"/>
        <v>#DIV/0!</v>
      </c>
      <c r="G236" s="33" t="e">
        <f t="shared" si="142"/>
        <v>#DIV/0!</v>
      </c>
      <c r="H236" s="33" t="e">
        <f t="shared" si="142"/>
        <v>#DIV/0!</v>
      </c>
      <c r="I236" s="33" t="e">
        <f t="shared" si="142"/>
        <v>#DIV/0!</v>
      </c>
      <c r="J236" s="33" t="e">
        <f t="shared" si="142"/>
        <v>#DIV/0!</v>
      </c>
      <c r="K236" s="33" t="e">
        <f t="shared" si="142"/>
        <v>#DIV/0!</v>
      </c>
      <c r="L236" s="33" t="e">
        <f t="shared" si="142"/>
        <v>#DIV/0!</v>
      </c>
      <c r="M236" s="33" t="e">
        <f t="shared" si="142"/>
        <v>#DIV/0!</v>
      </c>
      <c r="N236" s="33" t="e">
        <f t="shared" si="142"/>
        <v>#DIV/0!</v>
      </c>
      <c r="O236" s="33" t="e">
        <f t="shared" si="142"/>
        <v>#DIV/0!</v>
      </c>
      <c r="P236" s="33" t="e">
        <f t="shared" si="142"/>
        <v>#DIV/0!</v>
      </c>
      <c r="Q236" s="33" t="e">
        <f t="shared" si="142"/>
        <v>#DIV/0!</v>
      </c>
      <c r="R236" s="33" t="e">
        <f t="shared" si="142"/>
        <v>#DIV/0!</v>
      </c>
      <c r="S236" s="33">
        <f t="shared" si="142"/>
        <v>0</v>
      </c>
      <c r="T236" s="33">
        <f t="shared" si="142"/>
        <v>0</v>
      </c>
      <c r="U236" s="33">
        <f t="shared" si="142"/>
        <v>0</v>
      </c>
      <c r="V236" s="33">
        <f t="shared" si="142"/>
        <v>0</v>
      </c>
      <c r="W236" s="33">
        <f t="shared" si="142"/>
        <v>0</v>
      </c>
      <c r="Y236" s="56" t="e">
        <f>SUM(C236:W236)</f>
        <v>#DIV/0!</v>
      </c>
    </row>
  </sheetData>
  <mergeCells count="1">
    <mergeCell ref="AA199:AB199"/>
  </mergeCells>
  <conditionalFormatting sqref="A52:B52 X52:XFD52 A62:XFD197 A55:O57 Q56 S55:XFD55 S56 T56:XFD61 X46:XFD47 A200:Z213 AB220:XFD233 A220:Z233 A214:XFD218 S219:XFD219 A234:XFD1048576 AC199:XFD213 A48:XFD51 A24:B24 D24:XFD24 A53:XFD54 B58:O61 AD198:XFD198 A198:Z198 A199:AA199 A219:P219 BA1:BV236 A1:XFD23 A25:XFD45">
    <cfRule type="cellIs" dxfId="52" priority="47" operator="lessThan">
      <formula>0</formula>
    </cfRule>
    <cfRule type="cellIs" dxfId="51" priority="48" operator="equal">
      <formula>0</formula>
    </cfRule>
  </conditionalFormatting>
  <conditionalFormatting sqref="C12:W22">
    <cfRule type="cellIs" dxfId="50" priority="46" operator="notEqual">
      <formula>C11</formula>
    </cfRule>
  </conditionalFormatting>
  <conditionalFormatting sqref="D11:W11">
    <cfRule type="cellIs" dxfId="49" priority="45" operator="notEqual">
      <formula>C22</formula>
    </cfRule>
  </conditionalFormatting>
  <conditionalFormatting sqref="C31:W42">
    <cfRule type="cellIs" dxfId="48" priority="44" operator="notEqual">
      <formula>0</formula>
    </cfRule>
  </conditionalFormatting>
  <conditionalFormatting sqref="C52:W52">
    <cfRule type="cellIs" dxfId="47" priority="42" operator="lessThan">
      <formula>0</formula>
    </cfRule>
    <cfRule type="cellIs" dxfId="46" priority="43" operator="equal">
      <formula>0</formula>
    </cfRule>
  </conditionalFormatting>
  <conditionalFormatting sqref="Q57:Q61 S60:S61 S57:S58">
    <cfRule type="cellIs" dxfId="45" priority="40" operator="lessThan">
      <formula>0</formula>
    </cfRule>
    <cfRule type="cellIs" dxfId="44" priority="41" operator="equal">
      <formula>0</formula>
    </cfRule>
  </conditionalFormatting>
  <conditionalFormatting sqref="S59">
    <cfRule type="cellIs" dxfId="43" priority="38" operator="lessThan">
      <formula>0</formula>
    </cfRule>
    <cfRule type="cellIs" dxfId="42" priority="39" operator="equal">
      <formula>0</formula>
    </cfRule>
  </conditionalFormatting>
  <conditionalFormatting sqref="R60:R61 R57:R58">
    <cfRule type="cellIs" dxfId="41" priority="36" operator="lessThan">
      <formula>0</formula>
    </cfRule>
    <cfRule type="cellIs" dxfId="40" priority="37" operator="equal">
      <formula>0</formula>
    </cfRule>
  </conditionalFormatting>
  <conditionalFormatting sqref="R59">
    <cfRule type="cellIs" dxfId="39" priority="32" operator="lessThan">
      <formula>0</formula>
    </cfRule>
    <cfRule type="cellIs" dxfId="38" priority="33" operator="equal">
      <formula>0</formula>
    </cfRule>
  </conditionalFormatting>
  <conditionalFormatting sqref="C71:W82">
    <cfRule type="cellIs" dxfId="37" priority="31" operator="notEqual">
      <formula>0</formula>
    </cfRule>
  </conditionalFormatting>
  <conditionalFormatting sqref="C236:W236">
    <cfRule type="cellIs" dxfId="36" priority="29" operator="equal">
      <formula>0</formula>
    </cfRule>
    <cfRule type="cellIs" dxfId="35" priority="30" operator="notEqual">
      <formula>1</formula>
    </cfRule>
  </conditionalFormatting>
  <conditionalFormatting sqref="C201:R212">
    <cfRule type="expression" dxfId="34" priority="21">
      <formula>C221=0</formula>
    </cfRule>
  </conditionalFormatting>
  <conditionalFormatting sqref="C235:W235">
    <cfRule type="cellIs" dxfId="33" priority="19" operator="equal">
      <formula>0</formula>
    </cfRule>
    <cfRule type="cellIs" dxfId="32" priority="20" operator="notEqual">
      <formula>1</formula>
    </cfRule>
  </conditionalFormatting>
  <conditionalFormatting sqref="R56">
    <cfRule type="cellIs" dxfId="31" priority="17" operator="lessThan">
      <formula>0</formula>
    </cfRule>
    <cfRule type="cellIs" dxfId="30" priority="18" operator="equal">
      <formula>0</formula>
    </cfRule>
  </conditionalFormatting>
  <conditionalFormatting sqref="AA200:AB212">
    <cfRule type="cellIs" dxfId="29" priority="15" operator="lessThan">
      <formula>0</formula>
    </cfRule>
    <cfRule type="cellIs" dxfId="28" priority="16" operator="equal">
      <formula>0</formula>
    </cfRule>
  </conditionalFormatting>
  <conditionalFormatting sqref="AA213">
    <cfRule type="cellIs" dxfId="27" priority="13" operator="lessThan">
      <formula>0</formula>
    </cfRule>
    <cfRule type="cellIs" dxfId="26" priority="14" operator="equal">
      <formula>0</formula>
    </cfRule>
  </conditionalFormatting>
  <conditionalFormatting sqref="AB213">
    <cfRule type="cellIs" dxfId="25" priority="11" operator="lessThan">
      <formula>0</formula>
    </cfRule>
    <cfRule type="cellIs" dxfId="24" priority="12" operator="equal">
      <formula>0</formula>
    </cfRule>
  </conditionalFormatting>
  <conditionalFormatting sqref="BC12:BV22">
    <cfRule type="cellIs" dxfId="23" priority="8" operator="notEqual">
      <formula>BC11</formula>
    </cfRule>
  </conditionalFormatting>
  <conditionalFormatting sqref="BD11:BV11">
    <cfRule type="cellIs" dxfId="22" priority="7" operator="notEqual">
      <formula>BC22</formula>
    </cfRule>
  </conditionalFormatting>
  <conditionalFormatting sqref="BC31:BV42">
    <cfRule type="cellIs" dxfId="21" priority="6" operator="notEqual">
      <formula>0</formula>
    </cfRule>
  </conditionalFormatting>
  <conditionalFormatting sqref="A58:A61">
    <cfRule type="cellIs" dxfId="20" priority="4" operator="lessThan">
      <formula>0</formula>
    </cfRule>
    <cfRule type="cellIs" dxfId="19" priority="5" operator="equal">
      <formula>0</formula>
    </cfRule>
  </conditionalFormatting>
  <conditionalFormatting sqref="C221:R233">
    <cfRule type="expression" dxfId="18" priority="92">
      <formula>C221&gt;$R$198</formula>
    </cfRule>
  </conditionalFormatting>
  <conditionalFormatting sqref="C221:R233">
    <cfRule type="expression" dxfId="17" priority="93">
      <formula>C221&lt;-$R$198</formula>
    </cfRule>
  </conditionalFormatting>
  <conditionalFormatting sqref="BC12:BS22">
    <cfRule type="cellIs" dxfId="16" priority="3" operator="notEqual">
      <formula>BC11</formula>
    </cfRule>
  </conditionalFormatting>
  <conditionalFormatting sqref="BD11:BS11">
    <cfRule type="cellIs" dxfId="15" priority="2" operator="notEqual">
      <formula>BC22</formula>
    </cfRule>
  </conditionalFormatting>
  <conditionalFormatting sqref="BC31:BS42">
    <cfRule type="cellIs" dxfId="14" priority="1" operator="not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75" zoomScaleNormal="75" workbookViewId="0">
      <selection activeCell="Q82" sqref="Q82"/>
    </sheetView>
  </sheetViews>
  <sheetFormatPr defaultRowHeight="12.75" x14ac:dyDescent="0.2"/>
  <cols>
    <col min="1" max="1" width="6.83203125" style="64" customWidth="1"/>
    <col min="2" max="2" width="24" style="66" bestFit="1" customWidth="1"/>
    <col min="3" max="3" width="1.83203125" style="64" customWidth="1"/>
    <col min="4" max="4" width="9.33203125" style="64"/>
    <col min="5" max="5" width="1.83203125" style="64" customWidth="1"/>
    <col min="6" max="6" width="9.33203125" style="64" customWidth="1"/>
    <col min="7" max="7" width="1.83203125" style="64" customWidth="1"/>
    <col min="8" max="8" width="9.33203125" style="64"/>
    <col min="9" max="9" width="2.83203125" style="64" customWidth="1"/>
    <col min="10" max="16384" width="9.33203125" style="64"/>
  </cols>
  <sheetData>
    <row r="1" spans="1:9" ht="23.25" x14ac:dyDescent="0.35">
      <c r="A1" s="63" t="s">
        <v>91</v>
      </c>
      <c r="F1" s="117">
        <v>42370</v>
      </c>
      <c r="G1" s="117"/>
      <c r="H1" s="117"/>
      <c r="I1" s="117"/>
    </row>
    <row r="4" spans="1:9" x14ac:dyDescent="0.2">
      <c r="B4" s="66" t="s">
        <v>81</v>
      </c>
      <c r="D4" s="68">
        <f>Calc!N$203</f>
        <v>30.988113806713269</v>
      </c>
    </row>
    <row r="6" spans="1:9" x14ac:dyDescent="0.2">
      <c r="B6" s="69" t="s">
        <v>82</v>
      </c>
      <c r="D6" s="68">
        <f>12*D4</f>
        <v>371.85736568055921</v>
      </c>
      <c r="F6" s="65" t="s">
        <v>83</v>
      </c>
    </row>
    <row r="10" spans="1:9" x14ac:dyDescent="0.2">
      <c r="B10" s="66" t="s">
        <v>84</v>
      </c>
      <c r="D10" s="70">
        <f>Calc!L$203</f>
        <v>-0.04</v>
      </c>
      <c r="F10" s="65" t="s">
        <v>85</v>
      </c>
    </row>
    <row r="12" spans="1:9" x14ac:dyDescent="0.2">
      <c r="B12" s="66" t="s">
        <v>86</v>
      </c>
      <c r="D12" s="70">
        <f>Calc!M$203</f>
        <v>0.15</v>
      </c>
      <c r="F12" s="65" t="s">
        <v>87</v>
      </c>
    </row>
    <row r="13" spans="1:9" x14ac:dyDescent="0.2">
      <c r="D13" s="70">
        <f>Calc!M$201</f>
        <v>0</v>
      </c>
      <c r="F13" s="65" t="s">
        <v>88</v>
      </c>
    </row>
    <row r="14" spans="1:9" x14ac:dyDescent="0.2">
      <c r="D14" s="70">
        <f>Calc!M$198</f>
        <v>0.19</v>
      </c>
      <c r="F14" s="65" t="s">
        <v>101</v>
      </c>
    </row>
    <row r="17" spans="2:8" x14ac:dyDescent="0.2">
      <c r="B17" s="71" t="s">
        <v>89</v>
      </c>
      <c r="D17" s="78" t="s">
        <v>97</v>
      </c>
      <c r="E17" s="78"/>
      <c r="F17" s="78"/>
    </row>
    <row r="18" spans="2:8" x14ac:dyDescent="0.2">
      <c r="D18" s="72" t="s">
        <v>43</v>
      </c>
      <c r="E18" s="72"/>
      <c r="F18" s="72" t="s">
        <v>90</v>
      </c>
      <c r="G18" s="72"/>
      <c r="H18" s="72" t="s">
        <v>46</v>
      </c>
    </row>
    <row r="19" spans="2:8" x14ac:dyDescent="0.2">
      <c r="B19" s="73" t="s">
        <v>92</v>
      </c>
      <c r="D19" s="67">
        <f>Calc!B$203</f>
        <v>717</v>
      </c>
      <c r="F19" s="67">
        <v>25</v>
      </c>
      <c r="H19" s="74">
        <f>D19/F19-1</f>
        <v>27.68</v>
      </c>
    </row>
    <row r="20" spans="2:8" x14ac:dyDescent="0.2">
      <c r="B20" s="66" t="s">
        <v>93</v>
      </c>
      <c r="D20" s="67">
        <f>Calc!B$316</f>
        <v>15235</v>
      </c>
      <c r="F20" s="67">
        <v>25</v>
      </c>
      <c r="H20" s="74">
        <f t="shared" ref="H20" si="0">D20/F20-1</f>
        <v>608.4</v>
      </c>
    </row>
    <row r="21" spans="2:8" x14ac:dyDescent="0.2">
      <c r="B21" s="66" t="s">
        <v>95</v>
      </c>
      <c r="D21" s="67">
        <f>Calc!B$191</f>
        <v>666</v>
      </c>
      <c r="G21" s="75" t="s">
        <v>96</v>
      </c>
      <c r="H21" s="76">
        <f>D19/D21-1</f>
        <v>7.6576576576576683E-2</v>
      </c>
    </row>
    <row r="22" spans="2:8" x14ac:dyDescent="0.2">
      <c r="B22" s="66" t="s">
        <v>94</v>
      </c>
      <c r="D22" s="67">
        <f>SUM(Calc!B$191:B191)</f>
        <v>666</v>
      </c>
      <c r="G22" s="75" t="s">
        <v>96</v>
      </c>
      <c r="H22" s="76">
        <f>D20/D22-1</f>
        <v>21.875375375375377</v>
      </c>
    </row>
    <row r="24" spans="2:8" x14ac:dyDescent="0.2">
      <c r="B24" s="66" t="s">
        <v>98</v>
      </c>
    </row>
    <row r="26" spans="2:8" x14ac:dyDescent="0.2">
      <c r="B26" s="78" t="s">
        <v>99</v>
      </c>
      <c r="C26" s="77"/>
      <c r="D26" s="77"/>
      <c r="E26" s="77"/>
      <c r="F26" s="77"/>
      <c r="G26" s="77"/>
      <c r="H26" s="77"/>
    </row>
    <row r="27" spans="2:8" x14ac:dyDescent="0.2">
      <c r="B27" s="65"/>
    </row>
    <row r="28" spans="2:8" x14ac:dyDescent="0.2">
      <c r="B28" s="78" t="s">
        <v>100</v>
      </c>
      <c r="C28" s="77"/>
      <c r="D28" s="77"/>
      <c r="E28" s="77"/>
      <c r="F28" s="77"/>
      <c r="G28" s="77"/>
      <c r="H28" s="77"/>
    </row>
    <row r="29" spans="2:8" x14ac:dyDescent="0.2">
      <c r="B29" s="65"/>
    </row>
    <row r="30" spans="2:8" x14ac:dyDescent="0.2">
      <c r="B30" s="78"/>
      <c r="C30" s="77"/>
      <c r="D30" s="77"/>
      <c r="E30" s="77"/>
      <c r="F30" s="77"/>
      <c r="G30" s="77"/>
      <c r="H30" s="77"/>
    </row>
    <row r="31" spans="2:8" x14ac:dyDescent="0.2">
      <c r="B31" s="65"/>
    </row>
    <row r="32" spans="2:8" x14ac:dyDescent="0.2">
      <c r="B32" s="78"/>
      <c r="C32" s="77"/>
      <c r="D32" s="77"/>
      <c r="E32" s="77"/>
      <c r="F32" s="77"/>
      <c r="G32" s="77"/>
      <c r="H32" s="77"/>
    </row>
    <row r="33" spans="2:8" x14ac:dyDescent="0.2">
      <c r="B33" s="65"/>
    </row>
    <row r="34" spans="2:8" x14ac:dyDescent="0.2">
      <c r="B34" s="78"/>
      <c r="C34" s="77"/>
      <c r="D34" s="77"/>
      <c r="E34" s="77"/>
      <c r="F34" s="77"/>
      <c r="G34" s="77"/>
      <c r="H34" s="77"/>
    </row>
    <row r="35" spans="2:8" x14ac:dyDescent="0.2">
      <c r="B35" s="65"/>
    </row>
    <row r="36" spans="2:8" x14ac:dyDescent="0.2">
      <c r="B36" s="78"/>
      <c r="C36" s="77"/>
      <c r="D36" s="77"/>
      <c r="E36" s="77"/>
      <c r="F36" s="77"/>
      <c r="G36" s="77"/>
      <c r="H36" s="77"/>
    </row>
    <row r="37" spans="2:8" x14ac:dyDescent="0.2">
      <c r="B37" s="65"/>
    </row>
    <row r="38" spans="2:8" x14ac:dyDescent="0.2">
      <c r="B38" s="78"/>
      <c r="C38" s="77"/>
      <c r="D38" s="77"/>
      <c r="E38" s="77"/>
      <c r="F38" s="77"/>
      <c r="G38" s="77"/>
      <c r="H38" s="77"/>
    </row>
  </sheetData>
  <mergeCells count="1">
    <mergeCell ref="F1:I1"/>
  </mergeCells>
  <conditionalFormatting sqref="A1">
    <cfRule type="cellIs" dxfId="13" priority="13" operator="lessThan">
      <formula>0</formula>
    </cfRule>
    <cfRule type="cellIs" dxfId="12" priority="14" operator="equal">
      <formula>0</formula>
    </cfRule>
  </conditionalFormatting>
  <conditionalFormatting sqref="D1:D12 D29 D31 D33 D35 D37 D39:D1048576 D14:D27">
    <cfRule type="cellIs" dxfId="11" priority="12" operator="lessThan">
      <formula>0</formula>
    </cfRule>
  </conditionalFormatting>
  <conditionalFormatting sqref="F1">
    <cfRule type="cellIs" dxfId="10" priority="10" operator="lessThan">
      <formula>0</formula>
    </cfRule>
    <cfRule type="cellIs" dxfId="9" priority="11" operator="equal">
      <formula>0</formula>
    </cfRule>
  </conditionalFormatting>
  <conditionalFormatting sqref="H19">
    <cfRule type="cellIs" dxfId="8" priority="9" operator="lessThan">
      <formula>0</formula>
    </cfRule>
  </conditionalFormatting>
  <conditionalFormatting sqref="H20:H22">
    <cfRule type="cellIs" dxfId="7" priority="8" operator="lessThan">
      <formula>0</formula>
    </cfRule>
  </conditionalFormatting>
  <conditionalFormatting sqref="D28">
    <cfRule type="cellIs" dxfId="6" priority="7" operator="lessThan">
      <formula>0</formula>
    </cfRule>
  </conditionalFormatting>
  <conditionalFormatting sqref="D30">
    <cfRule type="cellIs" dxfId="5" priority="6" operator="lessThan">
      <formula>0</formula>
    </cfRule>
  </conditionalFormatting>
  <conditionalFormatting sqref="D32">
    <cfRule type="cellIs" dxfId="4" priority="5" operator="lessThan">
      <formula>0</formula>
    </cfRule>
  </conditionalFormatting>
  <conditionalFormatting sqref="D34">
    <cfRule type="cellIs" dxfId="3" priority="4" operator="lessThan">
      <formula>0</formula>
    </cfRule>
  </conditionalFormatting>
  <conditionalFormatting sqref="D36">
    <cfRule type="cellIs" dxfId="2" priority="3" operator="lessThan">
      <formula>0</formula>
    </cfRule>
  </conditionalFormatting>
  <conditionalFormatting sqref="D38">
    <cfRule type="cellIs" dxfId="1" priority="2" operator="lessThan">
      <formula>0</formula>
    </cfRule>
  </conditionalFormatting>
  <conditionalFormatting sqref="D13">
    <cfRule type="cellIs" dxfId="0" priority="1" operator="lessThan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Inputs</vt:lpstr>
      <vt:lpstr>InitialSoWI</vt:lpstr>
      <vt:lpstr>InitialCrawford</vt:lpstr>
      <vt:lpstr>InitialNoWI</vt:lpstr>
      <vt:lpstr>InitialFlorence</vt:lpstr>
      <vt:lpstr>Other</vt:lpstr>
      <vt:lpstr>Calc</vt:lpstr>
      <vt:lpstr>Trend</vt:lpstr>
      <vt:lpstr>Report</vt:lpstr>
      <vt:lpstr>InitialCrawford!MaxInitialSD</vt:lpstr>
      <vt:lpstr>InitialFlorence!MaxInitialSD</vt:lpstr>
      <vt:lpstr>InitialNoWI!MaxInitialSD</vt:lpstr>
      <vt:lpstr>InitialSoWI!MaxInitialSD</vt:lpstr>
      <vt:lpstr>Other!MaxInitialSD</vt:lpstr>
      <vt:lpstr>MaxSD</vt:lpstr>
      <vt:lpstr>Calc!Print_Titles</vt:lpstr>
      <vt:lpstr>Trend!Print_Titles</vt:lpstr>
      <vt:lpstr>Unit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2016-11-21T17:56:02Z</cp:lastPrinted>
  <dcterms:created xsi:type="dcterms:W3CDTF">2015-10-14T21:25:37Z</dcterms:created>
  <dcterms:modified xsi:type="dcterms:W3CDTF">2017-05-17T14:44:36Z</dcterms:modified>
</cp:coreProperties>
</file>